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0490" windowHeight="7050" activeTab="1"/>
  </bookViews>
  <sheets>
    <sheet name="Dados sobre desgaste de fun (2" sheetId="4" r:id="rId1"/>
    <sheet name="Tabelas" sheetId="14" r:id="rId2"/>
    <sheet name="Gráficos" sheetId="15" r:id="rId3"/>
    <sheet name="Quantitativa" sheetId="8" r:id="rId4"/>
    <sheet name="Quantitatva (Frequência)" sheetId="13" r:id="rId5"/>
    <sheet name="Qualitativa" sheetId="5" r:id="rId6"/>
    <sheet name="Qualitativa Ordinal" sheetId="7" r:id="rId7"/>
    <sheet name="Dicionário de dados" sheetId="1" r:id="rId8"/>
    <sheet name="Dados sobre desgaste de funcion" sheetId="3" r:id="rId9"/>
  </sheets>
  <definedNames>
    <definedName name="_xlnm._FilterDatabase" localSheetId="0" hidden="1">'Dados sobre desgaste de fun (2'!$A$1:$AH$238</definedName>
    <definedName name="_xlnm._FilterDatabase" localSheetId="8" hidden="1">'Dados sobre desgaste de funcion'!$A$1:$AI$1471</definedName>
  </definedNames>
  <calcPr calcId="162913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 idade1" name="tabela1 idade1" connection="Conexão2"/>
          <x15:modelTable id="Tabela1" name="Tabela1" connection="Conexão1"/>
          <x15:modelTable id="tabela1 Idade" name="tabela1 Idade" connection="Conexã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4" i="14" l="1"/>
  <c r="I75" i="14"/>
  <c r="I76" i="14"/>
  <c r="I77" i="14"/>
  <c r="I78" i="14"/>
  <c r="I79" i="14"/>
  <c r="I73" i="14"/>
  <c r="C21" i="14" l="1"/>
  <c r="C20" i="14"/>
  <c r="C19" i="14"/>
  <c r="C18" i="14"/>
  <c r="C17" i="14"/>
  <c r="C16" i="14"/>
  <c r="C15" i="14"/>
  <c r="C14" i="14"/>
  <c r="C13" i="14"/>
  <c r="C22" i="14" l="1"/>
  <c r="C23" i="14"/>
  <c r="C24" i="14" s="1"/>
  <c r="C25" i="14" l="1"/>
  <c r="K7" i="7" l="1"/>
  <c r="C8" i="8"/>
  <c r="X5" i="8"/>
  <c r="X11" i="8"/>
  <c r="X10" i="8"/>
  <c r="X9" i="8"/>
  <c r="X8" i="8"/>
  <c r="X7" i="8"/>
  <c r="X6" i="8"/>
  <c r="X4" i="8"/>
  <c r="X3" i="8"/>
  <c r="U20" i="8"/>
  <c r="U6" i="8"/>
  <c r="U26" i="8"/>
  <c r="U25" i="8"/>
  <c r="U24" i="8"/>
  <c r="U23" i="8"/>
  <c r="U22" i="8"/>
  <c r="U21" i="8"/>
  <c r="U19" i="8"/>
  <c r="U18" i="8"/>
  <c r="U5" i="8"/>
  <c r="U11" i="8"/>
  <c r="U10" i="8"/>
  <c r="U9" i="8"/>
  <c r="U8" i="8"/>
  <c r="U7" i="8"/>
  <c r="U4" i="8"/>
  <c r="U3" i="8"/>
  <c r="R20" i="8"/>
  <c r="R26" i="8"/>
  <c r="R25" i="8"/>
  <c r="R24" i="8"/>
  <c r="R23" i="8"/>
  <c r="R22" i="8"/>
  <c r="R21" i="8"/>
  <c r="R19" i="8"/>
  <c r="R18" i="8"/>
  <c r="R19" i="7"/>
  <c r="R20" i="7"/>
  <c r="R21" i="7"/>
  <c r="R18" i="7"/>
  <c r="S18" i="7" s="1"/>
  <c r="R5" i="8"/>
  <c r="O5" i="8"/>
  <c r="O20" i="8"/>
  <c r="R11" i="8"/>
  <c r="R10" i="8"/>
  <c r="R9" i="8"/>
  <c r="R8" i="8"/>
  <c r="R7" i="8"/>
  <c r="R6" i="8"/>
  <c r="R4" i="8"/>
  <c r="R3" i="8"/>
  <c r="O19" i="8"/>
  <c r="O26" i="8"/>
  <c r="O25" i="8"/>
  <c r="O24" i="8"/>
  <c r="O23" i="8"/>
  <c r="O22" i="8"/>
  <c r="O21" i="8"/>
  <c r="O18" i="8"/>
  <c r="R12" i="7"/>
  <c r="R13" i="7"/>
  <c r="R14" i="7"/>
  <c r="R11" i="7"/>
  <c r="S11" i="7" s="1"/>
  <c r="R3" i="7"/>
  <c r="R4" i="7"/>
  <c r="R5" i="7"/>
  <c r="R6" i="7"/>
  <c r="K19" i="7"/>
  <c r="K20" i="7"/>
  <c r="K21" i="7"/>
  <c r="K18" i="7"/>
  <c r="L20" i="8"/>
  <c r="O11" i="8"/>
  <c r="O10" i="8"/>
  <c r="O9" i="8"/>
  <c r="O8" i="8"/>
  <c r="O7" i="8"/>
  <c r="O6" i="8"/>
  <c r="O4" i="8"/>
  <c r="O3" i="8"/>
  <c r="L26" i="8"/>
  <c r="L25" i="8"/>
  <c r="L24" i="8"/>
  <c r="L23" i="8"/>
  <c r="L22" i="8"/>
  <c r="L21" i="8"/>
  <c r="L19" i="8"/>
  <c r="L18" i="8"/>
  <c r="L7" i="8"/>
  <c r="L6" i="8"/>
  <c r="I22" i="8"/>
  <c r="I21" i="8"/>
  <c r="I7" i="8"/>
  <c r="I6" i="8"/>
  <c r="I4" i="8"/>
  <c r="F23" i="8"/>
  <c r="F22" i="8"/>
  <c r="F21" i="8"/>
  <c r="F7" i="8"/>
  <c r="F6" i="8"/>
  <c r="C22" i="8"/>
  <c r="C21" i="8"/>
  <c r="C7" i="8"/>
  <c r="C6" i="8"/>
  <c r="L5" i="8" a="1"/>
  <c r="L5" i="8" s="1"/>
  <c r="I20" i="8"/>
  <c r="F20" i="8"/>
  <c r="F5" i="8"/>
  <c r="C20" i="8"/>
  <c r="C5" i="8"/>
  <c r="I19" i="8"/>
  <c r="I5" i="8"/>
  <c r="L11" i="8"/>
  <c r="L10" i="8"/>
  <c r="L9" i="8"/>
  <c r="L8" i="8"/>
  <c r="L4" i="8"/>
  <c r="L3" i="8"/>
  <c r="I26" i="8"/>
  <c r="I25" i="8"/>
  <c r="I24" i="8"/>
  <c r="I23" i="8"/>
  <c r="I18" i="8"/>
  <c r="F19" i="8"/>
  <c r="I11" i="8"/>
  <c r="I10" i="8"/>
  <c r="I9" i="8"/>
  <c r="I8" i="8"/>
  <c r="I3" i="8"/>
  <c r="F26" i="8"/>
  <c r="F25" i="8"/>
  <c r="F24" i="8"/>
  <c r="F18" i="8"/>
  <c r="F11" i="8"/>
  <c r="F10" i="8"/>
  <c r="F9" i="8"/>
  <c r="F8" i="8"/>
  <c r="F4" i="8"/>
  <c r="F3" i="8"/>
  <c r="C26" i="8"/>
  <c r="C25" i="8"/>
  <c r="C24" i="8"/>
  <c r="C23" i="8"/>
  <c r="C19" i="8"/>
  <c r="C18" i="8"/>
  <c r="C11" i="8"/>
  <c r="C10" i="8"/>
  <c r="C9" i="8"/>
  <c r="C4" i="8"/>
  <c r="C3" i="8"/>
  <c r="D12" i="7"/>
  <c r="D13" i="7"/>
  <c r="D14" i="7"/>
  <c r="D11" i="7"/>
  <c r="K14" i="7"/>
  <c r="K13" i="7"/>
  <c r="K12" i="7"/>
  <c r="K11" i="7"/>
  <c r="K4" i="7"/>
  <c r="K5" i="7"/>
  <c r="K6" i="7"/>
  <c r="K3" i="7"/>
  <c r="L3" i="7" s="1"/>
  <c r="D19" i="7"/>
  <c r="D20" i="7"/>
  <c r="D21" i="7"/>
  <c r="D18" i="7"/>
  <c r="E18" i="7" s="1"/>
  <c r="D7" i="7"/>
  <c r="D6" i="7"/>
  <c r="D4" i="7"/>
  <c r="D5" i="7"/>
  <c r="D3" i="7"/>
  <c r="O9" i="5"/>
  <c r="O8" i="5"/>
  <c r="O4" i="5"/>
  <c r="O3" i="5"/>
  <c r="I21" i="5"/>
  <c r="I22" i="5"/>
  <c r="I20" i="5"/>
  <c r="I10" i="5"/>
  <c r="I13" i="5"/>
  <c r="I14" i="5"/>
  <c r="I15" i="5"/>
  <c r="I16" i="5"/>
  <c r="I9" i="5"/>
  <c r="I11" i="5"/>
  <c r="I12" i="5"/>
  <c r="I8" i="5"/>
  <c r="I4" i="5"/>
  <c r="I3" i="5"/>
  <c r="J3" i="5" s="1"/>
  <c r="C10" i="5"/>
  <c r="C9" i="5"/>
  <c r="C8" i="5"/>
  <c r="C4" i="5"/>
  <c r="C3" i="5"/>
  <c r="C15" i="5"/>
  <c r="C16" i="5"/>
  <c r="C14" i="5"/>
  <c r="D14" i="5" s="1"/>
  <c r="C21" i="5"/>
  <c r="C22" i="5"/>
  <c r="C23" i="5"/>
  <c r="C24" i="5"/>
  <c r="C25" i="5"/>
  <c r="C20" i="5"/>
  <c r="B243" i="4"/>
  <c r="B242" i="4"/>
  <c r="I23" i="5" l="1"/>
  <c r="K23" i="5" s="1"/>
  <c r="R7" i="7"/>
  <c r="T7" i="7" s="1"/>
  <c r="C26" i="5"/>
  <c r="I17" i="5"/>
  <c r="K17" i="5" s="1"/>
  <c r="O5" i="5"/>
  <c r="T4" i="7"/>
  <c r="E19" i="7"/>
  <c r="K21" i="5"/>
  <c r="S19" i="7"/>
  <c r="L4" i="7"/>
  <c r="S12" i="7"/>
  <c r="S13" i="7" s="1"/>
  <c r="J8" i="5"/>
  <c r="K20" i="5"/>
  <c r="P3" i="5"/>
  <c r="P8" i="5"/>
  <c r="E11" i="7"/>
  <c r="D22" i="7"/>
  <c r="F22" i="7" s="1"/>
  <c r="R15" i="7"/>
  <c r="T15" i="7" s="1"/>
  <c r="T3" i="7"/>
  <c r="K8" i="7"/>
  <c r="M8" i="7" s="1"/>
  <c r="J20" i="5"/>
  <c r="O10" i="5"/>
  <c r="Q10" i="5" s="1"/>
  <c r="D8" i="7"/>
  <c r="F8" i="7" s="1"/>
  <c r="D15" i="7"/>
  <c r="F15" i="7" s="1"/>
  <c r="F18" i="7"/>
  <c r="L11" i="7"/>
  <c r="S3" i="7"/>
  <c r="K15" i="7"/>
  <c r="M15" i="7" s="1"/>
  <c r="R22" i="7"/>
  <c r="T22" i="7" s="1"/>
  <c r="T11" i="7"/>
  <c r="K22" i="7"/>
  <c r="M22" i="7" s="1"/>
  <c r="E3" i="7"/>
  <c r="L18" i="7"/>
  <c r="I5" i="5"/>
  <c r="K3" i="5" s="1"/>
  <c r="E21" i="5"/>
  <c r="E24" i="5"/>
  <c r="D15" i="5"/>
  <c r="D16" i="5" s="1"/>
  <c r="J4" i="5"/>
  <c r="E25" i="5"/>
  <c r="E23" i="5"/>
  <c r="E26" i="5"/>
  <c r="E22" i="5"/>
  <c r="C11" i="5"/>
  <c r="E11" i="5" s="1"/>
  <c r="D20" i="5"/>
  <c r="E20" i="5"/>
  <c r="C17" i="5"/>
  <c r="E14" i="5" s="1"/>
  <c r="D8" i="5"/>
  <c r="D3" i="5"/>
  <c r="C5" i="5"/>
  <c r="E5" i="5" s="1"/>
  <c r="X12" i="8"/>
  <c r="X13" i="8"/>
  <c r="X14" i="8" s="1"/>
  <c r="U27" i="8"/>
  <c r="U28" i="8"/>
  <c r="U29" i="8" s="1"/>
  <c r="U12" i="8"/>
  <c r="U13" i="8"/>
  <c r="U15" i="8" s="1"/>
  <c r="R27" i="8"/>
  <c r="R28" i="8"/>
  <c r="R30" i="8" s="1"/>
  <c r="C13" i="8"/>
  <c r="C14" i="8" s="1"/>
  <c r="C27" i="8"/>
  <c r="F13" i="8"/>
  <c r="F14" i="8" s="1"/>
  <c r="I13" i="8"/>
  <c r="I14" i="8" s="1"/>
  <c r="I27" i="8"/>
  <c r="L13" i="8"/>
  <c r="L14" i="8" s="1"/>
  <c r="O27" i="8"/>
  <c r="R12" i="8"/>
  <c r="R13" i="8"/>
  <c r="R14" i="8" s="1"/>
  <c r="O28" i="8"/>
  <c r="O30" i="8" s="1"/>
  <c r="O12" i="8"/>
  <c r="O13" i="8"/>
  <c r="O14" i="8" s="1"/>
  <c r="L27" i="8"/>
  <c r="L28" i="8"/>
  <c r="L30" i="8" s="1"/>
  <c r="M5" i="8"/>
  <c r="C12" i="8"/>
  <c r="C28" i="8"/>
  <c r="C29" i="8" s="1"/>
  <c r="F12" i="8"/>
  <c r="I12" i="8"/>
  <c r="I28" i="8"/>
  <c r="I30" i="8" s="1"/>
  <c r="L12" i="8"/>
  <c r="F27" i="8"/>
  <c r="F28" i="8"/>
  <c r="F29" i="8" s="1"/>
  <c r="B244" i="4"/>
  <c r="T6" i="7" l="1"/>
  <c r="K22" i="5"/>
  <c r="U13" i="7"/>
  <c r="F16" i="5"/>
  <c r="K16" i="5"/>
  <c r="K9" i="5"/>
  <c r="T18" i="7"/>
  <c r="K8" i="5"/>
  <c r="K10" i="5"/>
  <c r="F14" i="5"/>
  <c r="M14" i="7"/>
  <c r="K11" i="5"/>
  <c r="K12" i="5"/>
  <c r="K5" i="5"/>
  <c r="E9" i="5"/>
  <c r="E10" i="5"/>
  <c r="T12" i="7"/>
  <c r="T14" i="7"/>
  <c r="F14" i="7"/>
  <c r="U12" i="7"/>
  <c r="K15" i="5"/>
  <c r="K13" i="5"/>
  <c r="T19" i="7"/>
  <c r="K14" i="5"/>
  <c r="T5" i="7"/>
  <c r="N18" i="7"/>
  <c r="L19" i="7"/>
  <c r="S4" i="7"/>
  <c r="U3" i="7"/>
  <c r="N3" i="7"/>
  <c r="G3" i="7"/>
  <c r="E4" i="7"/>
  <c r="N11" i="7"/>
  <c r="L12" i="7"/>
  <c r="P9" i="5"/>
  <c r="R9" i="5" s="1"/>
  <c r="R8" i="5"/>
  <c r="J9" i="5"/>
  <c r="L8" i="5"/>
  <c r="M4" i="7"/>
  <c r="F5" i="7"/>
  <c r="M19" i="7"/>
  <c r="F20" i="7"/>
  <c r="F11" i="7"/>
  <c r="T13" i="7"/>
  <c r="M12" i="7"/>
  <c r="Q8" i="5"/>
  <c r="M21" i="7"/>
  <c r="F3" i="7"/>
  <c r="M5" i="7"/>
  <c r="F4" i="7"/>
  <c r="M7" i="7"/>
  <c r="M3" i="7"/>
  <c r="Q3" i="5"/>
  <c r="P4" i="5"/>
  <c r="R4" i="5" s="1"/>
  <c r="R3" i="5"/>
  <c r="T21" i="7"/>
  <c r="M18" i="7"/>
  <c r="F19" i="7"/>
  <c r="S20" i="7"/>
  <c r="U19" i="7"/>
  <c r="F13" i="7"/>
  <c r="F6" i="7"/>
  <c r="G18" i="7"/>
  <c r="M6" i="7"/>
  <c r="M11" i="7"/>
  <c r="E12" i="7"/>
  <c r="G11" i="7"/>
  <c r="L3" i="5"/>
  <c r="J21" i="5"/>
  <c r="L20" i="5"/>
  <c r="U11" i="7"/>
  <c r="F12" i="7"/>
  <c r="F7" i="7"/>
  <c r="N4" i="7"/>
  <c r="L5" i="7"/>
  <c r="U18" i="7"/>
  <c r="M13" i="7"/>
  <c r="Q9" i="5"/>
  <c r="T20" i="7"/>
  <c r="E20" i="7"/>
  <c r="G19" i="7"/>
  <c r="M20" i="7"/>
  <c r="F21" i="7"/>
  <c r="Q4" i="5"/>
  <c r="S14" i="7"/>
  <c r="U14" i="7" s="1"/>
  <c r="E8" i="5"/>
  <c r="L4" i="5"/>
  <c r="K4" i="5"/>
  <c r="E17" i="5"/>
  <c r="E16" i="5"/>
  <c r="F15" i="5"/>
  <c r="D21" i="5"/>
  <c r="F20" i="5"/>
  <c r="E4" i="5"/>
  <c r="E3" i="5"/>
  <c r="F8" i="5"/>
  <c r="D9" i="5"/>
  <c r="E15" i="5"/>
  <c r="F3" i="5"/>
  <c r="D4" i="5"/>
  <c r="F4" i="5" s="1"/>
  <c r="R29" i="8"/>
  <c r="C30" i="8"/>
  <c r="U14" i="8"/>
  <c r="I29" i="8"/>
  <c r="R15" i="8"/>
  <c r="F30" i="8"/>
  <c r="L15" i="8"/>
  <c r="O29" i="8"/>
  <c r="O15" i="8"/>
  <c r="I15" i="8"/>
  <c r="L29" i="8"/>
  <c r="F15" i="8"/>
  <c r="X15" i="8"/>
  <c r="U30" i="8"/>
  <c r="C15" i="8"/>
  <c r="J10" i="5" l="1"/>
  <c r="L9" i="5"/>
  <c r="G20" i="7"/>
  <c r="E21" i="7"/>
  <c r="G21" i="7" s="1"/>
  <c r="G4" i="7"/>
  <c r="E5" i="7"/>
  <c r="U4" i="7"/>
  <c r="S5" i="7"/>
  <c r="J22" i="5"/>
  <c r="L22" i="5" s="1"/>
  <c r="L21" i="5"/>
  <c r="L6" i="7"/>
  <c r="N5" i="7"/>
  <c r="U20" i="7"/>
  <c r="S21" i="7"/>
  <c r="U21" i="7" s="1"/>
  <c r="L20" i="7"/>
  <c r="N19" i="7"/>
  <c r="G12" i="7"/>
  <c r="E13" i="7"/>
  <c r="L13" i="7"/>
  <c r="N12" i="7"/>
  <c r="D10" i="5"/>
  <c r="F10" i="5" s="1"/>
  <c r="F9" i="5"/>
  <c r="F21" i="5"/>
  <c r="D22" i="5"/>
  <c r="N13" i="7" l="1"/>
  <c r="L14" i="7"/>
  <c r="N14" i="7" s="1"/>
  <c r="N6" i="7"/>
  <c r="L7" i="7"/>
  <c r="N7" i="7" s="1"/>
  <c r="U5" i="7"/>
  <c r="S6" i="7"/>
  <c r="U6" i="7" s="1"/>
  <c r="N20" i="7"/>
  <c r="L21" i="7"/>
  <c r="N21" i="7" s="1"/>
  <c r="G13" i="7"/>
  <c r="E14" i="7"/>
  <c r="G14" i="7" s="1"/>
  <c r="E6" i="7"/>
  <c r="G5" i="7"/>
  <c r="J11" i="5"/>
  <c r="L10" i="5"/>
  <c r="D23" i="5"/>
  <c r="F22" i="5"/>
  <c r="G6" i="7" l="1"/>
  <c r="E7" i="7"/>
  <c r="G7" i="7" s="1"/>
  <c r="J12" i="5"/>
  <c r="L11" i="5"/>
  <c r="D24" i="5"/>
  <c r="F23" i="5"/>
  <c r="J13" i="5" l="1"/>
  <c r="L12" i="5"/>
  <c r="D25" i="5"/>
  <c r="F25" i="5" s="1"/>
  <c r="F24" i="5"/>
  <c r="J14" i="5" l="1"/>
  <c r="L13" i="5"/>
  <c r="J15" i="5" l="1"/>
  <c r="L14" i="5"/>
  <c r="J16" i="5" l="1"/>
  <c r="L16" i="5" s="1"/>
  <c r="L15" i="5"/>
</calcChain>
</file>

<file path=xl/connections.xml><?xml version="1.0" encoding="utf-8"?>
<connections xmlns="http://schemas.openxmlformats.org/spreadsheetml/2006/main">
  <connection id="1" name="Conexão" type="104" refreshedVersion="0" background="1">
    <extLst>
      <ext xmlns:x15="http://schemas.microsoft.com/office/spreadsheetml/2010/11/main" uri="{DE250136-89BD-433C-8126-D09CA5730AF9}">
        <x15:connection id="tabela1 Idade"/>
      </ext>
    </extLst>
  </connection>
  <connection id="2" name="Conexão1" type="104" refreshedVersion="0" background="1">
    <extLst>
      <ext xmlns:x15="http://schemas.microsoft.com/office/spreadsheetml/2010/11/main" uri="{DE250136-89BD-433C-8126-D09CA5730AF9}">
        <x15:connection id="Tabela1"/>
      </ext>
    </extLst>
  </connection>
  <connection id="3" name="Conexão2" type="104" refreshedVersion="0" background="1">
    <extLst>
      <ext xmlns:x15="http://schemas.microsoft.com/office/spreadsheetml/2010/11/main" uri="{DE250136-89BD-433C-8126-D09CA5730AF9}">
        <x15:connection id="tabela1 idade1"/>
      </ext>
    </extLst>
  </connection>
  <connection id="4" keepAlive="1" name="Consulta - WA_Fn-UseC_-HR-Employee-Attrition" description="Conexão com a consulta 'WA_Fn-UseC_-HR-Employee-Attrition' na pasta de trabalho." type="5" refreshedVersion="8" background="1" saveData="1">
    <dbPr connection="Provider=Microsoft.Mashup.OleDb.1;Data Source=$Workbook$;Location=WA_Fn-UseC_-HR-Employee-Attrition;Extended Properties=&quot;&quot;" command="SELECT * FROM [WA_Fn-UseC_-HR-Employee-Attrition]"/>
  </connection>
  <connection id="5" keepAlive="1" name="ThisWorkbookDataModel" description="Modelo de Dad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<sst xmlns="http://schemas.openxmlformats.org/spreadsheetml/2006/main" count="16254" uniqueCount="271">
  <si>
    <t>Marketing</t>
  </si>
  <si>
    <t>Idade</t>
  </si>
  <si>
    <t>Departamento</t>
  </si>
  <si>
    <t>Escolaridade</t>
  </si>
  <si>
    <t>Área de Formação</t>
  </si>
  <si>
    <t>ID Funcionário</t>
  </si>
  <si>
    <t>Gênero</t>
  </si>
  <si>
    <t>Nível hierárquico</t>
  </si>
  <si>
    <t>Satisfação com o trabalho</t>
  </si>
  <si>
    <t>Estado civil</t>
  </si>
  <si>
    <t>qtde de empresas que já trabalhou</t>
  </si>
  <si>
    <t>Maior de idade</t>
  </si>
  <si>
    <t>Faz hora extra</t>
  </si>
  <si>
    <t>percentual de aumento de salário</t>
  </si>
  <si>
    <t>Satisfação nas relações no trabalho</t>
  </si>
  <si>
    <t>Jornada padrão de trabalho</t>
  </si>
  <si>
    <t>opção de remaunração variável em ações</t>
  </si>
  <si>
    <t>Desgaste</t>
  </si>
  <si>
    <t>Viagem de negócios</t>
  </si>
  <si>
    <t>Diárias recebidas</t>
  </si>
  <si>
    <t>Distância de Casa</t>
  </si>
  <si>
    <t>Número de contratos de trabalho na empresa</t>
  </si>
  <si>
    <t>Nível de Satisfação com o ambiente de trabalho</t>
  </si>
  <si>
    <t>Salário por hora</t>
  </si>
  <si>
    <t>Nível de envolvimento com o trabalho</t>
  </si>
  <si>
    <t>Cargo</t>
  </si>
  <si>
    <t>Renda mensal</t>
  </si>
  <si>
    <t>Salário Mensal</t>
  </si>
  <si>
    <t>score de performance</t>
  </si>
  <si>
    <t>Total de anos trabalhados na empresa</t>
  </si>
  <si>
    <t>Total de anos trabalhados</t>
  </si>
  <si>
    <t>Qtde de treinamentos realizados no último ano</t>
  </si>
  <si>
    <t xml:space="preserve">score de performance </t>
  </si>
  <si>
    <t>Equilíbrio vida trabalho</t>
  </si>
  <si>
    <t>Anos trabalhados na função atual</t>
  </si>
  <si>
    <t>Anos desde a última promoção</t>
  </si>
  <si>
    <t>Anos trabalhando com o atual gestor</t>
  </si>
  <si>
    <t>Viaja raramente</t>
  </si>
  <si>
    <t>Viaja frequentemente</t>
  </si>
  <si>
    <t>Não Viaja</t>
  </si>
  <si>
    <t>Vendas</t>
  </si>
  <si>
    <t>Pesquisa e Desenvolvimento</t>
  </si>
  <si>
    <t>Ciências Humanas</t>
  </si>
  <si>
    <t>Outras</t>
  </si>
  <si>
    <t>Ciências Médicas</t>
  </si>
  <si>
    <t>Feminino</t>
  </si>
  <si>
    <t>Masculino</t>
  </si>
  <si>
    <t>Sim</t>
  </si>
  <si>
    <t>Satisfação nas relações Não trabalho</t>
  </si>
  <si>
    <t>Não</t>
  </si>
  <si>
    <t>EnsiNão técnico</t>
  </si>
  <si>
    <t>Recursos HumaNãos</t>
  </si>
  <si>
    <t>Executivo de vendas</t>
  </si>
  <si>
    <t>Pesquisador cientista</t>
  </si>
  <si>
    <t>Técnico de Laboratório</t>
  </si>
  <si>
    <t>Diretor de manufatura</t>
  </si>
  <si>
    <t>Reprentante de saúde</t>
  </si>
  <si>
    <t>Gerente</t>
  </si>
  <si>
    <t>Diretor de pesquisa</t>
  </si>
  <si>
    <t>Representante de vendas</t>
  </si>
  <si>
    <t>Casado</t>
  </si>
  <si>
    <t>Solteiro</t>
  </si>
  <si>
    <t>Divorciado</t>
  </si>
  <si>
    <t>Nome do Atributo</t>
  </si>
  <si>
    <t>Significado</t>
  </si>
  <si>
    <t>Pediu demissão (SIM - saiu da empresa) (NÃO - Continua na empresa)</t>
  </si>
  <si>
    <t>Frequência que o funcionário pela empresa</t>
  </si>
  <si>
    <t>Diárias recebidas pelos funcionários (R$)</t>
  </si>
  <si>
    <t>Departamento que está vinculado</t>
  </si>
  <si>
    <t>Distância de casa para o trabalho em km</t>
  </si>
  <si>
    <t>Nível de escolarida do funcionários</t>
  </si>
  <si>
    <t>1 'Abaixo da faculdade'</t>
  </si>
  <si>
    <t>2 'Faculdade'</t>
  </si>
  <si>
    <t>3 'Bacharelado'</t>
  </si>
  <si>
    <t>4 'Mestre'</t>
  </si>
  <si>
    <t>5 'Doutor'</t>
  </si>
  <si>
    <t>Área de formação do funcionários</t>
  </si>
  <si>
    <t>Quantas vezes o funcionário é contado para o total da empresa</t>
  </si>
  <si>
    <t>Número de registro do funcionário</t>
  </si>
  <si>
    <t>Nível de satisfação do funcionário com o ambiente de trabalho</t>
  </si>
  <si>
    <t>Gênero do Funcionário</t>
  </si>
  <si>
    <t>Salário por hora do funcionário em R$</t>
  </si>
  <si>
    <t>Nível de envolvimento exigido do funcionário pela empresa</t>
  </si>
  <si>
    <t>1 'Baixo'</t>
  </si>
  <si>
    <t>2 'Médio'</t>
  </si>
  <si>
    <t>3 'Alto'</t>
  </si>
  <si>
    <t>4 'Muito Alto'</t>
  </si>
  <si>
    <t>Nível hierárquico (Quanto maior mais importante na hierarquia)</t>
  </si>
  <si>
    <t>Cargo do funcionário na empresa</t>
  </si>
  <si>
    <t>Nível de Satisfação com o trabalho</t>
  </si>
  <si>
    <t>1 'Baixa'</t>
  </si>
  <si>
    <t>2 'Média'</t>
  </si>
  <si>
    <t>3 'Alta'</t>
  </si>
  <si>
    <t>4 'Muito Alta'</t>
  </si>
  <si>
    <t>Estado civil do funcionário</t>
  </si>
  <si>
    <t>Renda mensal (quanto de dinheiro líquido entra mensalmente na conta do funcionários contando todas as possíveis fontes de renda (inclusive fontes além da empresa)</t>
  </si>
  <si>
    <t>Salário mensal bruto</t>
  </si>
  <si>
    <t>Quantidade de empresas que o funcionário já trabalhou (Contando a atual)</t>
  </si>
  <si>
    <t>O Funcionário É Maior de idade?</t>
  </si>
  <si>
    <t>O funcionário faz hora extra?</t>
  </si>
  <si>
    <t>Percentual de aumento no salário que o funcionário já teve na empresa)</t>
  </si>
  <si>
    <t>Pontuação de performance do funcionário na empresa medida por avaliação de desempenho, quanto maior melhor</t>
  </si>
  <si>
    <t>Nível de satisfação do funcionário com suas relações de trabalho</t>
  </si>
  <si>
    <t>Jornada de trabalho em horas quinzenais</t>
  </si>
  <si>
    <t>Nível de remuneração variável por opção de bonifação com ações, quanto maior melhor</t>
  </si>
  <si>
    <t>Número total de anos trabalhados pelo funcionário</t>
  </si>
  <si>
    <t>Quantidade de treinamentos realizados pelo funcionário no último ano</t>
  </si>
  <si>
    <t>Percepção do funcionário do equilíbrio vida/trabalho</t>
  </si>
  <si>
    <t>1 'Ruim'</t>
  </si>
  <si>
    <t>2 'Bom'</t>
  </si>
  <si>
    <t>3 'Muito Bom'</t>
  </si>
  <si>
    <t>4 'Ótimo'</t>
  </si>
  <si>
    <t>Número total de anos trabalhados pelo funcionário na empresa</t>
  </si>
  <si>
    <t>Número de anos trabalhado no cargo atual</t>
  </si>
  <si>
    <t>Número de anos desde a última promoção do funcionário</t>
  </si>
  <si>
    <t>Número de anos trabalhado com o atual gestor do funcionário</t>
  </si>
  <si>
    <t>Recursos Humanos</t>
  </si>
  <si>
    <t>Ensino Técnico</t>
  </si>
  <si>
    <t>Frequência</t>
  </si>
  <si>
    <t>Viagem de Negócios</t>
  </si>
  <si>
    <t>Viaja Raramente</t>
  </si>
  <si>
    <t>Viaja Frequentemente</t>
  </si>
  <si>
    <t>Diretor de Manufatura</t>
  </si>
  <si>
    <t>Diretor de Pesquisa</t>
  </si>
  <si>
    <t>Executivo de Vendas</t>
  </si>
  <si>
    <t>Pesquisador Cientista</t>
  </si>
  <si>
    <t>Representante de Saúde</t>
  </si>
  <si>
    <t>Representante de saúde</t>
  </si>
  <si>
    <t>Representante de Vendas</t>
  </si>
  <si>
    <t>Estado Civil</t>
  </si>
  <si>
    <t>Faz Hora Extra</t>
  </si>
  <si>
    <t>Diárias Recebidas</t>
  </si>
  <si>
    <t>Media</t>
  </si>
  <si>
    <t>Mediana</t>
  </si>
  <si>
    <t>Q1</t>
  </si>
  <si>
    <t>Q3</t>
  </si>
  <si>
    <t>Mínimo</t>
  </si>
  <si>
    <t>Máximo</t>
  </si>
  <si>
    <t>Amplitude Total</t>
  </si>
  <si>
    <t>Intervalo Interquartílico</t>
  </si>
  <si>
    <t>Salário Por Hora</t>
  </si>
  <si>
    <t>Abaixo da Faculdade [1]</t>
  </si>
  <si>
    <t>Faculdade [2]</t>
  </si>
  <si>
    <t>Bacharelado [3]</t>
  </si>
  <si>
    <t>Mestre [4]</t>
  </si>
  <si>
    <t>Doutor [5]</t>
  </si>
  <si>
    <t>Número de Contratos na Empresa</t>
  </si>
  <si>
    <t>Baixa [1]</t>
  </si>
  <si>
    <t>Média [2]</t>
  </si>
  <si>
    <t>Alta [3]</t>
  </si>
  <si>
    <t>Muito Alta [4]</t>
  </si>
  <si>
    <t>Nível de Envolvimento com o Trabalho</t>
  </si>
  <si>
    <t>Baixo [1]</t>
  </si>
  <si>
    <t>Médio [2]</t>
  </si>
  <si>
    <t>Alto [3]</t>
  </si>
  <si>
    <t>Muito Alto [4]</t>
  </si>
  <si>
    <t>Nível Hirárquico</t>
  </si>
  <si>
    <t>Nível 1</t>
  </si>
  <si>
    <t>Nível 2</t>
  </si>
  <si>
    <t>Nível 3</t>
  </si>
  <si>
    <t>Nível 4</t>
  </si>
  <si>
    <t>Nível de Satisfação com o Ambiente de Trabalho</t>
  </si>
  <si>
    <t>Satisfação com o Trabalho</t>
  </si>
  <si>
    <t>Renda Mensal</t>
  </si>
  <si>
    <t>Moda</t>
  </si>
  <si>
    <t>Variância</t>
  </si>
  <si>
    <t>Desvio Padrão</t>
  </si>
  <si>
    <t>Limite Superior</t>
  </si>
  <si>
    <t>Limite Inferior</t>
  </si>
  <si>
    <t>Quantidade de Empresas que já Trabalhou</t>
  </si>
  <si>
    <t>Percentual de Aumento de Salário</t>
  </si>
  <si>
    <t>Score de Performance</t>
  </si>
  <si>
    <t>[1]</t>
  </si>
  <si>
    <t>[2]</t>
  </si>
  <si>
    <t>[3]</t>
  </si>
  <si>
    <t>[4]</t>
  </si>
  <si>
    <t>Satisfação nas Relações de Trabalho</t>
  </si>
  <si>
    <t>Satisfação nas relações No trabalho</t>
  </si>
  <si>
    <t>[0]</t>
  </si>
  <si>
    <t>Opção de Remuneração Variáveis em Ações</t>
  </si>
  <si>
    <t>Total de Anos Trabalhados</t>
  </si>
  <si>
    <t>Quantidade de Treinamentos Realizados no Último Ano</t>
  </si>
  <si>
    <t>Equilibrio Vida X Trabalho</t>
  </si>
  <si>
    <t>Ruim [1]</t>
  </si>
  <si>
    <t>Bom [2]</t>
  </si>
  <si>
    <t>Muito Bom [3]</t>
  </si>
  <si>
    <t>Ótimo [4]</t>
  </si>
  <si>
    <t>Total de Anos Trabalhados na Empresa</t>
  </si>
  <si>
    <t>Anos Trabalhando na Atual Função</t>
  </si>
  <si>
    <t>Anos desde a Última Promoção</t>
  </si>
  <si>
    <t>Anos Trabalhados com o Atual Gestor</t>
  </si>
  <si>
    <t>Total Geral</t>
  </si>
  <si>
    <t>1-4,5</t>
  </si>
  <si>
    <t>4,5-8</t>
  </si>
  <si>
    <t>8-11,5</t>
  </si>
  <si>
    <t>11,5-15</t>
  </si>
  <si>
    <t>15-18,5</t>
  </si>
  <si>
    <t>18,5-22</t>
  </si>
  <si>
    <t>22-25,5</t>
  </si>
  <si>
    <t>25,5-29</t>
  </si>
  <si>
    <t>18-22</t>
  </si>
  <si>
    <t>23-27</t>
  </si>
  <si>
    <t>28-32</t>
  </si>
  <si>
    <t>33-37</t>
  </si>
  <si>
    <t>38-42</t>
  </si>
  <si>
    <t>43-47</t>
  </si>
  <si>
    <t>48-52</t>
  </si>
  <si>
    <t>Número de Contratos</t>
  </si>
  <si>
    <t>1009-3382</t>
  </si>
  <si>
    <t>3383-5756</t>
  </si>
  <si>
    <t>5757-8130</t>
  </si>
  <si>
    <t>8131-10504</t>
  </si>
  <si>
    <t>10505-12878</t>
  </si>
  <si>
    <t>12879-15252</t>
  </si>
  <si>
    <t>17627-20000</t>
  </si>
  <si>
    <t>8-9</t>
  </si>
  <si>
    <t>0-1</t>
  </si>
  <si>
    <t>2-3</t>
  </si>
  <si>
    <t>4-5</t>
  </si>
  <si>
    <t>6-7</t>
  </si>
  <si>
    <t>0-4</t>
  </si>
  <si>
    <t>5-9</t>
  </si>
  <si>
    <t>10-14</t>
  </si>
  <si>
    <t>15-19</t>
  </si>
  <si>
    <t>20-24</t>
  </si>
  <si>
    <t>25-29</t>
  </si>
  <si>
    <t>30-34</t>
  </si>
  <si>
    <t>35-40</t>
  </si>
  <si>
    <t>4-6</t>
  </si>
  <si>
    <t>10-11</t>
  </si>
  <si>
    <t>12-13</t>
  </si>
  <si>
    <t>14-15</t>
  </si>
  <si>
    <t>Frequência Acumulada</t>
  </si>
  <si>
    <t>Frequência %</t>
  </si>
  <si>
    <t>Frequência Acumulada %</t>
  </si>
  <si>
    <t>z</t>
  </si>
  <si>
    <t>Nível 5</t>
  </si>
  <si>
    <t>53-58</t>
  </si>
  <si>
    <t>31-39</t>
  </si>
  <si>
    <t>40-48</t>
  </si>
  <si>
    <t>49-57</t>
  </si>
  <si>
    <t>58-66</t>
  </si>
  <si>
    <t>67-75</t>
  </si>
  <si>
    <t>76-84</t>
  </si>
  <si>
    <t>85-93</t>
  </si>
  <si>
    <t>94-102</t>
  </si>
  <si>
    <t>103-277</t>
  </si>
  <si>
    <t>278-452</t>
  </si>
  <si>
    <t>453-627</t>
  </si>
  <si>
    <t>628-802</t>
  </si>
  <si>
    <t>803-977</t>
  </si>
  <si>
    <t>978-1152</t>
  </si>
  <si>
    <t>1153-1327</t>
  </si>
  <si>
    <t>1328-1502</t>
  </si>
  <si>
    <t>2326-5439</t>
  </si>
  <si>
    <t>5440-8553</t>
  </si>
  <si>
    <t>8554-11667</t>
  </si>
  <si>
    <t>11668-14781</t>
  </si>
  <si>
    <t>14782-17895</t>
  </si>
  <si>
    <t>17896-21009</t>
  </si>
  <si>
    <t>21010-24123</t>
  </si>
  <si>
    <t>24124-27237</t>
  </si>
  <si>
    <t>12-14</t>
  </si>
  <si>
    <t>.</t>
  </si>
  <si>
    <t>11-12</t>
  </si>
  <si>
    <t>13-14</t>
  </si>
  <si>
    <t>15-16</t>
  </si>
  <si>
    <t>17-18</t>
  </si>
  <si>
    <t>19-20</t>
  </si>
  <si>
    <t>21-22</t>
  </si>
  <si>
    <t>23-25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</si>
</sst>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0.5"/>
      <color rgb="FF3C4043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2" fontId="0" fillId="0" borderId="1" xfId="0" applyNumberFormat="1" applyBorder="1"/>
    <xf numFmtId="0" fontId="0" fillId="2" borderId="0" xfId="0" applyFill="1"/>
    <xf numFmtId="164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/>
    <xf numFmtId="0" fontId="0" fillId="0" borderId="0" xfId="0" applyBorder="1"/>
    <xf numFmtId="0" fontId="0" fillId="3" borderId="0" xfId="0" applyFill="1"/>
    <xf numFmtId="0" fontId="0" fillId="0" borderId="1" xfId="0" applyBorder="1" applyAlignment="1">
      <alignment horizontal="left"/>
    </xf>
    <xf numFmtId="0" fontId="0" fillId="0" borderId="1" xfId="0" pivotButton="1" applyBorder="1"/>
    <xf numFmtId="164" fontId="0" fillId="0" borderId="0" xfId="0" applyNumberFormat="1"/>
    <xf numFmtId="0" fontId="0" fillId="0" borderId="0" xfId="0" applyNumberFormat="1" applyBorder="1"/>
    <xf numFmtId="10" fontId="0" fillId="0" borderId="1" xfId="0" applyNumberFormat="1" applyBorder="1"/>
    <xf numFmtId="10" fontId="0" fillId="0" borderId="0" xfId="0" applyNumberFormat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NumberFormat="1" applyFont="1" applyFill="1" applyBorder="1"/>
    <xf numFmtId="10" fontId="2" fillId="4" borderId="1" xfId="0" applyNumberFormat="1" applyFont="1" applyFill="1" applyBorder="1"/>
    <xf numFmtId="49" fontId="0" fillId="0" borderId="1" xfId="0" applyNumberFormat="1" applyBorder="1" applyAlignment="1">
      <alignment horizontal="left"/>
    </xf>
    <xf numFmtId="10" fontId="0" fillId="0" borderId="0" xfId="0" applyNumberFormat="1" applyFill="1" applyBorder="1"/>
    <xf numFmtId="2" fontId="0" fillId="0" borderId="0" xfId="0" applyNumberFormat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126">
    <dxf>
      <numFmt numFmtId="14" formatCode="0.00%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Anos Trabalhados</a:t>
            </a:r>
            <a:r>
              <a:rPr lang="pt-BR" baseline="0"/>
              <a:t> na Empresa Versus Anos na Atual Função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373450714494019"/>
                  <c:y val="3.5581622678396872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0,4327x + 0,683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0,6575</a:t>
                    </a:r>
                    <a:endParaRPr lang="en-US" sz="1400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'Dados sobre desgaste de fun (2'!$AE$2:$AE$238</c:f>
              <c:numCache>
                <c:formatCode>General</c:formatCode>
                <c:ptCount val="237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9</c:v>
                </c:pt>
                <c:pt idx="5">
                  <c:v>1</c:v>
                </c:pt>
                <c:pt idx="6">
                  <c:v>32</c:v>
                </c:pt>
                <c:pt idx="7">
                  <c:v>6</c:v>
                </c:pt>
                <c:pt idx="8">
                  <c:v>3</c:v>
                </c:pt>
                <c:pt idx="9">
                  <c:v>16</c:v>
                </c:pt>
                <c:pt idx="10">
                  <c:v>2</c:v>
                </c:pt>
                <c:pt idx="11">
                  <c:v>7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5</c:v>
                </c:pt>
                <c:pt idx="17">
                  <c:v>1</c:v>
                </c:pt>
                <c:pt idx="18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8</c:v>
                </c:pt>
                <c:pt idx="22">
                  <c:v>7</c:v>
                </c:pt>
                <c:pt idx="23">
                  <c:v>10</c:v>
                </c:pt>
                <c:pt idx="24">
                  <c:v>4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11</c:v>
                </c:pt>
                <c:pt idx="29">
                  <c:v>1</c:v>
                </c:pt>
                <c:pt idx="30">
                  <c:v>1</c:v>
                </c:pt>
                <c:pt idx="31">
                  <c:v>6</c:v>
                </c:pt>
                <c:pt idx="32">
                  <c:v>1</c:v>
                </c:pt>
                <c:pt idx="33">
                  <c:v>7</c:v>
                </c:pt>
                <c:pt idx="34">
                  <c:v>1</c:v>
                </c:pt>
                <c:pt idx="35">
                  <c:v>20</c:v>
                </c:pt>
                <c:pt idx="36">
                  <c:v>0</c:v>
                </c:pt>
                <c:pt idx="37">
                  <c:v>5</c:v>
                </c:pt>
                <c:pt idx="38">
                  <c:v>0</c:v>
                </c:pt>
                <c:pt idx="39">
                  <c:v>9</c:v>
                </c:pt>
                <c:pt idx="40">
                  <c:v>1</c:v>
                </c:pt>
                <c:pt idx="41">
                  <c:v>0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8</c:v>
                </c:pt>
                <c:pt idx="47">
                  <c:v>1</c:v>
                </c:pt>
                <c:pt idx="48">
                  <c:v>4</c:v>
                </c:pt>
                <c:pt idx="49">
                  <c:v>2</c:v>
                </c:pt>
                <c:pt idx="50">
                  <c:v>10</c:v>
                </c:pt>
                <c:pt idx="51">
                  <c:v>9</c:v>
                </c:pt>
                <c:pt idx="52">
                  <c:v>10</c:v>
                </c:pt>
                <c:pt idx="53">
                  <c:v>4</c:v>
                </c:pt>
                <c:pt idx="54">
                  <c:v>9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4</c:v>
                </c:pt>
                <c:pt idx="64">
                  <c:v>5</c:v>
                </c:pt>
                <c:pt idx="65">
                  <c:v>9</c:v>
                </c:pt>
                <c:pt idx="66">
                  <c:v>6</c:v>
                </c:pt>
                <c:pt idx="67">
                  <c:v>1</c:v>
                </c:pt>
                <c:pt idx="68">
                  <c:v>10</c:v>
                </c:pt>
                <c:pt idx="69">
                  <c:v>1</c:v>
                </c:pt>
                <c:pt idx="70">
                  <c:v>4</c:v>
                </c:pt>
                <c:pt idx="71">
                  <c:v>5</c:v>
                </c:pt>
                <c:pt idx="72">
                  <c:v>4</c:v>
                </c:pt>
                <c:pt idx="73">
                  <c:v>5</c:v>
                </c:pt>
                <c:pt idx="74">
                  <c:v>2</c:v>
                </c:pt>
                <c:pt idx="75">
                  <c:v>21</c:v>
                </c:pt>
                <c:pt idx="76">
                  <c:v>24</c:v>
                </c:pt>
                <c:pt idx="77">
                  <c:v>23</c:v>
                </c:pt>
                <c:pt idx="78">
                  <c:v>10</c:v>
                </c:pt>
                <c:pt idx="79">
                  <c:v>22</c:v>
                </c:pt>
                <c:pt idx="80">
                  <c:v>10</c:v>
                </c:pt>
                <c:pt idx="81">
                  <c:v>7</c:v>
                </c:pt>
                <c:pt idx="82">
                  <c:v>7</c:v>
                </c:pt>
                <c:pt idx="83">
                  <c:v>8</c:v>
                </c:pt>
                <c:pt idx="84">
                  <c:v>8</c:v>
                </c:pt>
                <c:pt idx="85">
                  <c:v>9</c:v>
                </c:pt>
                <c:pt idx="86">
                  <c:v>10</c:v>
                </c:pt>
                <c:pt idx="87">
                  <c:v>10</c:v>
                </c:pt>
                <c:pt idx="88">
                  <c:v>8</c:v>
                </c:pt>
                <c:pt idx="89">
                  <c:v>8</c:v>
                </c:pt>
                <c:pt idx="90">
                  <c:v>9</c:v>
                </c:pt>
                <c:pt idx="91">
                  <c:v>18</c:v>
                </c:pt>
                <c:pt idx="92">
                  <c:v>6</c:v>
                </c:pt>
                <c:pt idx="93">
                  <c:v>10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7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4</c:v>
                </c:pt>
                <c:pt idx="121">
                  <c:v>4</c:v>
                </c:pt>
                <c:pt idx="122">
                  <c:v>6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1</c:v>
                </c:pt>
                <c:pt idx="131">
                  <c:v>5</c:v>
                </c:pt>
                <c:pt idx="132">
                  <c:v>13</c:v>
                </c:pt>
                <c:pt idx="133">
                  <c:v>2</c:v>
                </c:pt>
                <c:pt idx="134">
                  <c:v>2</c:v>
                </c:pt>
                <c:pt idx="135">
                  <c:v>3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5</c:v>
                </c:pt>
                <c:pt idx="174">
                  <c:v>10</c:v>
                </c:pt>
                <c:pt idx="175">
                  <c:v>14</c:v>
                </c:pt>
                <c:pt idx="176">
                  <c:v>0</c:v>
                </c:pt>
                <c:pt idx="177">
                  <c:v>1</c:v>
                </c:pt>
                <c:pt idx="178">
                  <c:v>9</c:v>
                </c:pt>
                <c:pt idx="179">
                  <c:v>2</c:v>
                </c:pt>
                <c:pt idx="180">
                  <c:v>6</c:v>
                </c:pt>
                <c:pt idx="181">
                  <c:v>0</c:v>
                </c:pt>
                <c:pt idx="182">
                  <c:v>3</c:v>
                </c:pt>
                <c:pt idx="183">
                  <c:v>31</c:v>
                </c:pt>
                <c:pt idx="184">
                  <c:v>2</c:v>
                </c:pt>
                <c:pt idx="185">
                  <c:v>7</c:v>
                </c:pt>
                <c:pt idx="186">
                  <c:v>1</c:v>
                </c:pt>
                <c:pt idx="187">
                  <c:v>2</c:v>
                </c:pt>
                <c:pt idx="188">
                  <c:v>0</c:v>
                </c:pt>
                <c:pt idx="189">
                  <c:v>14</c:v>
                </c:pt>
                <c:pt idx="190">
                  <c:v>8</c:v>
                </c:pt>
                <c:pt idx="191">
                  <c:v>10</c:v>
                </c:pt>
                <c:pt idx="192">
                  <c:v>2</c:v>
                </c:pt>
                <c:pt idx="193">
                  <c:v>3</c:v>
                </c:pt>
                <c:pt idx="194">
                  <c:v>7</c:v>
                </c:pt>
                <c:pt idx="195">
                  <c:v>10</c:v>
                </c:pt>
                <c:pt idx="196">
                  <c:v>4</c:v>
                </c:pt>
                <c:pt idx="197">
                  <c:v>8</c:v>
                </c:pt>
                <c:pt idx="198">
                  <c:v>7</c:v>
                </c:pt>
                <c:pt idx="199">
                  <c:v>5</c:v>
                </c:pt>
                <c:pt idx="200">
                  <c:v>5</c:v>
                </c:pt>
                <c:pt idx="201">
                  <c:v>2</c:v>
                </c:pt>
                <c:pt idx="202">
                  <c:v>5</c:v>
                </c:pt>
                <c:pt idx="203">
                  <c:v>7</c:v>
                </c:pt>
                <c:pt idx="204">
                  <c:v>6</c:v>
                </c:pt>
                <c:pt idx="205">
                  <c:v>10</c:v>
                </c:pt>
                <c:pt idx="206">
                  <c:v>4</c:v>
                </c:pt>
                <c:pt idx="207">
                  <c:v>1</c:v>
                </c:pt>
                <c:pt idx="208">
                  <c:v>11</c:v>
                </c:pt>
                <c:pt idx="209">
                  <c:v>3</c:v>
                </c:pt>
                <c:pt idx="210">
                  <c:v>19</c:v>
                </c:pt>
                <c:pt idx="211">
                  <c:v>5</c:v>
                </c:pt>
                <c:pt idx="212">
                  <c:v>4</c:v>
                </c:pt>
                <c:pt idx="213">
                  <c:v>3</c:v>
                </c:pt>
                <c:pt idx="214">
                  <c:v>17</c:v>
                </c:pt>
                <c:pt idx="215">
                  <c:v>1</c:v>
                </c:pt>
                <c:pt idx="216">
                  <c:v>5</c:v>
                </c:pt>
                <c:pt idx="217">
                  <c:v>7</c:v>
                </c:pt>
                <c:pt idx="218">
                  <c:v>8</c:v>
                </c:pt>
                <c:pt idx="219">
                  <c:v>4</c:v>
                </c:pt>
                <c:pt idx="220">
                  <c:v>10</c:v>
                </c:pt>
                <c:pt idx="221">
                  <c:v>40</c:v>
                </c:pt>
                <c:pt idx="222">
                  <c:v>15</c:v>
                </c:pt>
                <c:pt idx="223">
                  <c:v>2</c:v>
                </c:pt>
                <c:pt idx="224">
                  <c:v>10</c:v>
                </c:pt>
                <c:pt idx="225">
                  <c:v>1</c:v>
                </c:pt>
                <c:pt idx="226">
                  <c:v>5</c:v>
                </c:pt>
                <c:pt idx="227">
                  <c:v>6</c:v>
                </c:pt>
                <c:pt idx="228">
                  <c:v>1</c:v>
                </c:pt>
                <c:pt idx="229">
                  <c:v>10</c:v>
                </c:pt>
                <c:pt idx="230">
                  <c:v>10</c:v>
                </c:pt>
                <c:pt idx="231">
                  <c:v>13</c:v>
                </c:pt>
                <c:pt idx="232">
                  <c:v>10</c:v>
                </c:pt>
                <c:pt idx="233">
                  <c:v>33</c:v>
                </c:pt>
                <c:pt idx="234">
                  <c:v>2</c:v>
                </c:pt>
                <c:pt idx="235">
                  <c:v>1</c:v>
                </c:pt>
                <c:pt idx="236">
                  <c:v>2</c:v>
                </c:pt>
              </c:numCache>
            </c:numRef>
          </c:xVal>
          <c:yVal>
            <c:numRef>
              <c:f>'Dados sobre desgaste de fun (2'!$AF$2:$AF$238</c:f>
              <c:numCache>
                <c:formatCode>General</c:formatCode>
                <c:ptCount val="23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7</c:v>
                </c:pt>
                <c:pt idx="5">
                  <c:v>0</c:v>
                </c:pt>
                <c:pt idx="6">
                  <c:v>14</c:v>
                </c:pt>
                <c:pt idx="7">
                  <c:v>4</c:v>
                </c:pt>
                <c:pt idx="8">
                  <c:v>2</c:v>
                </c:pt>
                <c:pt idx="9">
                  <c:v>7</c:v>
                </c:pt>
                <c:pt idx="10">
                  <c:v>2</c:v>
                </c:pt>
                <c:pt idx="11">
                  <c:v>7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0</c:v>
                </c:pt>
                <c:pt idx="18">
                  <c:v>3</c:v>
                </c:pt>
                <c:pt idx="19">
                  <c:v>0</c:v>
                </c:pt>
                <c:pt idx="20">
                  <c:v>1</c:v>
                </c:pt>
                <c:pt idx="21">
                  <c:v>7</c:v>
                </c:pt>
                <c:pt idx="22">
                  <c:v>6</c:v>
                </c:pt>
                <c:pt idx="23">
                  <c:v>2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8</c:v>
                </c:pt>
                <c:pt idx="29">
                  <c:v>0</c:v>
                </c:pt>
                <c:pt idx="30">
                  <c:v>0</c:v>
                </c:pt>
                <c:pt idx="31">
                  <c:v>4</c:v>
                </c:pt>
                <c:pt idx="32">
                  <c:v>0</c:v>
                </c:pt>
                <c:pt idx="33">
                  <c:v>7</c:v>
                </c:pt>
                <c:pt idx="34">
                  <c:v>0</c:v>
                </c:pt>
                <c:pt idx="35">
                  <c:v>6</c:v>
                </c:pt>
                <c:pt idx="36">
                  <c:v>0</c:v>
                </c:pt>
                <c:pt idx="37">
                  <c:v>3</c:v>
                </c:pt>
                <c:pt idx="38">
                  <c:v>0</c:v>
                </c:pt>
                <c:pt idx="39">
                  <c:v>7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7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4</c:v>
                </c:pt>
                <c:pt idx="51">
                  <c:v>7</c:v>
                </c:pt>
                <c:pt idx="52">
                  <c:v>9</c:v>
                </c:pt>
                <c:pt idx="53">
                  <c:v>3</c:v>
                </c:pt>
                <c:pt idx="54">
                  <c:v>8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  <c:pt idx="63">
                  <c:v>3</c:v>
                </c:pt>
                <c:pt idx="64">
                  <c:v>1</c:v>
                </c:pt>
                <c:pt idx="65">
                  <c:v>7</c:v>
                </c:pt>
                <c:pt idx="66">
                  <c:v>4</c:v>
                </c:pt>
                <c:pt idx="67">
                  <c:v>0</c:v>
                </c:pt>
                <c:pt idx="68">
                  <c:v>7</c:v>
                </c:pt>
                <c:pt idx="69">
                  <c:v>0</c:v>
                </c:pt>
                <c:pt idx="70">
                  <c:v>2</c:v>
                </c:pt>
                <c:pt idx="71">
                  <c:v>4</c:v>
                </c:pt>
                <c:pt idx="72">
                  <c:v>3</c:v>
                </c:pt>
                <c:pt idx="73">
                  <c:v>4</c:v>
                </c:pt>
                <c:pt idx="74">
                  <c:v>2</c:v>
                </c:pt>
                <c:pt idx="75">
                  <c:v>9</c:v>
                </c:pt>
                <c:pt idx="76">
                  <c:v>10</c:v>
                </c:pt>
                <c:pt idx="77">
                  <c:v>5</c:v>
                </c:pt>
                <c:pt idx="78">
                  <c:v>4</c:v>
                </c:pt>
                <c:pt idx="79">
                  <c:v>15</c:v>
                </c:pt>
                <c:pt idx="80">
                  <c:v>8</c:v>
                </c:pt>
                <c:pt idx="81">
                  <c:v>2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8</c:v>
                </c:pt>
                <c:pt idx="86">
                  <c:v>7</c:v>
                </c:pt>
                <c:pt idx="87">
                  <c:v>8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2</c:v>
                </c:pt>
                <c:pt idx="93">
                  <c:v>7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4</c:v>
                </c:pt>
                <c:pt idx="99">
                  <c:v>4</c:v>
                </c:pt>
                <c:pt idx="100">
                  <c:v>7</c:v>
                </c:pt>
                <c:pt idx="101">
                  <c:v>3</c:v>
                </c:pt>
                <c:pt idx="102">
                  <c:v>1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4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3</c:v>
                </c:pt>
                <c:pt idx="122">
                  <c:v>3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0</c:v>
                </c:pt>
                <c:pt idx="131">
                  <c:v>2</c:v>
                </c:pt>
                <c:pt idx="132">
                  <c:v>12</c:v>
                </c:pt>
                <c:pt idx="133">
                  <c:v>0</c:v>
                </c:pt>
                <c:pt idx="134">
                  <c:v>2</c:v>
                </c:pt>
                <c:pt idx="135">
                  <c:v>2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9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7</c:v>
                </c:pt>
                <c:pt idx="179">
                  <c:v>2</c:v>
                </c:pt>
                <c:pt idx="180">
                  <c:v>3</c:v>
                </c:pt>
                <c:pt idx="181">
                  <c:v>0</c:v>
                </c:pt>
                <c:pt idx="182">
                  <c:v>2</c:v>
                </c:pt>
                <c:pt idx="183">
                  <c:v>15</c:v>
                </c:pt>
                <c:pt idx="184">
                  <c:v>2</c:v>
                </c:pt>
                <c:pt idx="185">
                  <c:v>7</c:v>
                </c:pt>
                <c:pt idx="186">
                  <c:v>0</c:v>
                </c:pt>
                <c:pt idx="187">
                  <c:v>2</c:v>
                </c:pt>
                <c:pt idx="188">
                  <c:v>0</c:v>
                </c:pt>
                <c:pt idx="189">
                  <c:v>8</c:v>
                </c:pt>
                <c:pt idx="190">
                  <c:v>7</c:v>
                </c:pt>
                <c:pt idx="191">
                  <c:v>0</c:v>
                </c:pt>
                <c:pt idx="192">
                  <c:v>2</c:v>
                </c:pt>
                <c:pt idx="193">
                  <c:v>2</c:v>
                </c:pt>
                <c:pt idx="194">
                  <c:v>7</c:v>
                </c:pt>
                <c:pt idx="195">
                  <c:v>9</c:v>
                </c:pt>
                <c:pt idx="196">
                  <c:v>2</c:v>
                </c:pt>
                <c:pt idx="197">
                  <c:v>2</c:v>
                </c:pt>
                <c:pt idx="198">
                  <c:v>7</c:v>
                </c:pt>
                <c:pt idx="199">
                  <c:v>3</c:v>
                </c:pt>
                <c:pt idx="200">
                  <c:v>2</c:v>
                </c:pt>
                <c:pt idx="201">
                  <c:v>2</c:v>
                </c:pt>
                <c:pt idx="202">
                  <c:v>4</c:v>
                </c:pt>
                <c:pt idx="203">
                  <c:v>1</c:v>
                </c:pt>
                <c:pt idx="204">
                  <c:v>4</c:v>
                </c:pt>
                <c:pt idx="205">
                  <c:v>3</c:v>
                </c:pt>
                <c:pt idx="206">
                  <c:v>2</c:v>
                </c:pt>
                <c:pt idx="207">
                  <c:v>0</c:v>
                </c:pt>
                <c:pt idx="208">
                  <c:v>9</c:v>
                </c:pt>
                <c:pt idx="209">
                  <c:v>1</c:v>
                </c:pt>
                <c:pt idx="210">
                  <c:v>7</c:v>
                </c:pt>
                <c:pt idx="211">
                  <c:v>4</c:v>
                </c:pt>
                <c:pt idx="212">
                  <c:v>2</c:v>
                </c:pt>
                <c:pt idx="213">
                  <c:v>2</c:v>
                </c:pt>
                <c:pt idx="214">
                  <c:v>13</c:v>
                </c:pt>
                <c:pt idx="215">
                  <c:v>0</c:v>
                </c:pt>
                <c:pt idx="216">
                  <c:v>2</c:v>
                </c:pt>
                <c:pt idx="217">
                  <c:v>7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10</c:v>
                </c:pt>
                <c:pt idx="222">
                  <c:v>9</c:v>
                </c:pt>
                <c:pt idx="223">
                  <c:v>2</c:v>
                </c:pt>
                <c:pt idx="224">
                  <c:v>2</c:v>
                </c:pt>
                <c:pt idx="225">
                  <c:v>0</c:v>
                </c:pt>
                <c:pt idx="226">
                  <c:v>4</c:v>
                </c:pt>
                <c:pt idx="227">
                  <c:v>3</c:v>
                </c:pt>
                <c:pt idx="228">
                  <c:v>1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8</c:v>
                </c:pt>
                <c:pt idx="233">
                  <c:v>7</c:v>
                </c:pt>
                <c:pt idx="234">
                  <c:v>2</c:v>
                </c:pt>
                <c:pt idx="235">
                  <c:v>0</c:v>
                </c:pt>
                <c:pt idx="23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E0-4AAA-AD93-92DD31AA2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904255"/>
        <c:axId val="465900927"/>
      </c:scatterChart>
      <c:valAx>
        <c:axId val="46590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Anos Trabalhados</a:t>
                </a:r>
                <a:r>
                  <a:rPr lang="pt-BR" baseline="0"/>
                  <a:t> na Empresa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5900927"/>
        <c:crosses val="autoZero"/>
        <c:crossBetween val="midCat"/>
      </c:valAx>
      <c:valAx>
        <c:axId val="46590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Anos na Atual Função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5904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Nível Hierárquico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1AF-41D6-82FA-8B6DEBF9DFD8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1AF-41D6-82FA-8B6DEBF9DFD8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1AF-41D6-82FA-8B6DEBF9DFD8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1AF-41D6-82FA-8B6DEBF9DFD8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1AF-41D6-82FA-8B6DEBF9DF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Tabelas!$B$54:$B$58</c:f>
              <c:strCache>
                <c:ptCount val="5"/>
                <c:pt idx="0">
                  <c:v>Nível 1</c:v>
                </c:pt>
                <c:pt idx="1">
                  <c:v>Nível 2</c:v>
                </c:pt>
                <c:pt idx="2">
                  <c:v>Nível 3</c:v>
                </c:pt>
                <c:pt idx="3">
                  <c:v>Nível 4</c:v>
                </c:pt>
                <c:pt idx="4">
                  <c:v>Nível 5</c:v>
                </c:pt>
              </c:strCache>
            </c:strRef>
          </c:cat>
          <c:val>
            <c:numRef>
              <c:f>(Tabelas!$E$54,Tabelas!$E$55,Tabelas!$E$56,Tabelas!$E$57,Tabelas!$E$58)</c:f>
              <c:numCache>
                <c:formatCode>0.00%</c:formatCode>
                <c:ptCount val="5"/>
                <c:pt idx="0">
                  <c:v>0.6033755274261603</c:v>
                </c:pt>
                <c:pt idx="1">
                  <c:v>0.21940928270042195</c:v>
                </c:pt>
                <c:pt idx="2">
                  <c:v>0.13502109704641349</c:v>
                </c:pt>
                <c:pt idx="3">
                  <c:v>2.1097046413502109E-2</c:v>
                </c:pt>
                <c:pt idx="4">
                  <c:v>2.1097046413502109E-2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61-4FBE-96B7-DFA6FDC694A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Tabelas!$B$61</c:f>
              <c:strCache>
                <c:ptCount val="1"/>
                <c:pt idx="0">
                  <c:v>Nível de Envolvimento com o Trabalho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Tabelas!$B$62:$B$65</c:f>
              <c:strCache>
                <c:ptCount val="4"/>
                <c:pt idx="0">
                  <c:v>Baixo [1]</c:v>
                </c:pt>
                <c:pt idx="1">
                  <c:v>Médio [2]</c:v>
                </c:pt>
                <c:pt idx="2">
                  <c:v>Alto [3]</c:v>
                </c:pt>
                <c:pt idx="3">
                  <c:v>Muito Alto [4]</c:v>
                </c:pt>
              </c:strCache>
            </c:strRef>
          </c:cat>
          <c:val>
            <c:numRef>
              <c:f>Tabelas!$C$62:$C$65</c:f>
              <c:numCache>
                <c:formatCode>General</c:formatCode>
                <c:ptCount val="4"/>
                <c:pt idx="0">
                  <c:v>28</c:v>
                </c:pt>
                <c:pt idx="1">
                  <c:v>71</c:v>
                </c:pt>
                <c:pt idx="2">
                  <c:v>125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8-4972-83F8-6C6B21883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50864959"/>
        <c:axId val="250865375"/>
      </c:barChart>
      <c:catAx>
        <c:axId val="250864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0865375"/>
        <c:crosses val="autoZero"/>
        <c:auto val="1"/>
        <c:lblAlgn val="ctr"/>
        <c:lblOffset val="100"/>
        <c:noMultiLvlLbl val="0"/>
      </c:catAx>
      <c:valAx>
        <c:axId val="25086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086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Total de Anos Trabalhados na Empresa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Tabelas!$B$3:$B$9</c:f>
              <c:strCache>
                <c:ptCount val="7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30-34</c:v>
                </c:pt>
                <c:pt idx="6">
                  <c:v>35-40</c:v>
                </c:pt>
              </c:strCache>
            </c:strRef>
          </c:cat>
          <c:val>
            <c:numRef>
              <c:f>Tabelas!$C$3:$C$9</c:f>
              <c:numCache>
                <c:formatCode>General</c:formatCode>
                <c:ptCount val="7"/>
                <c:pt idx="0">
                  <c:v>141</c:v>
                </c:pt>
                <c:pt idx="1">
                  <c:v>58</c:v>
                </c:pt>
                <c:pt idx="2">
                  <c:v>24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D-4572-93DD-2A675CF7F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373376"/>
        <c:axId val="6378784"/>
      </c:barChart>
      <c:catAx>
        <c:axId val="637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78784"/>
        <c:crosses val="autoZero"/>
        <c:auto val="1"/>
        <c:lblAlgn val="ctr"/>
        <c:lblOffset val="100"/>
        <c:noMultiLvlLbl val="0"/>
      </c:catAx>
      <c:valAx>
        <c:axId val="63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7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Percentual de Aumento de Salário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Tabelas!$B$89</c:f>
              <c:strCache>
                <c:ptCount val="1"/>
                <c:pt idx="0">
                  <c:v>Percentual de Aumento de Salário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Tabelas!$B$90:$B$96</c:f>
              <c:strCache>
                <c:ptCount val="7"/>
                <c:pt idx="0">
                  <c:v>11-12</c:v>
                </c:pt>
                <c:pt idx="1">
                  <c:v>13-14</c:v>
                </c:pt>
                <c:pt idx="2">
                  <c:v>15-16</c:v>
                </c:pt>
                <c:pt idx="3">
                  <c:v>17-18</c:v>
                </c:pt>
                <c:pt idx="4">
                  <c:v>19-20</c:v>
                </c:pt>
                <c:pt idx="5">
                  <c:v>21-22</c:v>
                </c:pt>
                <c:pt idx="6">
                  <c:v>23-25</c:v>
                </c:pt>
              </c:strCache>
            </c:strRef>
          </c:cat>
          <c:val>
            <c:numRef>
              <c:f>Tabelas!$C$90:$C$96</c:f>
              <c:numCache>
                <c:formatCode>General</c:formatCode>
                <c:ptCount val="7"/>
                <c:pt idx="0">
                  <c:v>74</c:v>
                </c:pt>
                <c:pt idx="1">
                  <c:v>58</c:v>
                </c:pt>
                <c:pt idx="2">
                  <c:v>32</c:v>
                </c:pt>
                <c:pt idx="3">
                  <c:v>27</c:v>
                </c:pt>
                <c:pt idx="4">
                  <c:v>16</c:v>
                </c:pt>
                <c:pt idx="5">
                  <c:v>17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3B-409D-87C1-02A7B841A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373376"/>
        <c:axId val="6378784"/>
      </c:barChart>
      <c:catAx>
        <c:axId val="637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78784"/>
        <c:crosses val="autoZero"/>
        <c:auto val="1"/>
        <c:lblAlgn val="ctr"/>
        <c:lblOffset val="100"/>
        <c:noMultiLvlLbl val="0"/>
      </c:catAx>
      <c:valAx>
        <c:axId val="63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7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Anos Trabalhando na Atual Função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Tabelas!$B$28:$B$35</c:f>
              <c:strCache>
                <c:ptCount val="8"/>
                <c:pt idx="0">
                  <c:v>0-1</c:v>
                </c:pt>
                <c:pt idx="1">
                  <c:v>2-3</c:v>
                </c:pt>
                <c:pt idx="2">
                  <c:v>4-5</c:v>
                </c:pt>
                <c:pt idx="3">
                  <c:v>6-7</c:v>
                </c:pt>
                <c:pt idx="4">
                  <c:v>8-9</c:v>
                </c:pt>
                <c:pt idx="5">
                  <c:v>10-11</c:v>
                </c:pt>
                <c:pt idx="6">
                  <c:v>12-13</c:v>
                </c:pt>
                <c:pt idx="7">
                  <c:v>14-15</c:v>
                </c:pt>
              </c:strCache>
            </c:strRef>
          </c:cat>
          <c:val>
            <c:numRef>
              <c:f>Tabelas!$C$28:$C$35</c:f>
              <c:numCache>
                <c:formatCode>General</c:formatCode>
                <c:ptCount val="8"/>
                <c:pt idx="0">
                  <c:v>84</c:v>
                </c:pt>
                <c:pt idx="1">
                  <c:v>84</c:v>
                </c:pt>
                <c:pt idx="2">
                  <c:v>16</c:v>
                </c:pt>
                <c:pt idx="3">
                  <c:v>33</c:v>
                </c:pt>
                <c:pt idx="4">
                  <c:v>13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F1-4D44-878C-A5AFFB646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373376"/>
        <c:axId val="6378784"/>
      </c:barChart>
      <c:catAx>
        <c:axId val="637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78784"/>
        <c:crosses val="autoZero"/>
        <c:auto val="1"/>
        <c:lblAlgn val="ctr"/>
        <c:lblOffset val="100"/>
        <c:noMultiLvlLbl val="0"/>
      </c:catAx>
      <c:valAx>
        <c:axId val="63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7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Tabelas!$B$68</c:f>
              <c:strCache>
                <c:ptCount val="1"/>
                <c:pt idx="0">
                  <c:v>Quantidade de Treinamentos Realizados no Último Ano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Tabelas!$H$73:$H$79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Tabelas!$I$73:$I$79</c:f>
              <c:numCache>
                <c:formatCode>General</c:formatCode>
                <c:ptCount val="7"/>
                <c:pt idx="0">
                  <c:v>15</c:v>
                </c:pt>
                <c:pt idx="1">
                  <c:v>9</c:v>
                </c:pt>
                <c:pt idx="2">
                  <c:v>98</c:v>
                </c:pt>
                <c:pt idx="3">
                  <c:v>69</c:v>
                </c:pt>
                <c:pt idx="4">
                  <c:v>26</c:v>
                </c:pt>
                <c:pt idx="5">
                  <c:v>14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32-49D1-B3F3-2EE875F5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50864959"/>
        <c:axId val="250865375"/>
      </c:barChart>
      <c:catAx>
        <c:axId val="250864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0865375"/>
        <c:crosses val="autoZero"/>
        <c:auto val="1"/>
        <c:lblAlgn val="ctr"/>
        <c:lblOffset val="100"/>
        <c:noMultiLvlLbl val="0"/>
      </c:catAx>
      <c:valAx>
        <c:axId val="25086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086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Idade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Tabelas!$B$115:$B$122</c:f>
              <c:strCache>
                <c:ptCount val="8"/>
                <c:pt idx="0">
                  <c:v>18-22</c:v>
                </c:pt>
                <c:pt idx="1">
                  <c:v>23-27</c:v>
                </c:pt>
                <c:pt idx="2">
                  <c:v>28-32</c:v>
                </c:pt>
                <c:pt idx="3">
                  <c:v>33-37</c:v>
                </c:pt>
                <c:pt idx="4">
                  <c:v>38-42</c:v>
                </c:pt>
                <c:pt idx="5">
                  <c:v>43-47</c:v>
                </c:pt>
                <c:pt idx="6">
                  <c:v>48-52</c:v>
                </c:pt>
                <c:pt idx="7">
                  <c:v>53-58</c:v>
                </c:pt>
              </c:strCache>
            </c:strRef>
          </c:cat>
          <c:val>
            <c:numRef>
              <c:f>Tabelas!$C$115:$C$122</c:f>
              <c:numCache>
                <c:formatCode>General</c:formatCode>
                <c:ptCount val="8"/>
                <c:pt idx="0">
                  <c:v>27</c:v>
                </c:pt>
                <c:pt idx="1">
                  <c:v>32</c:v>
                </c:pt>
                <c:pt idx="2">
                  <c:v>70</c:v>
                </c:pt>
                <c:pt idx="3">
                  <c:v>43</c:v>
                </c:pt>
                <c:pt idx="4">
                  <c:v>21</c:v>
                </c:pt>
                <c:pt idx="5">
                  <c:v>17</c:v>
                </c:pt>
                <c:pt idx="6">
                  <c:v>14</c:v>
                </c:pt>
                <c:pt idx="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93-47FA-930A-020BD6D4C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373376"/>
        <c:axId val="6378784"/>
      </c:barChart>
      <c:catAx>
        <c:axId val="637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78784"/>
        <c:crosses val="autoZero"/>
        <c:auto val="1"/>
        <c:lblAlgn val="ctr"/>
        <c:lblOffset val="100"/>
        <c:noMultiLvlLbl val="0"/>
      </c:catAx>
      <c:valAx>
        <c:axId val="63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7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180974</xdr:rowOff>
    </xdr:from>
    <xdr:to>
      <xdr:col>10</xdr:col>
      <xdr:colOff>0</xdr:colOff>
      <xdr:row>17</xdr:row>
      <xdr:rowOff>190499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609599</xdr:colOff>
      <xdr:row>0</xdr:row>
      <xdr:rowOff>180974</xdr:rowOff>
    </xdr:from>
    <xdr:to>
      <xdr:col>19</xdr:col>
      <xdr:colOff>581024</xdr:colOff>
      <xdr:row>17</xdr:row>
      <xdr:rowOff>190499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9524</xdr:colOff>
      <xdr:row>19</xdr:row>
      <xdr:rowOff>0</xdr:rowOff>
    </xdr:from>
    <xdr:to>
      <xdr:col>9</xdr:col>
      <xdr:colOff>609599</xdr:colOff>
      <xdr:row>36</xdr:row>
      <xdr:rowOff>19050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609599</xdr:colOff>
      <xdr:row>37</xdr:row>
      <xdr:rowOff>19049</xdr:rowOff>
    </xdr:from>
    <xdr:to>
      <xdr:col>10</xdr:col>
      <xdr:colOff>9524</xdr:colOff>
      <xdr:row>54</xdr:row>
      <xdr:rowOff>19050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9525</xdr:colOff>
      <xdr:row>19</xdr:row>
      <xdr:rowOff>0</xdr:rowOff>
    </xdr:from>
    <xdr:to>
      <xdr:col>20</xdr:col>
      <xdr:colOff>19050</xdr:colOff>
      <xdr:row>36</xdr:row>
      <xdr:rowOff>1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37</xdr:row>
      <xdr:rowOff>0</xdr:rowOff>
    </xdr:from>
    <xdr:to>
      <xdr:col>20</xdr:col>
      <xdr:colOff>9525</xdr:colOff>
      <xdr:row>54</xdr:row>
      <xdr:rowOff>1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9</xdr:col>
      <xdr:colOff>600075</xdr:colOff>
      <xdr:row>72</xdr:row>
      <xdr:rowOff>19050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55</xdr:row>
      <xdr:rowOff>0</xdr:rowOff>
    </xdr:from>
    <xdr:to>
      <xdr:col>20</xdr:col>
      <xdr:colOff>9525</xdr:colOff>
      <xdr:row>72</xdr:row>
      <xdr:rowOff>1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ego Aguiar" refreshedDate="45086.919471527777" createdVersion="6" refreshedVersion="6" minRefreshableVersion="3" recordCount="237">
  <cacheSource type="worksheet">
    <worksheetSource name="Tabela1"/>
  </cacheSource>
  <cacheFields count="34">
    <cacheField name="Idade" numFmtId="0">
      <sharedItems containsSemiMixedTypes="0" containsString="0" containsNumber="1" containsInteger="1" minValue="18" maxValue="58" count="39">
        <n v="19"/>
        <n v="21"/>
        <n v="24"/>
        <n v="27"/>
        <n v="55"/>
        <n v="58"/>
        <n v="52"/>
        <n v="26"/>
        <n v="22"/>
        <n v="36"/>
        <n v="25"/>
        <n v="34"/>
        <n v="18"/>
        <n v="23"/>
        <n v="33"/>
        <n v="20"/>
        <n v="28"/>
        <n v="29"/>
        <n v="32"/>
        <n v="38"/>
        <n v="41"/>
        <n v="48"/>
        <n v="44"/>
        <n v="37"/>
        <n v="50"/>
        <n v="39"/>
        <n v="56"/>
        <n v="46"/>
        <n v="31"/>
        <n v="35"/>
        <n v="40"/>
        <n v="47"/>
        <n v="49"/>
        <n v="42"/>
        <n v="45"/>
        <n v="30"/>
        <n v="43"/>
        <n v="51"/>
        <n v="53"/>
      </sharedItems>
      <fieldGroup base="0">
        <rangePr startNum="18" endNum="58" groupInterval="5"/>
        <groupItems count="10">
          <s v="&lt;18"/>
          <s v="18-22"/>
          <s v="23-27"/>
          <s v="28-32"/>
          <s v="33-37"/>
          <s v="38-42"/>
          <s v="43-47"/>
          <s v="48-52"/>
          <s v="53-58"/>
          <s v="&gt;58"/>
        </groupItems>
      </fieldGroup>
    </cacheField>
    <cacheField name="Desgaste" numFmtId="0">
      <sharedItems/>
    </cacheField>
    <cacheField name="Viagem de negócios" numFmtId="0">
      <sharedItems/>
    </cacheField>
    <cacheField name="Diárias recebidas" numFmtId="0">
      <sharedItems containsSemiMixedTypes="0" containsString="0" containsNumber="1" containsInteger="1" minValue="103" maxValue="1496" count="219">
        <n v="602"/>
        <n v="756"/>
        <n v="1448"/>
        <n v="1420"/>
        <n v="436"/>
        <n v="781"/>
        <n v="266"/>
        <n v="575"/>
        <n v="617"/>
        <n v="530"/>
        <n v="1368"/>
        <n v="1219"/>
        <n v="699"/>
        <n v="337"/>
        <n v="391"/>
        <n v="247"/>
        <n v="1320"/>
        <n v="1294"/>
        <n v="587"/>
        <n v="1362"/>
        <n v="1485"/>
        <n v="1277"/>
        <n v="1125"/>
        <n v="896"/>
        <n v="1427"/>
        <n v="528"/>
        <n v="240"/>
        <n v="408"/>
        <n v="599"/>
        <n v="1180"/>
        <n v="1102"/>
        <n v="626"/>
        <n v="654"/>
        <n v="805"/>
        <n v="1376"/>
        <n v="964"/>
        <n v="429"/>
        <n v="1373"/>
        <n v="465"/>
        <n v="489"/>
        <n v="289"/>
        <n v="869"/>
        <n v="1162"/>
        <n v="693"/>
        <n v="544"/>
        <n v="887"/>
        <n v="906"/>
        <n v="238"/>
        <n v="296"/>
        <n v="1089"/>
        <n v="708"/>
        <n v="310"/>
        <n v="562"/>
        <n v="669"/>
        <n v="335"/>
        <n v="383"/>
        <n v="251"/>
        <n v="1141"/>
        <n v="1475"/>
        <n v="763"/>
        <n v="984"/>
        <n v="867"/>
        <n v="1356"/>
        <n v="920"/>
        <n v="261"/>
        <n v="556"/>
        <n v="1366"/>
        <n v="459"/>
        <n v="719"/>
        <n v="307"/>
        <n v="265"/>
        <n v="481"/>
        <n v="1449"/>
        <n v="1093"/>
        <n v="121"/>
        <n v="1360"/>
        <n v="1076"/>
        <n v="561"/>
        <n v="806"/>
        <n v="143"/>
        <n v="1030"/>
        <n v="1184"/>
        <n v="303"/>
        <n v="740"/>
        <n v="1204"/>
        <n v="1254"/>
        <n v="658"/>
        <n v="203"/>
        <n v="992"/>
        <n v="621"/>
        <n v="903"/>
        <n v="725"/>
        <n v="1005"/>
        <n v="813"/>
        <n v="1033"/>
        <n v="377"/>
        <n v="1372"/>
        <n v="1404"/>
        <n v="103"/>
        <n v="1329"/>
        <n v="360"/>
        <n v="523"/>
        <n v="874"/>
        <n v="933"/>
        <n v="542"/>
        <n v="428"/>
        <n v="1017"/>
        <n v="1122"/>
        <n v="1060"/>
        <n v="515"/>
        <n v="1496"/>
        <n v="109"/>
        <n v="342"/>
        <n v="935"/>
        <n v="600"/>
        <n v="1146"/>
        <n v="1287"/>
        <n v="769"/>
        <n v="500"/>
        <n v="688"/>
        <n v="427"/>
        <n v="341"/>
        <n v="118"/>
        <n v="988"/>
        <n v="1357"/>
        <n v="138"/>
        <n v="737"/>
        <n v="350"/>
        <n v="410"/>
        <n v="871"/>
        <n v="638"/>
        <n v="1334"/>
        <n v="230"/>
        <n v="1306"/>
        <n v="1243"/>
        <n v="381"/>
        <n v="211"/>
        <n v="703"/>
        <n v="464"/>
        <n v="895"/>
        <n v="945"/>
        <n v="471"/>
        <n v="318"/>
        <n v="504"/>
        <n v="660"/>
        <n v="807"/>
        <n v="534"/>
        <n v="1009"/>
        <n v="202"/>
        <n v="156"/>
        <n v="419"/>
        <n v="1337"/>
        <n v="1479"/>
        <n v="592"/>
        <n v="104"/>
        <n v="129"/>
        <n v="1097"/>
        <n v="746"/>
        <n v="1330"/>
        <n v="329"/>
        <n v="115"/>
        <n v="527"/>
        <n v="625"/>
        <n v="959"/>
        <n v="667"/>
        <n v="224"/>
        <n v="1092"/>
        <n v="878"/>
        <n v="529"/>
        <n v="1157"/>
        <n v="286"/>
        <n v="890"/>
        <n v="1085"/>
        <n v="1259"/>
        <n v="414"/>
        <n v="1256"/>
        <n v="1045"/>
        <n v="950"/>
        <n v="1323"/>
        <n v="1434"/>
        <n v="249"/>
        <n v="601"/>
        <n v="1150"/>
        <n v="723"/>
        <n v="1218"/>
        <n v="603"/>
        <n v="1107"/>
        <n v="676"/>
        <n v="234"/>
        <n v="370"/>
        <n v="1474"/>
        <n v="448"/>
        <n v="880"/>
        <n v="1365"/>
        <n v="267"/>
        <n v="441"/>
        <n v="622"/>
        <n v="885"/>
        <n v="1079"/>
        <n v="967"/>
        <n v="426"/>
        <n v="135"/>
        <n v="662"/>
        <n v="330"/>
        <n v="147"/>
        <n v="790"/>
        <n v="1168"/>
        <n v="130"/>
        <n v="374"/>
        <n v="299"/>
        <n v="334"/>
        <n v="306"/>
        <n v="754"/>
        <n v="666"/>
        <n v="827"/>
        <n v="1445"/>
        <n v="607"/>
        <n v="1456"/>
        <n v="359"/>
      </sharedItems>
      <fieldGroup base="3">
        <rangePr startNum="103" endNum="1496" groupInterval="175"/>
        <groupItems count="10">
          <s v="&lt;103"/>
          <s v="103-277"/>
          <s v="278-452"/>
          <s v="453-627"/>
          <s v="628-802"/>
          <s v="803-977"/>
          <s v="978-1152"/>
          <s v="1153-1327"/>
          <s v="1328-1502"/>
          <s v="&gt;1503"/>
        </groupItems>
      </fieldGroup>
    </cacheField>
    <cacheField name="Departamento" numFmtId="0">
      <sharedItems/>
    </cacheField>
    <cacheField name="Distância de Casa" numFmtId="0">
      <sharedItems containsSemiMixedTypes="0" containsString="0" containsNumber="1" containsInteger="1" minValue="1" maxValue="29" count="29">
        <n v="1"/>
        <n v="2"/>
        <n v="3"/>
        <n v="4"/>
        <n v="6"/>
        <n v="7"/>
        <n v="8"/>
        <n v="10"/>
        <n v="12"/>
        <n v="14"/>
        <n v="15"/>
        <n v="16"/>
        <n v="18"/>
        <n v="22"/>
        <n v="23"/>
        <n v="24"/>
        <n v="29"/>
        <n v="5"/>
        <n v="9"/>
        <n v="11"/>
        <n v="13"/>
        <n v="17"/>
        <n v="19"/>
        <n v="20"/>
        <n v="21"/>
        <n v="27"/>
        <n v="28"/>
        <n v="25"/>
        <n v="26"/>
      </sharedItems>
      <fieldGroup base="5">
        <rangePr startNum="1" endNum="29" groupInterval="3.5"/>
        <groupItems count="10">
          <s v="&lt;1"/>
          <s v="1-4,5"/>
          <s v="4,5-8"/>
          <s v="8-11,5"/>
          <s v="11,5-15"/>
          <s v="15-18,5"/>
          <s v="18,5-22"/>
          <s v="22-25,5"/>
          <s v="25,5-29"/>
          <s v="&gt;29"/>
        </groupItems>
      </fieldGroup>
    </cacheField>
    <cacheField name="Escolaridade" numFmtId="0">
      <sharedItems containsSemiMixedTypes="0" containsString="0" containsNumber="1" containsInteger="1" minValue="1" maxValue="5"/>
    </cacheField>
    <cacheField name="Área de Formação" numFmtId="0">
      <sharedItems/>
    </cacheField>
    <cacheField name="Número de contratos de trabalho na empresa" numFmtId="0">
      <sharedItems containsSemiMixedTypes="0" containsString="0" containsNumber="1" containsInteger="1" minValue="1" maxValue="1" count="1">
        <n v="1"/>
      </sharedItems>
    </cacheField>
    <cacheField name="ID Funcionário" numFmtId="0">
      <sharedItems containsSemiMixedTypes="0" containsString="0" containsNumber="1" containsInteger="1" minValue="1" maxValue="2055"/>
    </cacheField>
    <cacheField name="Nível de Satisfação com o ambiente de trabalho" numFmtId="0">
      <sharedItems containsSemiMixedTypes="0" containsString="0" containsNumber="1" containsInteger="1" minValue="1" maxValue="4"/>
    </cacheField>
    <cacheField name="Gênero" numFmtId="0">
      <sharedItems/>
    </cacheField>
    <cacheField name="Salário por hora" numFmtId="0">
      <sharedItems containsSemiMixedTypes="0" containsString="0" containsNumber="1" containsInteger="1" minValue="31" maxValue="100" count="69">
        <n v="100"/>
        <n v="99"/>
        <n v="62"/>
        <n v="85"/>
        <n v="37"/>
        <n v="57"/>
        <n v="73"/>
        <n v="34"/>
        <n v="51"/>
        <n v="32"/>
        <n v="83"/>
        <n v="31"/>
        <n v="75"/>
        <n v="80"/>
        <n v="93"/>
        <n v="79"/>
        <n v="38"/>
        <n v="84"/>
        <n v="56"/>
        <n v="72"/>
        <n v="86"/>
        <n v="65"/>
        <n v="50"/>
        <n v="58"/>
        <n v="45"/>
        <n v="70"/>
        <n v="94"/>
        <n v="98"/>
        <n v="67"/>
        <n v="36"/>
        <n v="91"/>
        <n v="92"/>
        <n v="39"/>
        <n v="52"/>
        <n v="41"/>
        <n v="88"/>
        <n v="95"/>
        <n v="47"/>
        <n v="33"/>
        <n v="64"/>
        <n v="46"/>
        <n v="68"/>
        <n v="61"/>
        <n v="59"/>
        <n v="97"/>
        <n v="69"/>
        <n v="66"/>
        <n v="77"/>
        <n v="71"/>
        <n v="44"/>
        <n v="82"/>
        <n v="35"/>
        <n v="49"/>
        <n v="43"/>
        <n v="81"/>
        <n v="78"/>
        <n v="55"/>
        <n v="54"/>
        <n v="60"/>
        <n v="89"/>
        <n v="48"/>
        <n v="63"/>
        <n v="74"/>
        <n v="90"/>
        <n v="40"/>
        <n v="96"/>
        <n v="76"/>
        <n v="53"/>
        <n v="87"/>
      </sharedItems>
      <fieldGroup base="12">
        <rangePr startNum="31" endNum="100" groupInterval="9"/>
        <groupItems count="10">
          <s v="&lt;31"/>
          <s v="31-39"/>
          <s v="40-48"/>
          <s v="49-57"/>
          <s v="58-66"/>
          <s v="67-75"/>
          <s v="76-84"/>
          <s v="85-93"/>
          <s v="94-102"/>
          <s v="&gt;103"/>
        </groupItems>
      </fieldGroup>
    </cacheField>
    <cacheField name="Nível de envolvimento com o trabalho" numFmtId="0">
      <sharedItems containsSemiMixedTypes="0" containsString="0" containsNumber="1" containsInteger="1" minValue="1" maxValue="4"/>
    </cacheField>
    <cacheField name="Nível hierárquico" numFmtId="0">
      <sharedItems containsSemiMixedTypes="0" containsString="0" containsNumber="1" containsInteger="1" minValue="1" maxValue="5"/>
    </cacheField>
    <cacheField name="Cargo" numFmtId="0">
      <sharedItems/>
    </cacheField>
    <cacheField name="Satisfação com o trabalho" numFmtId="0">
      <sharedItems containsSemiMixedTypes="0" containsString="0" containsNumber="1" containsInteger="1" minValue="1" maxValue="4"/>
    </cacheField>
    <cacheField name="Estado civil" numFmtId="0">
      <sharedItems/>
    </cacheField>
    <cacheField name="Renda mensal" numFmtId="0">
      <sharedItems containsSemiMixedTypes="0" containsString="0" containsNumber="1" containsInteger="1" minValue="1009" maxValue="19859" count="233">
        <n v="2325"/>
        <n v="2174"/>
        <n v="3202"/>
        <n v="3041"/>
        <n v="5160"/>
        <n v="2380"/>
        <n v="19845"/>
        <n v="3102"/>
        <n v="4171"/>
        <n v="10325"/>
        <n v="3894"/>
        <n v="3691"/>
        <n v="2960"/>
        <n v="2679"/>
        <n v="2472"/>
        <n v="1904"/>
        <n v="3989"/>
        <n v="2398"/>
        <n v="3408"/>
        <n v="1009"/>
        <n v="2515"/>
        <n v="7553"/>
        <n v="13610"/>
        <n v="3919"/>
        <n v="2389"/>
        <n v="2693"/>
        <n v="1675"/>
        <n v="1555"/>
        <n v="7336"/>
        <n v="1118"/>
        <n v="6673"/>
        <n v="5993"/>
        <n v="5381"/>
        <n v="2216"/>
        <n v="2319"/>
        <n v="10482"/>
        <n v="6735"/>
        <n v="2342"/>
        <n v="2090"/>
        <n v="2707"/>
        <n v="2564"/>
        <n v="2561"/>
        <n v="2683"/>
        <n v="5238"/>
        <n v="4577"/>
        <n v="1569"/>
        <n v="2366"/>
        <n v="2107"/>
        <n v="2432"/>
        <n v="2351"/>
        <n v="4883"/>
        <n v="2655"/>
        <n v="2339"/>
        <n v="6796"/>
        <n v="9619"/>
        <n v="2321"/>
        <n v="4400"/>
        <n v="2625"/>
        <n v="4777"/>
        <n v="9854"/>
        <n v="5440"/>
        <n v="2210"/>
        <n v="2413"/>
        <n v="3140"/>
        <n v="2148"/>
        <n v="8926"/>
        <n v="6380"/>
        <n v="5916"/>
        <n v="8722"/>
        <n v="2439"/>
        <n v="2587"/>
        <n v="6397"/>
        <n v="4284"/>
        <n v="3479"/>
        <n v="4969"/>
        <n v="13758"/>
        <n v="18824"/>
        <n v="12936"/>
        <n v="7639"/>
        <n v="19545"/>
        <n v="3348"/>
        <n v="4084"/>
        <n v="3339"/>
        <n v="9355"/>
        <n v="8446"/>
        <n v="7654"/>
        <n v="5813"/>
        <n v="9714"/>
        <n v="9582"/>
        <n v="7314"/>
        <n v="6074"/>
        <n v="12169"/>
        <n v="2058"/>
        <n v="7978"/>
        <n v="4855"/>
        <n v="19859"/>
        <n v="5304"/>
        <n v="2657"/>
        <n v="2436"/>
        <n v="4200"/>
        <n v="10096"/>
        <n v="5346"/>
        <n v="2367"/>
        <n v="2028"/>
        <n v="2166"/>
        <n v="3904"/>
        <n v="5744"/>
        <n v="3722"/>
        <n v="2610"/>
        <n v="2759"/>
        <n v="4559"/>
        <n v="2760"/>
        <n v="2313"/>
        <n v="2404"/>
        <n v="2302"/>
        <n v="3730"/>
        <n v="2909"/>
        <n v="2422"/>
        <n v="2042"/>
        <n v="2362"/>
        <n v="2180"/>
        <n v="5326"/>
        <n v="2886"/>
        <n v="2323"/>
        <n v="2044"/>
        <n v="4031"/>
        <n v="2275"/>
        <n v="2800"/>
        <n v="5324"/>
        <n v="9950"/>
        <n v="2293"/>
        <n v="2132"/>
        <n v="10306"/>
        <n v="2335"/>
        <n v="10854"/>
        <n v="1102"/>
        <n v="2926"/>
        <n v="1790"/>
        <n v="1416"/>
        <n v="1420"/>
        <n v="1878"/>
        <n v="1601"/>
        <n v="3172"/>
        <n v="8564"/>
        <n v="2785"/>
        <n v="2285"/>
        <n v="2086"/>
        <n v="1081"/>
        <n v="2340"/>
        <n v="2479"/>
        <n v="2851"/>
        <n v="3388"/>
        <n v="10048"/>
        <n v="4834"/>
        <n v="2437"/>
        <n v="9824"/>
        <n v="3161"/>
        <n v="2596"/>
        <n v="1261"/>
        <n v="2716"/>
        <n v="2121"/>
        <n v="2863"/>
        <n v="13194"/>
        <n v="3646"/>
        <n v="2074"/>
        <n v="2973"/>
        <n v="2600"/>
        <n v="1091"/>
        <n v="2377"/>
        <n v="1859"/>
        <n v="2408"/>
        <n v="5765"/>
        <n v="2686"/>
        <n v="10609"/>
        <n v="4728"/>
        <n v="1359"/>
        <n v="4787"/>
        <n v="6728"/>
        <n v="3485"/>
        <n v="3464"/>
        <n v="19246"/>
        <n v="4382"/>
        <n v="2778"/>
        <n v="1393"/>
        <n v="9907"/>
        <n v="2853"/>
        <n v="10400"/>
        <n v="5828"/>
        <n v="2461"/>
        <n v="3441"/>
        <n v="2073"/>
        <n v="6172"/>
        <n v="10008"/>
        <n v="10650"/>
        <n v="4941"/>
        <n v="2119"/>
        <n v="3407"/>
        <n v="8224"/>
        <n v="2742"/>
        <n v="2018"/>
        <n v="2936"/>
        <n v="4213"/>
        <n v="4707"/>
        <n v="2033"/>
        <n v="4581"/>
        <n v="4233"/>
        <n v="13695"/>
        <n v="4963"/>
        <n v="3743"/>
        <n v="2373"/>
        <n v="2743"/>
        <n v="8161"/>
        <n v="2307"/>
        <n v="2741"/>
        <n v="2394"/>
        <n v="4614"/>
        <n v="6179"/>
        <n v="10312"/>
        <n v="4599"/>
        <n v="10448"/>
        <n v="2022"/>
        <n v="2795"/>
        <n v="9094"/>
        <n v="6696"/>
        <n v="4286"/>
        <n v="5617"/>
        <n v="11849"/>
        <n v="4508"/>
        <n v="7446"/>
        <n v="10169"/>
        <n v="6134"/>
        <n v="2956"/>
        <n v="2546"/>
      </sharedItems>
      <fieldGroup base="18">
        <rangePr startNum="1009" endNum="19859" groupInterval="2374"/>
        <groupItems count="10">
          <s v="&lt;1009"/>
          <s v="1009-3382"/>
          <s v="3383-5756"/>
          <s v="5757-8130"/>
          <s v="8131-10504"/>
          <s v="10505-12878"/>
          <s v="12879-15252"/>
          <s v="15253-17626"/>
          <s v="17627-20000"/>
          <s v="&gt;20001"/>
        </groupItems>
      </fieldGroup>
    </cacheField>
    <cacheField name="Salário Mensal" numFmtId="0">
      <sharedItems containsSemiMixedTypes="0" containsString="0" containsNumber="1" containsInteger="1" minValue="2326" maxValue="26999" count="236">
        <n v="20989"/>
        <n v="9150"/>
        <n v="21972"/>
        <n v="16346"/>
        <n v="21519"/>
        <n v="13384"/>
        <n v="25846"/>
        <n v="6582"/>
        <n v="10022"/>
        <n v="5518"/>
        <n v="9129"/>
        <n v="4605"/>
        <n v="17102"/>
        <n v="4567"/>
        <n v="26092"/>
        <n v="13556"/>
        <n v="20586"/>
        <n v="15999"/>
        <n v="6705"/>
        <n v="26999"/>
        <n v="22955"/>
        <n v="22930"/>
        <n v="24619"/>
        <n v="4681"/>
        <n v="14961"/>
        <n v="8870"/>
        <n v="26820"/>
        <n v="11585"/>
        <n v="11162"/>
        <n v="8040"/>
        <n v="11354"/>
        <n v="19479"/>
        <n v="19294"/>
        <n v="3872"/>
        <n v="6689"/>
        <n v="2326"/>
        <n v="12147"/>
        <n v="11092"/>
        <n v="2396"/>
        <n v="21509"/>
        <n v="18437"/>
        <n v="5355"/>
        <n v="3810"/>
        <n v="17778"/>
        <n v="24785"/>
        <n v="18420"/>
        <n v="20898"/>
        <n v="20293"/>
        <n v="15318"/>
        <n v="12253"/>
        <n v="22845"/>
        <n v="11740"/>
        <n v="3666"/>
        <n v="23452"/>
        <n v="13596"/>
        <n v="10322"/>
        <n v="15182"/>
        <n v="25308"/>
        <n v="14382"/>
        <n v="23352"/>
        <n v="22098"/>
        <n v="3372"/>
        <n v="18798"/>
        <n v="21728"/>
        <n v="6889"/>
        <n v="10842"/>
        <n v="6110"/>
        <n v="15497"/>
        <n v="12355"/>
        <n v="14753"/>
        <n v="10261"/>
        <n v="10339"/>
        <n v="22710"/>
        <n v="11652"/>
        <n v="21813"/>
        <n v="2447"/>
        <n v="2493"/>
        <n v="24164"/>
        <n v="24525"/>
        <n v="16280"/>
        <n v="3164"/>
        <n v="4156"/>
        <n v="17285"/>
        <n v="9558"/>
        <n v="21534"/>
        <n v="5860"/>
        <n v="13492"/>
        <n v="5323"/>
        <n v="10333"/>
        <n v="14011"/>
        <n v="22887"/>
        <n v="13547"/>
        <n v="19757"/>
        <n v="14075"/>
        <n v="7653"/>
        <n v="21199"/>
        <n v="4652"/>
        <n v="8556"/>
        <n v="22149"/>
        <n v="10224"/>
        <n v="15986"/>
        <n v="9489"/>
        <n v="18779"/>
        <n v="12947"/>
        <n v="3339"/>
        <n v="22154"/>
        <n v="26959"/>
        <n v="21081"/>
        <n v="6233"/>
        <n v="20366"/>
        <n v="24788"/>
        <n v="14630"/>
        <n v="2993"/>
        <n v="4303"/>
        <n v="8319"/>
        <n v="9571"/>
        <n v="15747"/>
        <n v="25725"/>
        <n v="15346"/>
        <n v="14669"/>
        <n v="9732"/>
        <n v="3064"/>
        <n v="14168"/>
        <n v="17205"/>
        <n v="22052"/>
        <n v="9396"/>
        <n v="25103"/>
        <n v="23522"/>
        <n v="26507"/>
        <n v="11533"/>
        <n v="10558"/>
        <n v="11539"/>
        <n v="21530"/>
        <n v="3020"/>
        <n v="3157"/>
        <n v="16586"/>
        <n v="9241"/>
        <n v="19783"/>
        <n v="26956"/>
        <n v="17258"/>
        <n v="25233"/>
        <n v="8059"/>
        <n v="3445"/>
        <n v="16998"/>
        <n v="11479"/>
        <n v="10092"/>
        <n v="11882"/>
        <n v="3427"/>
        <n v="3335"/>
        <n v="16019"/>
        <n v="23213"/>
        <n v="26227"/>
        <n v="21777"/>
        <n v="22573"/>
        <n v="7858"/>
        <n v="15587"/>
        <n v="22908"/>
        <n v="19920"/>
        <n v="7160"/>
        <n v="22262"/>
        <n v="25422"/>
        <n v="9947"/>
        <n v="19555"/>
        <n v="17071"/>
        <n v="17181"/>
        <n v="26619"/>
        <n v="13008"/>
        <n v="18275"/>
        <n v="10642"/>
        <n v="19373"/>
        <n v="6148"/>
        <n v="7324"/>
        <n v="17485"/>
        <n v="5207"/>
        <n v="14922"/>
        <n v="17251"/>
        <n v="16154"/>
        <n v="7568"/>
        <n v="26124"/>
        <n v="14255"/>
        <n v="14935"/>
        <n v="24737"/>
        <n v="25761"/>
        <n v="16374"/>
        <n v="17725"/>
        <n v="24852"/>
        <n v="26186"/>
        <n v="4223"/>
        <n v="25812"/>
        <n v="8450"/>
        <n v="10332"/>
        <n v="11179"/>
        <n v="23648"/>
        <n v="20739"/>
        <n v="12023"/>
        <n v="25150"/>
        <n v="17747"/>
        <n v="4759"/>
        <n v="6986"/>
        <n v="18385"/>
        <n v="3072"/>
        <n v="21831"/>
        <n v="6208"/>
        <n v="10826"/>
        <n v="4992"/>
        <n v="23914"/>
        <n v="14470"/>
        <n v="10414"/>
        <n v="11512"/>
        <n v="9277"/>
        <n v="4510"/>
        <n v="10074"/>
        <n v="14180"/>
        <n v="8269"/>
        <n v="19002"/>
        <n v="14460"/>
        <n v="22808"/>
        <n v="25681"/>
        <n v="23288"/>
        <n v="21057"/>
        <n v="3465"/>
        <n v="7815"/>
        <n v="5843"/>
        <n v="16612"/>
        <n v="18016"/>
        <n v="17235"/>
        <n v="22967"/>
        <n v="5630"/>
        <n v="21075"/>
        <n v="10268"/>
        <n v="3129"/>
        <n v="8931"/>
        <n v="14618"/>
        <n v="8658"/>
        <n v="21495"/>
        <n v="18300"/>
      </sharedItems>
      <fieldGroup base="19">
        <rangePr startNum="2326" endNum="26999" groupInterval="3114"/>
        <groupItems count="10">
          <s v="&lt;2326"/>
          <s v="2326-5439"/>
          <s v="5440-8553"/>
          <s v="8554-11667"/>
          <s v="11668-14781"/>
          <s v="14782-17895"/>
          <s v="17896-21009"/>
          <s v="21010-24123"/>
          <s v="24124-27237"/>
          <s v="&gt;27238"/>
        </groupItems>
      </fieldGroup>
    </cacheField>
    <cacheField name="qtde de empresas que já trabalhou" numFmtId="0">
      <sharedItems containsSemiMixedTypes="0" containsString="0" containsNumber="1" containsInteger="1" minValue="0" maxValue="9" count="10">
        <n v="0"/>
        <n v="1"/>
        <n v="4"/>
        <n v="9"/>
        <n v="5"/>
        <n v="2"/>
        <n v="7"/>
        <n v="8"/>
        <n v="6"/>
        <n v="3"/>
      </sharedItems>
      <fieldGroup base="20">
        <rangePr startNum="0" endNum="9" groupInterval="2"/>
        <groupItems count="7">
          <s v="&lt;0"/>
          <s v="0-1"/>
          <s v="2-3"/>
          <s v="4-5"/>
          <s v="6-7"/>
          <s v="8-9"/>
          <s v="&gt;10"/>
        </groupItems>
      </fieldGroup>
    </cacheField>
    <cacheField name="Maior de idade" numFmtId="0">
      <sharedItems/>
    </cacheField>
    <cacheField name="Faz hora extra" numFmtId="0">
      <sharedItems/>
    </cacheField>
    <cacheField name="percentual de aumento de salário" numFmtId="0">
      <sharedItems containsSemiMixedTypes="0" containsString="0" containsNumber="1" containsInteger="1" minValue="11" maxValue="25" count="15">
        <n v="21"/>
        <n v="11"/>
        <n v="16"/>
        <n v="14"/>
        <n v="15"/>
        <n v="22"/>
        <n v="19"/>
        <n v="13"/>
        <n v="23"/>
        <n v="12"/>
        <n v="17"/>
        <n v="20"/>
        <n v="18"/>
        <n v="24"/>
        <n v="25"/>
      </sharedItems>
      <fieldGroup base="23">
        <rangePr startNum="11" endNum="25" groupInterval="2"/>
        <groupItems count="9">
          <s v="&lt;11"/>
          <s v="11-12"/>
          <s v="13-14"/>
          <s v="15-16"/>
          <s v="17-18"/>
          <s v="19-20"/>
          <s v="21-22"/>
          <s v="23-25"/>
          <s v="&gt;25"/>
        </groupItems>
      </fieldGroup>
    </cacheField>
    <cacheField name="score de performance" numFmtId="0">
      <sharedItems containsSemiMixedTypes="0" containsString="0" containsNumber="1" containsInteger="1" minValue="3" maxValue="4"/>
    </cacheField>
    <cacheField name="Satisfação nas relações No trabalho" numFmtId="0">
      <sharedItems containsSemiMixedTypes="0" containsString="0" containsNumber="1" containsInteger="1" minValue="1" maxValue="4"/>
    </cacheField>
    <cacheField name="opção de remaunração variável em ações" numFmtId="0">
      <sharedItems containsSemiMixedTypes="0" containsString="0" containsNumber="1" containsInteger="1" minValue="0" maxValue="3"/>
    </cacheField>
    <cacheField name="Total de anos trabalhados" numFmtId="0">
      <sharedItems containsSemiMixedTypes="0" containsString="0" containsNumber="1" containsInteger="1" minValue="0" maxValue="40" count="32">
        <n v="1"/>
        <n v="3"/>
        <n v="6"/>
        <n v="5"/>
        <n v="12"/>
        <n v="33"/>
        <n v="7"/>
        <n v="4"/>
        <n v="16"/>
        <n v="8"/>
        <n v="0"/>
        <n v="9"/>
        <n v="15"/>
        <n v="10"/>
        <n v="11"/>
        <n v="17"/>
        <n v="23"/>
        <n v="24"/>
        <n v="13"/>
        <n v="19"/>
        <n v="14"/>
        <n v="18"/>
        <n v="2"/>
        <n v="20"/>
        <n v="22"/>
        <n v="26"/>
        <n v="25"/>
        <n v="21"/>
        <n v="28"/>
        <n v="40"/>
        <n v="31"/>
        <n v="34"/>
      </sharedItems>
      <fieldGroup base="27">
        <rangePr startNum="0" endNum="40" groupInterval="5"/>
        <groupItems count="10">
          <s v="&lt;0"/>
          <s v="0-4"/>
          <s v="5-9"/>
          <s v="10-14"/>
          <s v="15-19"/>
          <s v="20-24"/>
          <s v="25-29"/>
          <s v="30-34"/>
          <s v="35-40"/>
          <s v="&gt;40"/>
        </groupItems>
      </fieldGroup>
    </cacheField>
    <cacheField name="Qtde de treinamentos realizados no último ano" numFmtId="0">
      <sharedItems containsSemiMixedTypes="0" containsString="0" containsNumber="1" containsInteger="1" minValue="0" maxValue="6" count="7">
        <n v="5"/>
        <n v="3"/>
        <n v="4"/>
        <n v="2"/>
        <n v="6"/>
        <n v="0"/>
        <n v="1"/>
      </sharedItems>
      <fieldGroup base="28">
        <rangePr startNum="0" endNum="6" groupInterval="2"/>
        <groupItems count="5">
          <s v="&lt;0"/>
          <s v="0-1"/>
          <s v="2-3"/>
          <s v="4-6"/>
          <s v="&gt;6"/>
        </groupItems>
      </fieldGroup>
    </cacheField>
    <cacheField name="Equilíbrio vida trabalho" numFmtId="0">
      <sharedItems containsSemiMixedTypes="0" containsString="0" containsNumber="1" containsInteger="1" minValue="1" maxValue="4"/>
    </cacheField>
    <cacheField name="Total de anos trabalhados na empresa" numFmtId="0">
      <sharedItems containsSemiMixedTypes="0" containsString="0" containsNumber="1" containsInteger="1" minValue="0" maxValue="40" count="28">
        <n v="0"/>
        <n v="3"/>
        <n v="5"/>
        <n v="4"/>
        <n v="9"/>
        <n v="1"/>
        <n v="32"/>
        <n v="6"/>
        <n v="16"/>
        <n v="2"/>
        <n v="7"/>
        <n v="8"/>
        <n v="10"/>
        <n v="11"/>
        <n v="20"/>
        <n v="21"/>
        <n v="24"/>
        <n v="23"/>
        <n v="22"/>
        <n v="18"/>
        <n v="13"/>
        <n v="14"/>
        <n v="31"/>
        <n v="19"/>
        <n v="17"/>
        <n v="40"/>
        <n v="15"/>
        <n v="33"/>
      </sharedItems>
      <fieldGroup base="30">
        <rangePr startNum="0" endNum="40" groupInterval="5"/>
        <groupItems count="10">
          <s v="&lt;0"/>
          <s v="0-4"/>
          <s v="5-9"/>
          <s v="10-14"/>
          <s v="15-19"/>
          <s v="20-24"/>
          <s v="25-29"/>
          <s v="30-34"/>
          <s v="35-40"/>
          <s v="&gt;40"/>
        </groupItems>
      </fieldGroup>
    </cacheField>
    <cacheField name="Anos trabalhados na função atual" numFmtId="0">
      <sharedItems containsSemiMixedTypes="0" containsString="0" containsNumber="1" containsInteger="1" minValue="0" maxValue="15" count="15">
        <n v="0"/>
        <n v="2"/>
        <n v="3"/>
        <n v="7"/>
        <n v="14"/>
        <n v="4"/>
        <n v="1"/>
        <n v="6"/>
        <n v="8"/>
        <n v="9"/>
        <n v="10"/>
        <n v="5"/>
        <n v="15"/>
        <n v="12"/>
        <n v="13"/>
      </sharedItems>
      <fieldGroup base="31">
        <rangePr startNum="0" endNum="15" groupInterval="2"/>
        <groupItems count="10">
          <s v="&lt;0"/>
          <s v="0-1"/>
          <s v="2-3"/>
          <s v="4-5"/>
          <s v="6-7"/>
          <s v="8-9"/>
          <s v="10-11"/>
          <s v="12-13"/>
          <s v="14-15"/>
          <s v="&gt;16"/>
        </groupItems>
      </fieldGroup>
    </cacheField>
    <cacheField name="Anos desde a última promoção" numFmtId="0">
      <sharedItems containsSemiMixedTypes="0" containsString="0" containsNumber="1" containsInteger="1" minValue="0" maxValue="15" count="14">
        <n v="0"/>
        <n v="1"/>
        <n v="7"/>
        <n v="6"/>
        <n v="3"/>
        <n v="5"/>
        <n v="2"/>
        <n v="9"/>
        <n v="4"/>
        <n v="13"/>
        <n v="14"/>
        <n v="15"/>
        <n v="11"/>
        <n v="10"/>
      </sharedItems>
      <fieldGroup base="32">
        <rangePr startNum="0" endNum="15" groupInterval="2"/>
        <groupItems count="10">
          <s v="&lt;0"/>
          <s v="0-1"/>
          <s v="2-3"/>
          <s v="4-5"/>
          <s v="6-7"/>
          <s v="8-9"/>
          <s v="10-11"/>
          <s v="12-13"/>
          <s v="14-15"/>
          <s v="&gt;16"/>
        </groupItems>
      </fieldGroup>
    </cacheField>
    <cacheField name="Anos trabalhando com o atual gestor" numFmtId="0">
      <sharedItems containsSemiMixedTypes="0" containsString="0" containsNumber="1" containsInteger="1" minValue="0" maxValue="14" count="13">
        <n v="0"/>
        <n v="2"/>
        <n v="4"/>
        <n v="3"/>
        <n v="9"/>
        <n v="7"/>
        <n v="6"/>
        <n v="1"/>
        <n v="10"/>
        <n v="5"/>
        <n v="8"/>
        <n v="14"/>
        <n v="11"/>
      </sharedItems>
      <fieldGroup base="33">
        <rangePr startNum="0" endNum="14" groupInterval="2"/>
        <groupItems count="9">
          <s v="&lt;0"/>
          <s v="0-1"/>
          <s v="2-3"/>
          <s v="4-5"/>
          <s v="6-7"/>
          <s v="8-9"/>
          <s v="10-11"/>
          <s v="12-14"/>
          <s v="&gt;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7">
  <r>
    <x v="0"/>
    <s v="Sim"/>
    <s v="Viaja frequentemente"/>
    <x v="0"/>
    <s v="Vendas"/>
    <x v="0"/>
    <n v="1"/>
    <s v="Ensino Técnico"/>
    <x v="0"/>
    <n v="235"/>
    <n v="3"/>
    <s v="Feminino"/>
    <x v="0"/>
    <n v="1"/>
    <n v="1"/>
    <s v="Representante de vendas"/>
    <n v="1"/>
    <s v="Solteiro"/>
    <x v="0"/>
    <x v="0"/>
    <x v="0"/>
    <s v="Sim"/>
    <s v="Não"/>
    <x v="0"/>
    <n v="4"/>
    <n v="1"/>
    <n v="0"/>
    <x v="0"/>
    <x v="0"/>
    <n v="4"/>
    <x v="0"/>
    <x v="0"/>
    <x v="0"/>
    <x v="0"/>
  </r>
  <r>
    <x v="1"/>
    <s v="Sim"/>
    <s v="Viaja frequentemente"/>
    <x v="1"/>
    <s v="Vendas"/>
    <x v="0"/>
    <n v="1"/>
    <s v="Ensino Técnico"/>
    <x v="0"/>
    <n v="478"/>
    <n v="1"/>
    <s v="Feminino"/>
    <x v="1"/>
    <n v="2"/>
    <n v="1"/>
    <s v="Representante de vendas"/>
    <n v="2"/>
    <s v="Solteiro"/>
    <x v="1"/>
    <x v="1"/>
    <x v="1"/>
    <s v="Sim"/>
    <s v="Sim"/>
    <x v="1"/>
    <n v="3"/>
    <n v="3"/>
    <n v="0"/>
    <x v="1"/>
    <x v="1"/>
    <n v="3"/>
    <x v="1"/>
    <x v="1"/>
    <x v="1"/>
    <x v="1"/>
  </r>
  <r>
    <x v="2"/>
    <s v="Sim"/>
    <s v="Viaja raramente"/>
    <x v="2"/>
    <s v="Vendas"/>
    <x v="0"/>
    <n v="1"/>
    <s v="Ensino Técnico"/>
    <x v="0"/>
    <n v="554"/>
    <n v="1"/>
    <s v="Feminino"/>
    <x v="2"/>
    <n v="3"/>
    <n v="1"/>
    <s v="Representante de vendas"/>
    <n v="2"/>
    <s v="Solteiro"/>
    <x v="2"/>
    <x v="2"/>
    <x v="1"/>
    <s v="Sim"/>
    <s v="Sim"/>
    <x v="2"/>
    <n v="3"/>
    <n v="2"/>
    <n v="0"/>
    <x v="2"/>
    <x v="2"/>
    <n v="3"/>
    <x v="2"/>
    <x v="2"/>
    <x v="1"/>
    <x v="2"/>
  </r>
  <r>
    <x v="3"/>
    <s v="Sim"/>
    <s v="Viaja raramente"/>
    <x v="3"/>
    <s v="Vendas"/>
    <x v="1"/>
    <n v="1"/>
    <s v="Marketing"/>
    <x v="0"/>
    <n v="667"/>
    <n v="3"/>
    <s v="Masculino"/>
    <x v="3"/>
    <n v="3"/>
    <n v="1"/>
    <s v="Representante de vendas"/>
    <n v="1"/>
    <s v="Divorciado"/>
    <x v="3"/>
    <x v="3"/>
    <x v="0"/>
    <s v="Sim"/>
    <s v="Não"/>
    <x v="1"/>
    <n v="3"/>
    <n v="2"/>
    <n v="1"/>
    <x v="3"/>
    <x v="1"/>
    <n v="3"/>
    <x v="3"/>
    <x v="2"/>
    <x v="0"/>
    <x v="1"/>
  </r>
  <r>
    <x v="4"/>
    <s v="Sim"/>
    <s v="Viaja raramente"/>
    <x v="4"/>
    <s v="Vendas"/>
    <x v="1"/>
    <n v="1"/>
    <s v="Ciências Médicas"/>
    <x v="0"/>
    <n v="842"/>
    <n v="3"/>
    <s v="Masculino"/>
    <x v="4"/>
    <n v="3"/>
    <n v="2"/>
    <s v="Executivo de vendas"/>
    <n v="4"/>
    <s v="Solteiro"/>
    <x v="4"/>
    <x v="4"/>
    <x v="2"/>
    <s v="Sim"/>
    <s v="Não"/>
    <x v="2"/>
    <n v="3"/>
    <n v="3"/>
    <n v="0"/>
    <x v="4"/>
    <x v="1"/>
    <n v="2"/>
    <x v="4"/>
    <x v="3"/>
    <x v="2"/>
    <x v="3"/>
  </r>
  <r>
    <x v="5"/>
    <s v="Sim"/>
    <s v="Viaja frequentemente"/>
    <x v="5"/>
    <s v="Pesquisa e Desenvolvimento"/>
    <x v="1"/>
    <n v="1"/>
    <s v="Ciências Humanas"/>
    <x v="0"/>
    <n v="918"/>
    <n v="4"/>
    <s v="Masculino"/>
    <x v="5"/>
    <n v="2"/>
    <n v="1"/>
    <s v="Técnico de Laboratório"/>
    <n v="4"/>
    <s v="Divorciado"/>
    <x v="5"/>
    <x v="5"/>
    <x v="3"/>
    <s v="Sim"/>
    <s v="Sim"/>
    <x v="3"/>
    <n v="3"/>
    <n v="4"/>
    <n v="1"/>
    <x v="1"/>
    <x v="1"/>
    <n v="2"/>
    <x v="5"/>
    <x v="0"/>
    <x v="0"/>
    <x v="0"/>
  </r>
  <r>
    <x v="6"/>
    <s v="Sim"/>
    <s v="Viaja raramente"/>
    <x v="6"/>
    <s v="Vendas"/>
    <x v="1"/>
    <n v="1"/>
    <s v="Marketing"/>
    <x v="0"/>
    <n v="1038"/>
    <n v="1"/>
    <s v="Feminino"/>
    <x v="5"/>
    <n v="1"/>
    <n v="5"/>
    <s v="Gerente"/>
    <n v="4"/>
    <s v="Casado"/>
    <x v="6"/>
    <x v="6"/>
    <x v="1"/>
    <s v="Sim"/>
    <s v="Não"/>
    <x v="4"/>
    <n v="3"/>
    <n v="4"/>
    <n v="1"/>
    <x v="5"/>
    <x v="1"/>
    <n v="3"/>
    <x v="6"/>
    <x v="4"/>
    <x v="3"/>
    <x v="4"/>
  </r>
  <r>
    <x v="7"/>
    <s v="Sim"/>
    <s v="Viaja frequentemente"/>
    <x v="7"/>
    <s v="Pesquisa e Desenvolvimento"/>
    <x v="2"/>
    <n v="1"/>
    <s v="Ensino Técnico"/>
    <x v="0"/>
    <n v="510"/>
    <n v="3"/>
    <s v="Masculino"/>
    <x v="6"/>
    <n v="3"/>
    <n v="1"/>
    <s v="Pesquisador cientista"/>
    <n v="1"/>
    <s v="Solteiro"/>
    <x v="7"/>
    <x v="7"/>
    <x v="0"/>
    <s v="Sim"/>
    <s v="Não"/>
    <x v="5"/>
    <n v="4"/>
    <n v="3"/>
    <n v="0"/>
    <x v="6"/>
    <x v="3"/>
    <n v="3"/>
    <x v="7"/>
    <x v="5"/>
    <x v="0"/>
    <x v="2"/>
  </r>
  <r>
    <x v="8"/>
    <s v="Sim"/>
    <s v="Viaja raramente"/>
    <x v="8"/>
    <s v="Pesquisa e Desenvolvimento"/>
    <x v="2"/>
    <n v="1"/>
    <s v="Ciências Humanas"/>
    <x v="0"/>
    <n v="926"/>
    <n v="2"/>
    <s v="Feminino"/>
    <x v="7"/>
    <n v="3"/>
    <n v="2"/>
    <s v="Diretor de manufatura"/>
    <n v="3"/>
    <s v="Casado"/>
    <x v="8"/>
    <x v="8"/>
    <x v="0"/>
    <s v="Sim"/>
    <s v="Sim"/>
    <x v="6"/>
    <n v="3"/>
    <n v="1"/>
    <n v="1"/>
    <x v="7"/>
    <x v="1"/>
    <n v="4"/>
    <x v="1"/>
    <x v="1"/>
    <x v="0"/>
    <x v="1"/>
  </r>
  <r>
    <x v="9"/>
    <s v="Sim"/>
    <s v="Viaja raramente"/>
    <x v="9"/>
    <s v="Vendas"/>
    <x v="2"/>
    <n v="1"/>
    <s v="Ciências Humanas"/>
    <x v="0"/>
    <n v="967"/>
    <n v="3"/>
    <s v="Masculino"/>
    <x v="8"/>
    <n v="2"/>
    <n v="3"/>
    <s v="Executivo de vendas"/>
    <n v="4"/>
    <s v="Casado"/>
    <x v="9"/>
    <x v="9"/>
    <x v="1"/>
    <s v="Sim"/>
    <s v="Sim"/>
    <x v="1"/>
    <n v="3"/>
    <n v="1"/>
    <n v="1"/>
    <x v="8"/>
    <x v="4"/>
    <n v="3"/>
    <x v="8"/>
    <x v="3"/>
    <x v="4"/>
    <x v="5"/>
  </r>
  <r>
    <x v="8"/>
    <s v="Sim"/>
    <s v="Viaja frequentemente"/>
    <x v="10"/>
    <s v="Pesquisa e Desenvolvimento"/>
    <x v="3"/>
    <n v="1"/>
    <s v="Ensino Técnico"/>
    <x v="0"/>
    <n v="593"/>
    <n v="3"/>
    <s v="Masculino"/>
    <x v="1"/>
    <n v="2"/>
    <n v="1"/>
    <s v="Técnico de Laboratório"/>
    <n v="3"/>
    <s v="Solteiro"/>
    <x v="10"/>
    <x v="10"/>
    <x v="4"/>
    <s v="Sim"/>
    <s v="Não"/>
    <x v="2"/>
    <n v="3"/>
    <n v="3"/>
    <n v="0"/>
    <x v="7"/>
    <x v="1"/>
    <n v="3"/>
    <x v="9"/>
    <x v="1"/>
    <x v="1"/>
    <x v="1"/>
  </r>
  <r>
    <x v="10"/>
    <s v="Sim"/>
    <s v="Viaja raramente"/>
    <x v="11"/>
    <s v="Pesquisa e Desenvolvimento"/>
    <x v="3"/>
    <n v="1"/>
    <s v="Ensino Técnico"/>
    <x v="0"/>
    <n v="1106"/>
    <n v="4"/>
    <s v="Masculino"/>
    <x v="9"/>
    <n v="3"/>
    <n v="1"/>
    <s v="Técnico de Laboratório"/>
    <n v="4"/>
    <s v="Casado"/>
    <x v="11"/>
    <x v="11"/>
    <x v="1"/>
    <s v="Sim"/>
    <s v="Sim"/>
    <x v="4"/>
    <n v="3"/>
    <n v="2"/>
    <n v="1"/>
    <x v="6"/>
    <x v="1"/>
    <n v="4"/>
    <x v="10"/>
    <x v="3"/>
    <x v="5"/>
    <x v="6"/>
  </r>
  <r>
    <x v="11"/>
    <s v="Sim"/>
    <s v="Viaja raramente"/>
    <x v="12"/>
    <s v="Pesquisa e Desenvolvimento"/>
    <x v="4"/>
    <n v="1"/>
    <s v="Ciências Médicas"/>
    <x v="0"/>
    <n v="31"/>
    <n v="2"/>
    <s v="Masculino"/>
    <x v="10"/>
    <n v="3"/>
    <n v="1"/>
    <s v="Pesquisador cientista"/>
    <n v="1"/>
    <s v="Solteiro"/>
    <x v="12"/>
    <x v="12"/>
    <x v="5"/>
    <s v="Sim"/>
    <s v="Não"/>
    <x v="1"/>
    <n v="3"/>
    <n v="3"/>
    <n v="0"/>
    <x v="9"/>
    <x v="3"/>
    <n v="3"/>
    <x v="3"/>
    <x v="1"/>
    <x v="1"/>
    <x v="3"/>
  </r>
  <r>
    <x v="1"/>
    <s v="Sim"/>
    <s v="Viaja raramente"/>
    <x v="13"/>
    <s v="Vendas"/>
    <x v="5"/>
    <n v="1"/>
    <s v="Marketing"/>
    <x v="0"/>
    <n v="1780"/>
    <n v="2"/>
    <s v="Masculino"/>
    <x v="11"/>
    <n v="3"/>
    <n v="1"/>
    <s v="Representante de vendas"/>
    <n v="2"/>
    <s v="Solteiro"/>
    <x v="13"/>
    <x v="13"/>
    <x v="1"/>
    <s v="Sim"/>
    <s v="Não"/>
    <x v="7"/>
    <n v="3"/>
    <n v="2"/>
    <n v="0"/>
    <x v="0"/>
    <x v="1"/>
    <n v="3"/>
    <x v="5"/>
    <x v="0"/>
    <x v="1"/>
    <x v="0"/>
  </r>
  <r>
    <x v="8"/>
    <s v="Sim"/>
    <s v="Viaja raramente"/>
    <x v="14"/>
    <s v="Pesquisa e Desenvolvimento"/>
    <x v="5"/>
    <n v="1"/>
    <s v="Ciências Humanas"/>
    <x v="0"/>
    <n v="1878"/>
    <n v="4"/>
    <s v="Masculino"/>
    <x v="12"/>
    <n v="3"/>
    <n v="1"/>
    <s v="Pesquisador cientista"/>
    <n v="2"/>
    <s v="Solteiro"/>
    <x v="14"/>
    <x v="14"/>
    <x v="1"/>
    <s v="Sim"/>
    <s v="Sim"/>
    <x v="8"/>
    <n v="4"/>
    <n v="1"/>
    <n v="0"/>
    <x v="0"/>
    <x v="3"/>
    <n v="3"/>
    <x v="5"/>
    <x v="0"/>
    <x v="0"/>
    <x v="0"/>
  </r>
  <r>
    <x v="12"/>
    <s v="Sim"/>
    <s v="Não Viaja"/>
    <x v="15"/>
    <s v="Pesquisa e Desenvolvimento"/>
    <x v="6"/>
    <n v="1"/>
    <s v="Ciências Médicas"/>
    <x v="0"/>
    <n v="1156"/>
    <n v="3"/>
    <s v="Masculino"/>
    <x v="13"/>
    <n v="3"/>
    <n v="1"/>
    <s v="Técnico de Laboratório"/>
    <n v="3"/>
    <s v="Solteiro"/>
    <x v="15"/>
    <x v="15"/>
    <x v="1"/>
    <s v="Sim"/>
    <s v="Não"/>
    <x v="9"/>
    <n v="3"/>
    <n v="4"/>
    <n v="0"/>
    <x v="10"/>
    <x v="5"/>
    <n v="3"/>
    <x v="0"/>
    <x v="0"/>
    <x v="0"/>
    <x v="0"/>
  </r>
  <r>
    <x v="13"/>
    <s v="Sim"/>
    <s v="Viaja raramente"/>
    <x v="16"/>
    <s v="Pesquisa e Desenvolvimento"/>
    <x v="6"/>
    <n v="1"/>
    <s v="Ciências Médicas"/>
    <x v="0"/>
    <n v="1684"/>
    <n v="4"/>
    <s v="Masculino"/>
    <x v="14"/>
    <n v="2"/>
    <n v="1"/>
    <s v="Técnico de Laboratório"/>
    <n v="3"/>
    <s v="Solteiro"/>
    <x v="16"/>
    <x v="16"/>
    <x v="1"/>
    <s v="Sim"/>
    <s v="Sim"/>
    <x v="1"/>
    <n v="3"/>
    <n v="1"/>
    <n v="0"/>
    <x v="3"/>
    <x v="3"/>
    <n v="3"/>
    <x v="2"/>
    <x v="5"/>
    <x v="1"/>
    <x v="1"/>
  </r>
  <r>
    <x v="8"/>
    <s v="Sim"/>
    <s v="Viaja raramente"/>
    <x v="17"/>
    <s v="Pesquisa e Desenvolvimento"/>
    <x v="6"/>
    <n v="1"/>
    <s v="Ciências Médicas"/>
    <x v="0"/>
    <n v="1783"/>
    <n v="3"/>
    <s v="Feminino"/>
    <x v="15"/>
    <n v="3"/>
    <n v="1"/>
    <s v="Técnico de Laboratório"/>
    <n v="1"/>
    <s v="Casado"/>
    <x v="17"/>
    <x v="17"/>
    <x v="1"/>
    <s v="Sim"/>
    <s v="Sim"/>
    <x v="10"/>
    <n v="3"/>
    <n v="3"/>
    <n v="0"/>
    <x v="0"/>
    <x v="4"/>
    <n v="3"/>
    <x v="5"/>
    <x v="0"/>
    <x v="0"/>
    <x v="0"/>
  </r>
  <r>
    <x v="14"/>
    <s v="Sim"/>
    <s v="Viaja raramente"/>
    <x v="18"/>
    <s v="Pesquisa e Desenvolvimento"/>
    <x v="7"/>
    <n v="1"/>
    <s v="Ciências Médicas"/>
    <x v="0"/>
    <n v="584"/>
    <n v="1"/>
    <s v="Masculino"/>
    <x v="16"/>
    <n v="1"/>
    <n v="1"/>
    <s v="Técnico de Laboratório"/>
    <n v="4"/>
    <s v="Divorciado"/>
    <x v="18"/>
    <x v="18"/>
    <x v="6"/>
    <s v="Sim"/>
    <s v="Não"/>
    <x v="7"/>
    <n v="3"/>
    <n v="1"/>
    <n v="3"/>
    <x v="9"/>
    <x v="3"/>
    <n v="3"/>
    <x v="3"/>
    <x v="2"/>
    <x v="1"/>
    <x v="3"/>
  </r>
  <r>
    <x v="15"/>
    <s v="Sim"/>
    <s v="Viaja raramente"/>
    <x v="19"/>
    <s v="Pesquisa e Desenvolvimento"/>
    <x v="7"/>
    <n v="1"/>
    <s v="Ciências Médicas"/>
    <x v="0"/>
    <n v="701"/>
    <n v="4"/>
    <s v="Masculino"/>
    <x v="9"/>
    <n v="3"/>
    <n v="1"/>
    <s v="Pesquisador cientista"/>
    <n v="3"/>
    <s v="Solteiro"/>
    <x v="19"/>
    <x v="19"/>
    <x v="1"/>
    <s v="Sim"/>
    <s v="Sim"/>
    <x v="1"/>
    <n v="3"/>
    <n v="4"/>
    <n v="0"/>
    <x v="0"/>
    <x v="0"/>
    <n v="3"/>
    <x v="5"/>
    <x v="0"/>
    <x v="1"/>
    <x v="7"/>
  </r>
  <r>
    <x v="16"/>
    <s v="Sim"/>
    <s v="Viaja raramente"/>
    <x v="20"/>
    <s v="Pesquisa e Desenvolvimento"/>
    <x v="8"/>
    <n v="1"/>
    <s v="Ciências Humanas"/>
    <x v="0"/>
    <n v="1175"/>
    <n v="3"/>
    <s v="Feminino"/>
    <x v="15"/>
    <n v="3"/>
    <n v="1"/>
    <s v="Técnico de Laboratório"/>
    <n v="4"/>
    <s v="Casado"/>
    <x v="20"/>
    <x v="20"/>
    <x v="1"/>
    <s v="Sim"/>
    <s v="Sim"/>
    <x v="1"/>
    <n v="3"/>
    <n v="4"/>
    <n v="0"/>
    <x v="0"/>
    <x v="2"/>
    <n v="2"/>
    <x v="5"/>
    <x v="6"/>
    <x v="0"/>
    <x v="0"/>
  </r>
  <r>
    <x v="17"/>
    <s v="Sim"/>
    <s v="Viaja frequentemente"/>
    <x v="13"/>
    <s v="Pesquisa e Desenvolvimento"/>
    <x v="9"/>
    <n v="1"/>
    <s v="Outras"/>
    <x v="0"/>
    <n v="1421"/>
    <n v="3"/>
    <s v="Feminino"/>
    <x v="17"/>
    <n v="3"/>
    <n v="3"/>
    <s v="Representante de saúde"/>
    <n v="4"/>
    <s v="Solteiro"/>
    <x v="21"/>
    <x v="21"/>
    <x v="0"/>
    <s v="Sim"/>
    <s v="Sim"/>
    <x v="9"/>
    <n v="3"/>
    <n v="1"/>
    <n v="0"/>
    <x v="11"/>
    <x v="6"/>
    <n v="3"/>
    <x v="11"/>
    <x v="3"/>
    <x v="2"/>
    <x v="5"/>
  </r>
  <r>
    <x v="14"/>
    <s v="Sim"/>
    <s v="Viaja raramente"/>
    <x v="21"/>
    <s v="Pesquisa e Desenvolvimento"/>
    <x v="10"/>
    <n v="1"/>
    <s v="Ciências Médicas"/>
    <x v="0"/>
    <n v="582"/>
    <n v="2"/>
    <s v="Masculino"/>
    <x v="18"/>
    <n v="3"/>
    <n v="3"/>
    <s v="Gerente"/>
    <n v="3"/>
    <s v="Casado"/>
    <x v="22"/>
    <x v="22"/>
    <x v="6"/>
    <s v="Sim"/>
    <s v="Sim"/>
    <x v="9"/>
    <n v="3"/>
    <n v="4"/>
    <n v="0"/>
    <x v="12"/>
    <x v="3"/>
    <n v="4"/>
    <x v="10"/>
    <x v="7"/>
    <x v="2"/>
    <x v="5"/>
  </r>
  <r>
    <x v="18"/>
    <s v="Sim"/>
    <s v="Viaja frequentemente"/>
    <x v="22"/>
    <s v="Pesquisa e Desenvolvimento"/>
    <x v="11"/>
    <n v="1"/>
    <s v="Ciências Humanas"/>
    <x v="0"/>
    <n v="33"/>
    <n v="2"/>
    <s v="Feminino"/>
    <x v="19"/>
    <n v="1"/>
    <n v="1"/>
    <s v="Pesquisador cientista"/>
    <n v="1"/>
    <s v="Solteiro"/>
    <x v="23"/>
    <x v="23"/>
    <x v="1"/>
    <s v="Sim"/>
    <s v="Sim"/>
    <x v="5"/>
    <n v="4"/>
    <n v="2"/>
    <n v="0"/>
    <x v="13"/>
    <x v="0"/>
    <n v="3"/>
    <x v="12"/>
    <x v="1"/>
    <x v="3"/>
    <x v="5"/>
  </r>
  <r>
    <x v="17"/>
    <s v="Sim"/>
    <s v="Viaja raramente"/>
    <x v="23"/>
    <s v="Pesquisa e Desenvolvimento"/>
    <x v="12"/>
    <n v="1"/>
    <s v="Ciências Médicas"/>
    <x v="0"/>
    <n v="315"/>
    <n v="3"/>
    <s v="Masculino"/>
    <x v="20"/>
    <n v="2"/>
    <n v="1"/>
    <s v="Pesquisador cientista"/>
    <n v="4"/>
    <s v="Solteiro"/>
    <x v="24"/>
    <x v="24"/>
    <x v="1"/>
    <s v="Sim"/>
    <s v="Sim"/>
    <x v="7"/>
    <n v="3"/>
    <n v="3"/>
    <n v="0"/>
    <x v="7"/>
    <x v="1"/>
    <n v="2"/>
    <x v="3"/>
    <x v="2"/>
    <x v="0"/>
    <x v="7"/>
  </r>
  <r>
    <x v="1"/>
    <s v="Sim"/>
    <s v="Viaja raramente"/>
    <x v="24"/>
    <s v="Pesquisa e Desenvolvimento"/>
    <x v="12"/>
    <n v="1"/>
    <s v="Outras"/>
    <x v="0"/>
    <n v="923"/>
    <n v="4"/>
    <s v="Feminino"/>
    <x v="21"/>
    <n v="3"/>
    <n v="1"/>
    <s v="Pesquisador cientista"/>
    <n v="4"/>
    <s v="Solteiro"/>
    <x v="25"/>
    <x v="25"/>
    <x v="1"/>
    <s v="Sim"/>
    <s v="Não"/>
    <x v="6"/>
    <n v="3"/>
    <n v="1"/>
    <n v="0"/>
    <x v="0"/>
    <x v="1"/>
    <n v="2"/>
    <x v="5"/>
    <x v="0"/>
    <x v="0"/>
    <x v="0"/>
  </r>
  <r>
    <x v="0"/>
    <s v="Sim"/>
    <s v="Viaja raramente"/>
    <x v="25"/>
    <s v="Vendas"/>
    <x v="13"/>
    <n v="1"/>
    <s v="Marketing"/>
    <x v="0"/>
    <n v="167"/>
    <n v="4"/>
    <s v="Masculino"/>
    <x v="22"/>
    <n v="3"/>
    <n v="1"/>
    <s v="Representante de vendas"/>
    <n v="3"/>
    <s v="Solteiro"/>
    <x v="26"/>
    <x v="26"/>
    <x v="1"/>
    <s v="Sim"/>
    <s v="Sim"/>
    <x v="6"/>
    <n v="3"/>
    <n v="4"/>
    <n v="0"/>
    <x v="10"/>
    <x v="3"/>
    <n v="2"/>
    <x v="0"/>
    <x v="0"/>
    <x v="0"/>
    <x v="0"/>
  </r>
  <r>
    <x v="2"/>
    <s v="Sim"/>
    <s v="Viaja raramente"/>
    <x v="26"/>
    <s v="Recursos Humanos"/>
    <x v="13"/>
    <n v="1"/>
    <s v="Recursos Humanos"/>
    <x v="0"/>
    <n v="1714"/>
    <n v="4"/>
    <s v="Masculino"/>
    <x v="23"/>
    <n v="1"/>
    <n v="1"/>
    <s v="Recursos Humanos"/>
    <n v="3"/>
    <s v="Casado"/>
    <x v="27"/>
    <x v="27"/>
    <x v="1"/>
    <s v="Sim"/>
    <s v="Não"/>
    <x v="1"/>
    <n v="3"/>
    <n v="3"/>
    <n v="1"/>
    <x v="0"/>
    <x v="3"/>
    <n v="3"/>
    <x v="5"/>
    <x v="0"/>
    <x v="0"/>
    <x v="0"/>
  </r>
  <r>
    <x v="17"/>
    <s v="Sim"/>
    <s v="Viaja raramente"/>
    <x v="27"/>
    <s v="Vendas"/>
    <x v="14"/>
    <n v="1"/>
    <s v="Ciências Humanas"/>
    <x v="0"/>
    <n v="1165"/>
    <n v="4"/>
    <s v="Feminino"/>
    <x v="24"/>
    <n v="2"/>
    <n v="3"/>
    <s v="Executivo de vendas"/>
    <n v="1"/>
    <s v="Casado"/>
    <x v="28"/>
    <x v="28"/>
    <x v="1"/>
    <s v="Sim"/>
    <s v="Não"/>
    <x v="7"/>
    <n v="3"/>
    <n v="1"/>
    <n v="1"/>
    <x v="14"/>
    <x v="1"/>
    <n v="1"/>
    <x v="13"/>
    <x v="8"/>
    <x v="4"/>
    <x v="8"/>
  </r>
  <r>
    <x v="10"/>
    <s v="Sim"/>
    <s v="Viaja frequentemente"/>
    <x v="28"/>
    <s v="Vendas"/>
    <x v="15"/>
    <n v="1"/>
    <s v="Ciências Humanas"/>
    <x v="0"/>
    <n v="1273"/>
    <n v="3"/>
    <s v="Masculino"/>
    <x v="6"/>
    <n v="1"/>
    <n v="1"/>
    <s v="Representante de vendas"/>
    <n v="4"/>
    <s v="Solteiro"/>
    <x v="29"/>
    <x v="29"/>
    <x v="1"/>
    <s v="Sim"/>
    <s v="Sim"/>
    <x v="3"/>
    <n v="3"/>
    <n v="4"/>
    <n v="0"/>
    <x v="0"/>
    <x v="2"/>
    <n v="3"/>
    <x v="5"/>
    <x v="0"/>
    <x v="1"/>
    <x v="0"/>
  </r>
  <r>
    <x v="19"/>
    <s v="Sim"/>
    <s v="Viaja raramente"/>
    <x v="29"/>
    <s v="Pesquisa e Desenvolvimento"/>
    <x v="16"/>
    <n v="1"/>
    <s v="Ciências Médicas"/>
    <x v="0"/>
    <n v="282"/>
    <n v="2"/>
    <s v="Masculino"/>
    <x v="25"/>
    <n v="3"/>
    <n v="2"/>
    <s v="Representante de saúde"/>
    <n v="1"/>
    <s v="Casado"/>
    <x v="30"/>
    <x v="30"/>
    <x v="6"/>
    <s v="Sim"/>
    <s v="Sim"/>
    <x v="6"/>
    <n v="3"/>
    <n v="2"/>
    <n v="0"/>
    <x v="15"/>
    <x v="3"/>
    <n v="3"/>
    <x v="5"/>
    <x v="0"/>
    <x v="0"/>
    <x v="0"/>
  </r>
  <r>
    <x v="20"/>
    <s v="Sim"/>
    <s v="Viaja raramente"/>
    <x v="30"/>
    <s v="Vendas"/>
    <x v="0"/>
    <n v="2"/>
    <s v="Ciências Humanas"/>
    <x v="0"/>
    <n v="1"/>
    <n v="2"/>
    <s v="Feminino"/>
    <x v="26"/>
    <n v="3"/>
    <n v="2"/>
    <s v="Executivo de vendas"/>
    <n v="4"/>
    <s v="Solteiro"/>
    <x v="31"/>
    <x v="31"/>
    <x v="7"/>
    <s v="Sim"/>
    <s v="Sim"/>
    <x v="1"/>
    <n v="3"/>
    <n v="1"/>
    <n v="0"/>
    <x v="9"/>
    <x v="5"/>
    <n v="1"/>
    <x v="7"/>
    <x v="5"/>
    <x v="0"/>
    <x v="9"/>
  </r>
  <r>
    <x v="21"/>
    <s v="Sim"/>
    <s v="Viaja raramente"/>
    <x v="31"/>
    <s v="Pesquisa e Desenvolvimento"/>
    <x v="0"/>
    <n v="2"/>
    <s v="Ciências Humanas"/>
    <x v="0"/>
    <n v="64"/>
    <n v="1"/>
    <s v="Masculino"/>
    <x v="27"/>
    <n v="2"/>
    <n v="3"/>
    <s v="Técnico de Laboratório"/>
    <n v="3"/>
    <s v="Solteiro"/>
    <x v="32"/>
    <x v="32"/>
    <x v="3"/>
    <s v="Sim"/>
    <s v="Sim"/>
    <x v="7"/>
    <n v="3"/>
    <n v="4"/>
    <n v="0"/>
    <x v="16"/>
    <x v="3"/>
    <n v="3"/>
    <x v="5"/>
    <x v="0"/>
    <x v="0"/>
    <x v="0"/>
  </r>
  <r>
    <x v="16"/>
    <s v="Sim"/>
    <s v="Viaja raramente"/>
    <x v="32"/>
    <s v="Pesquisa e Desenvolvimento"/>
    <x v="0"/>
    <n v="2"/>
    <s v="Ciências Humanas"/>
    <x v="0"/>
    <n v="741"/>
    <n v="1"/>
    <s v="Feminino"/>
    <x v="28"/>
    <n v="1"/>
    <n v="1"/>
    <s v="Pesquisador cientista"/>
    <n v="2"/>
    <s v="Solteiro"/>
    <x v="33"/>
    <x v="33"/>
    <x v="6"/>
    <s v="Sim"/>
    <s v="Sim"/>
    <x v="7"/>
    <n v="3"/>
    <n v="4"/>
    <n v="0"/>
    <x v="13"/>
    <x v="2"/>
    <n v="3"/>
    <x v="10"/>
    <x v="3"/>
    <x v="4"/>
    <x v="5"/>
  </r>
  <r>
    <x v="17"/>
    <s v="Sim"/>
    <s v="Viaja raramente"/>
    <x v="33"/>
    <s v="Pesquisa e Desenvolvimento"/>
    <x v="0"/>
    <n v="2"/>
    <s v="Ciências Humanas"/>
    <x v="0"/>
    <n v="816"/>
    <n v="2"/>
    <s v="Feminino"/>
    <x v="29"/>
    <n v="2"/>
    <n v="1"/>
    <s v="Técnico de Laboratório"/>
    <n v="1"/>
    <s v="Casado"/>
    <x v="34"/>
    <x v="34"/>
    <x v="1"/>
    <s v="Sim"/>
    <s v="Sim"/>
    <x v="1"/>
    <n v="3"/>
    <n v="4"/>
    <n v="1"/>
    <x v="0"/>
    <x v="6"/>
    <n v="3"/>
    <x v="5"/>
    <x v="0"/>
    <x v="0"/>
    <x v="0"/>
  </r>
  <r>
    <x v="22"/>
    <s v="Sim"/>
    <s v="Viaja raramente"/>
    <x v="34"/>
    <s v="Recursos Humanos"/>
    <x v="0"/>
    <n v="2"/>
    <s v="Ciências Médicas"/>
    <x v="0"/>
    <n v="1098"/>
    <n v="2"/>
    <s v="Masculino"/>
    <x v="30"/>
    <n v="2"/>
    <n v="3"/>
    <s v="Recursos Humanos"/>
    <n v="1"/>
    <s v="Casado"/>
    <x v="35"/>
    <x v="35"/>
    <x v="3"/>
    <s v="Sim"/>
    <s v="Não"/>
    <x v="3"/>
    <n v="3"/>
    <n v="4"/>
    <n v="1"/>
    <x v="17"/>
    <x v="6"/>
    <n v="3"/>
    <x v="14"/>
    <x v="7"/>
    <x v="4"/>
    <x v="6"/>
  </r>
  <r>
    <x v="18"/>
    <s v="Sim"/>
    <s v="Viaja raramente"/>
    <x v="35"/>
    <s v="Vendas"/>
    <x v="0"/>
    <n v="2"/>
    <s v="Ciências Humanas"/>
    <x v="0"/>
    <n v="1734"/>
    <n v="1"/>
    <s v="Masculino"/>
    <x v="7"/>
    <n v="1"/>
    <n v="2"/>
    <s v="Executivo de vendas"/>
    <n v="2"/>
    <s v="Solteiro"/>
    <x v="36"/>
    <x v="36"/>
    <x v="8"/>
    <s v="Sim"/>
    <s v="Não"/>
    <x v="4"/>
    <n v="3"/>
    <n v="2"/>
    <n v="0"/>
    <x v="13"/>
    <x v="3"/>
    <n v="3"/>
    <x v="0"/>
    <x v="0"/>
    <x v="0"/>
    <x v="0"/>
  </r>
  <r>
    <x v="22"/>
    <s v="Sim"/>
    <s v="Viaja frequentemente"/>
    <x v="36"/>
    <s v="Pesquisa e Desenvolvimento"/>
    <x v="0"/>
    <n v="2"/>
    <s v="Ciências Médicas"/>
    <x v="0"/>
    <n v="1792"/>
    <n v="3"/>
    <s v="Masculino"/>
    <x v="1"/>
    <n v="3"/>
    <n v="1"/>
    <s v="Pesquisador cientista"/>
    <n v="2"/>
    <s v="Divorciado"/>
    <x v="37"/>
    <x v="37"/>
    <x v="1"/>
    <s v="Sim"/>
    <s v="Sim"/>
    <x v="9"/>
    <n v="3"/>
    <n v="3"/>
    <n v="3"/>
    <x v="2"/>
    <x v="3"/>
    <n v="2"/>
    <x v="2"/>
    <x v="2"/>
    <x v="6"/>
    <x v="3"/>
  </r>
  <r>
    <x v="23"/>
    <s v="Sim"/>
    <s v="Viaja raramente"/>
    <x v="37"/>
    <s v="Pesquisa e Desenvolvimento"/>
    <x v="1"/>
    <n v="2"/>
    <s v="Outras"/>
    <x v="0"/>
    <n v="4"/>
    <n v="4"/>
    <s v="Masculino"/>
    <x v="31"/>
    <n v="2"/>
    <n v="1"/>
    <s v="Técnico de Laboratório"/>
    <n v="3"/>
    <s v="Solteiro"/>
    <x v="38"/>
    <x v="38"/>
    <x v="8"/>
    <s v="Sim"/>
    <s v="Sim"/>
    <x v="4"/>
    <n v="3"/>
    <n v="2"/>
    <n v="0"/>
    <x v="6"/>
    <x v="1"/>
    <n v="3"/>
    <x v="0"/>
    <x v="0"/>
    <x v="0"/>
    <x v="0"/>
  </r>
  <r>
    <x v="14"/>
    <s v="Sim"/>
    <s v="Viaja raramente"/>
    <x v="38"/>
    <s v="Pesquisa e Desenvolvimento"/>
    <x v="1"/>
    <n v="2"/>
    <s v="Ciências Humanas"/>
    <x v="0"/>
    <n v="328"/>
    <n v="1"/>
    <s v="Feminino"/>
    <x v="32"/>
    <n v="3"/>
    <n v="1"/>
    <s v="Técnico de Laboratório"/>
    <n v="1"/>
    <s v="Casado"/>
    <x v="39"/>
    <x v="39"/>
    <x v="6"/>
    <s v="Sim"/>
    <s v="Não"/>
    <x v="11"/>
    <n v="4"/>
    <n v="1"/>
    <n v="0"/>
    <x v="18"/>
    <x v="1"/>
    <n v="4"/>
    <x v="4"/>
    <x v="3"/>
    <x v="1"/>
    <x v="5"/>
  </r>
  <r>
    <x v="0"/>
    <s v="Sim"/>
    <s v="Viaja raramente"/>
    <x v="39"/>
    <s v="Recursos Humanos"/>
    <x v="1"/>
    <n v="2"/>
    <s v="Ensino Técnico"/>
    <x v="0"/>
    <n v="566"/>
    <n v="1"/>
    <s v="Masculino"/>
    <x v="33"/>
    <n v="2"/>
    <n v="1"/>
    <s v="Recursos Humanos"/>
    <n v="4"/>
    <s v="Solteiro"/>
    <x v="40"/>
    <x v="40"/>
    <x v="1"/>
    <s v="Sim"/>
    <s v="Não"/>
    <x v="9"/>
    <n v="3"/>
    <n v="3"/>
    <n v="0"/>
    <x v="0"/>
    <x v="1"/>
    <n v="4"/>
    <x v="5"/>
    <x v="0"/>
    <x v="0"/>
    <x v="0"/>
  </r>
  <r>
    <x v="16"/>
    <s v="Sim"/>
    <s v="Viaja frequentemente"/>
    <x v="40"/>
    <s v="Pesquisa e Desenvolvimento"/>
    <x v="1"/>
    <n v="2"/>
    <s v="Ciências Médicas"/>
    <x v="0"/>
    <n v="1504"/>
    <n v="3"/>
    <s v="Masculino"/>
    <x v="16"/>
    <n v="2"/>
    <n v="1"/>
    <s v="Técnico de Laboratório"/>
    <n v="1"/>
    <s v="Solteiro"/>
    <x v="41"/>
    <x v="41"/>
    <x v="6"/>
    <s v="Sim"/>
    <s v="Não"/>
    <x v="1"/>
    <n v="3"/>
    <n v="3"/>
    <n v="0"/>
    <x v="9"/>
    <x v="3"/>
    <n v="2"/>
    <x v="0"/>
    <x v="0"/>
    <x v="0"/>
    <x v="0"/>
  </r>
  <r>
    <x v="24"/>
    <s v="Sim"/>
    <s v="Viaja raramente"/>
    <x v="41"/>
    <s v="Vendas"/>
    <x v="2"/>
    <n v="2"/>
    <s v="Marketing"/>
    <x v="0"/>
    <n v="47"/>
    <n v="1"/>
    <s v="Masculino"/>
    <x v="20"/>
    <n v="2"/>
    <n v="1"/>
    <s v="Representante de vendas"/>
    <n v="3"/>
    <s v="Casado"/>
    <x v="42"/>
    <x v="42"/>
    <x v="1"/>
    <s v="Sim"/>
    <s v="Sim"/>
    <x v="3"/>
    <n v="3"/>
    <n v="3"/>
    <n v="0"/>
    <x v="1"/>
    <x v="3"/>
    <n v="3"/>
    <x v="1"/>
    <x v="1"/>
    <x v="0"/>
    <x v="1"/>
  </r>
  <r>
    <x v="25"/>
    <s v="Sim"/>
    <s v="Viaja raramente"/>
    <x v="42"/>
    <s v="Vendas"/>
    <x v="2"/>
    <n v="2"/>
    <s v="Ciências Médicas"/>
    <x v="0"/>
    <n v="445"/>
    <n v="4"/>
    <s v="Feminino"/>
    <x v="34"/>
    <n v="3"/>
    <n v="2"/>
    <s v="Executivo de vendas"/>
    <n v="3"/>
    <s v="Casado"/>
    <x v="43"/>
    <x v="43"/>
    <x v="2"/>
    <s v="Sim"/>
    <s v="Sim"/>
    <x v="12"/>
    <n v="3"/>
    <n v="1"/>
    <n v="0"/>
    <x v="4"/>
    <x v="1"/>
    <n v="2"/>
    <x v="5"/>
    <x v="0"/>
    <x v="0"/>
    <x v="0"/>
  </r>
  <r>
    <x v="2"/>
    <s v="Sim"/>
    <s v="Viaja raramente"/>
    <x v="43"/>
    <s v="Vendas"/>
    <x v="2"/>
    <n v="2"/>
    <s v="Ciências Humanas"/>
    <x v="0"/>
    <n v="720"/>
    <n v="1"/>
    <s v="Feminino"/>
    <x v="21"/>
    <n v="3"/>
    <n v="2"/>
    <s v="Executivo de vendas"/>
    <n v="3"/>
    <s v="Solteiro"/>
    <x v="44"/>
    <x v="44"/>
    <x v="3"/>
    <s v="Sim"/>
    <s v="Não"/>
    <x v="3"/>
    <n v="3"/>
    <n v="1"/>
    <n v="0"/>
    <x v="7"/>
    <x v="1"/>
    <n v="3"/>
    <x v="9"/>
    <x v="1"/>
    <x v="6"/>
    <x v="0"/>
  </r>
  <r>
    <x v="12"/>
    <s v="Sim"/>
    <s v="Viaja frequentemente"/>
    <x v="44"/>
    <s v="Vendas"/>
    <x v="2"/>
    <n v="2"/>
    <s v="Ciências Médicas"/>
    <x v="0"/>
    <n v="1624"/>
    <n v="2"/>
    <s v="Feminino"/>
    <x v="25"/>
    <n v="3"/>
    <n v="1"/>
    <s v="Representante de vendas"/>
    <n v="4"/>
    <s v="Solteiro"/>
    <x v="45"/>
    <x v="45"/>
    <x v="1"/>
    <s v="Sim"/>
    <s v="Sim"/>
    <x v="9"/>
    <n v="3"/>
    <n v="3"/>
    <n v="0"/>
    <x v="10"/>
    <x v="3"/>
    <n v="4"/>
    <x v="0"/>
    <x v="0"/>
    <x v="0"/>
    <x v="0"/>
  </r>
  <r>
    <x v="7"/>
    <s v="Sim"/>
    <s v="Viaja frequentemente"/>
    <x v="45"/>
    <s v="Pesquisa e Desenvolvimento"/>
    <x v="17"/>
    <n v="2"/>
    <s v="Ciências Médicas"/>
    <x v="0"/>
    <n v="848"/>
    <n v="3"/>
    <s v="Feminino"/>
    <x v="35"/>
    <n v="2"/>
    <n v="1"/>
    <s v="Pesquisador cientista"/>
    <n v="3"/>
    <s v="Casado"/>
    <x v="46"/>
    <x v="46"/>
    <x v="1"/>
    <s v="Sim"/>
    <s v="Sim"/>
    <x v="3"/>
    <n v="3"/>
    <n v="1"/>
    <n v="1"/>
    <x v="9"/>
    <x v="3"/>
    <n v="3"/>
    <x v="11"/>
    <x v="3"/>
    <x v="1"/>
    <x v="5"/>
  </r>
  <r>
    <x v="20"/>
    <s v="Sim"/>
    <s v="Não Viaja"/>
    <x v="46"/>
    <s v="Pesquisa e Desenvolvimento"/>
    <x v="17"/>
    <n v="2"/>
    <s v="Ciências Humanas"/>
    <x v="0"/>
    <n v="1210"/>
    <n v="1"/>
    <s v="Masculino"/>
    <x v="36"/>
    <n v="2"/>
    <n v="1"/>
    <s v="Pesquisador cientista"/>
    <n v="1"/>
    <s v="Divorciado"/>
    <x v="47"/>
    <x v="47"/>
    <x v="8"/>
    <s v="Sim"/>
    <s v="Não"/>
    <x v="10"/>
    <n v="3"/>
    <n v="1"/>
    <n v="1"/>
    <x v="3"/>
    <x v="3"/>
    <n v="1"/>
    <x v="5"/>
    <x v="0"/>
    <x v="0"/>
    <x v="0"/>
  </r>
  <r>
    <x v="18"/>
    <s v="Sim"/>
    <s v="Viaja frequentemente"/>
    <x v="47"/>
    <s v="Pesquisa e Desenvolvimento"/>
    <x v="17"/>
    <n v="2"/>
    <s v="Ciências Humanas"/>
    <x v="0"/>
    <n v="1939"/>
    <n v="1"/>
    <s v="Feminino"/>
    <x v="37"/>
    <n v="4"/>
    <n v="1"/>
    <s v="Pesquisador cientista"/>
    <n v="3"/>
    <s v="Solteiro"/>
    <x v="48"/>
    <x v="48"/>
    <x v="9"/>
    <s v="Sim"/>
    <s v="Sim"/>
    <x v="3"/>
    <n v="3"/>
    <n v="1"/>
    <n v="0"/>
    <x v="9"/>
    <x v="3"/>
    <n v="3"/>
    <x v="3"/>
    <x v="6"/>
    <x v="0"/>
    <x v="3"/>
  </r>
  <r>
    <x v="11"/>
    <s v="Sim"/>
    <s v="Viaja frequentemente"/>
    <x v="48"/>
    <s v="Vendas"/>
    <x v="4"/>
    <n v="2"/>
    <s v="Marketing"/>
    <x v="0"/>
    <n v="555"/>
    <n v="4"/>
    <s v="Feminino"/>
    <x v="38"/>
    <n v="1"/>
    <n v="1"/>
    <s v="Representante de vendas"/>
    <n v="3"/>
    <s v="Divorciado"/>
    <x v="49"/>
    <x v="49"/>
    <x v="0"/>
    <s v="Sim"/>
    <s v="Não"/>
    <x v="2"/>
    <n v="3"/>
    <n v="4"/>
    <n v="1"/>
    <x v="1"/>
    <x v="1"/>
    <n v="2"/>
    <x v="9"/>
    <x v="1"/>
    <x v="1"/>
    <x v="0"/>
  </r>
  <r>
    <x v="18"/>
    <s v="Sim"/>
    <s v="Viaja raramente"/>
    <x v="49"/>
    <s v="Pesquisa e Desenvolvimento"/>
    <x v="5"/>
    <n v="2"/>
    <s v="Ciências Humanas"/>
    <x v="0"/>
    <n v="1309"/>
    <n v="4"/>
    <s v="Masculino"/>
    <x v="15"/>
    <n v="3"/>
    <n v="2"/>
    <s v="Técnico de Laboratório"/>
    <n v="3"/>
    <s v="Casado"/>
    <x v="50"/>
    <x v="50"/>
    <x v="1"/>
    <s v="Sim"/>
    <s v="Não"/>
    <x v="12"/>
    <n v="3"/>
    <n v="1"/>
    <n v="1"/>
    <x v="13"/>
    <x v="1"/>
    <n v="3"/>
    <x v="12"/>
    <x v="5"/>
    <x v="1"/>
    <x v="7"/>
  </r>
  <r>
    <x v="21"/>
    <s v="Sim"/>
    <s v="Viaja frequentemente"/>
    <x v="50"/>
    <s v="Vendas"/>
    <x v="5"/>
    <n v="2"/>
    <s v="Ciências Médicas"/>
    <x v="0"/>
    <n v="1691"/>
    <n v="4"/>
    <s v="Feminino"/>
    <x v="36"/>
    <n v="3"/>
    <n v="1"/>
    <s v="Representante de vendas"/>
    <n v="3"/>
    <s v="Casado"/>
    <x v="51"/>
    <x v="51"/>
    <x v="5"/>
    <s v="Sim"/>
    <s v="Sim"/>
    <x v="1"/>
    <n v="3"/>
    <n v="3"/>
    <n v="2"/>
    <x v="19"/>
    <x v="1"/>
    <n v="3"/>
    <x v="4"/>
    <x v="3"/>
    <x v="2"/>
    <x v="5"/>
  </r>
  <r>
    <x v="26"/>
    <s v="Sim"/>
    <s v="Viaja raramente"/>
    <x v="51"/>
    <s v="Pesquisa e Desenvolvimento"/>
    <x v="5"/>
    <n v="2"/>
    <s v="Ensino Técnico"/>
    <x v="0"/>
    <n v="2032"/>
    <n v="4"/>
    <s v="Masculino"/>
    <x v="19"/>
    <n v="3"/>
    <n v="1"/>
    <s v="Técnico de Laboratório"/>
    <n v="3"/>
    <s v="Casado"/>
    <x v="52"/>
    <x v="52"/>
    <x v="7"/>
    <s v="Sim"/>
    <s v="Não"/>
    <x v="1"/>
    <n v="3"/>
    <n v="4"/>
    <n v="1"/>
    <x v="20"/>
    <x v="2"/>
    <n v="1"/>
    <x v="12"/>
    <x v="9"/>
    <x v="7"/>
    <x v="10"/>
  </r>
  <r>
    <x v="24"/>
    <s v="Sim"/>
    <s v="Viaja frequentemente"/>
    <x v="52"/>
    <s v="Vendas"/>
    <x v="6"/>
    <n v="2"/>
    <s v="Ensino Técnico"/>
    <x v="0"/>
    <n v="723"/>
    <n v="2"/>
    <s v="Masculino"/>
    <x v="22"/>
    <n v="3"/>
    <n v="2"/>
    <s v="Executivo de vendas"/>
    <n v="3"/>
    <s v="Casado"/>
    <x v="53"/>
    <x v="53"/>
    <x v="9"/>
    <s v="Sim"/>
    <s v="Sim"/>
    <x v="3"/>
    <n v="3"/>
    <n v="1"/>
    <n v="1"/>
    <x v="21"/>
    <x v="2"/>
    <n v="3"/>
    <x v="3"/>
    <x v="2"/>
    <x v="1"/>
    <x v="3"/>
  </r>
  <r>
    <x v="27"/>
    <s v="Sim"/>
    <s v="Viaja raramente"/>
    <x v="53"/>
    <s v="Vendas"/>
    <x v="18"/>
    <n v="2"/>
    <s v="Ciências Médicas"/>
    <x v="0"/>
    <n v="118"/>
    <n v="3"/>
    <s v="Masculino"/>
    <x v="39"/>
    <n v="2"/>
    <n v="3"/>
    <s v="Executivo de vendas"/>
    <n v="4"/>
    <s v="Solteiro"/>
    <x v="54"/>
    <x v="54"/>
    <x v="1"/>
    <s v="Sim"/>
    <s v="Não"/>
    <x v="2"/>
    <n v="3"/>
    <n v="4"/>
    <n v="0"/>
    <x v="11"/>
    <x v="1"/>
    <n v="3"/>
    <x v="4"/>
    <x v="8"/>
    <x v="8"/>
    <x v="5"/>
  </r>
  <r>
    <x v="28"/>
    <s v="Sim"/>
    <s v="Não Viaja"/>
    <x v="54"/>
    <s v="Pesquisa e Desenvolvimento"/>
    <x v="18"/>
    <n v="2"/>
    <s v="Ciências Médicas"/>
    <x v="0"/>
    <n v="991"/>
    <n v="3"/>
    <s v="Masculino"/>
    <x v="40"/>
    <n v="2"/>
    <n v="1"/>
    <s v="Pesquisador cientista"/>
    <n v="1"/>
    <s v="Solteiro"/>
    <x v="55"/>
    <x v="55"/>
    <x v="0"/>
    <s v="Sim"/>
    <s v="Sim"/>
    <x v="5"/>
    <n v="4"/>
    <n v="1"/>
    <n v="0"/>
    <x v="7"/>
    <x v="5"/>
    <n v="3"/>
    <x v="1"/>
    <x v="1"/>
    <x v="1"/>
    <x v="1"/>
  </r>
  <r>
    <x v="10"/>
    <s v="Sim"/>
    <s v="Viaja raramente"/>
    <x v="55"/>
    <s v="Vendas"/>
    <x v="18"/>
    <n v="2"/>
    <s v="Ciências Humanas"/>
    <x v="0"/>
    <n v="1439"/>
    <n v="1"/>
    <s v="Masculino"/>
    <x v="41"/>
    <n v="2"/>
    <n v="1"/>
    <s v="Representante de vendas"/>
    <n v="1"/>
    <s v="Casado"/>
    <x v="56"/>
    <x v="56"/>
    <x v="9"/>
    <s v="Sim"/>
    <s v="Não"/>
    <x v="9"/>
    <n v="3"/>
    <n v="1"/>
    <n v="0"/>
    <x v="2"/>
    <x v="3"/>
    <n v="3"/>
    <x v="1"/>
    <x v="1"/>
    <x v="6"/>
    <x v="1"/>
  </r>
  <r>
    <x v="1"/>
    <s v="Sim"/>
    <s v="Viaja frequentemente"/>
    <x v="56"/>
    <s v="Pesquisa e Desenvolvimento"/>
    <x v="7"/>
    <n v="2"/>
    <s v="Ciências Humanas"/>
    <x v="0"/>
    <n v="1279"/>
    <n v="1"/>
    <s v="Feminino"/>
    <x v="24"/>
    <n v="2"/>
    <n v="1"/>
    <s v="Técnico de Laboratório"/>
    <n v="3"/>
    <s v="Solteiro"/>
    <x v="57"/>
    <x v="57"/>
    <x v="1"/>
    <s v="Sim"/>
    <s v="Não"/>
    <x v="11"/>
    <n v="4"/>
    <n v="3"/>
    <n v="0"/>
    <x v="22"/>
    <x v="3"/>
    <n v="1"/>
    <x v="9"/>
    <x v="1"/>
    <x v="6"/>
    <x v="1"/>
  </r>
  <r>
    <x v="23"/>
    <s v="Sim"/>
    <s v="Viaja raramente"/>
    <x v="57"/>
    <s v="Pesquisa e Desenvolvimento"/>
    <x v="19"/>
    <n v="2"/>
    <s v="Ciências Médicas"/>
    <x v="0"/>
    <n v="1033"/>
    <n v="1"/>
    <s v="Feminino"/>
    <x v="42"/>
    <n v="1"/>
    <n v="2"/>
    <s v="Representante de saúde"/>
    <n v="2"/>
    <s v="Casado"/>
    <x v="58"/>
    <x v="58"/>
    <x v="4"/>
    <s v="Sim"/>
    <s v="Não"/>
    <x v="4"/>
    <n v="3"/>
    <n v="1"/>
    <n v="0"/>
    <x v="12"/>
    <x v="3"/>
    <n v="1"/>
    <x v="5"/>
    <x v="0"/>
    <x v="0"/>
    <x v="0"/>
  </r>
  <r>
    <x v="16"/>
    <s v="Sim"/>
    <s v="Viaja raramente"/>
    <x v="58"/>
    <s v="Vendas"/>
    <x v="20"/>
    <n v="2"/>
    <s v="Marketing"/>
    <x v="0"/>
    <n v="1933"/>
    <n v="4"/>
    <s v="Feminino"/>
    <x v="17"/>
    <n v="3"/>
    <n v="2"/>
    <s v="Executivo de vendas"/>
    <n v="3"/>
    <s v="Solteiro"/>
    <x v="59"/>
    <x v="59"/>
    <x v="9"/>
    <s v="Sim"/>
    <s v="Sim"/>
    <x v="1"/>
    <n v="3"/>
    <n v="4"/>
    <n v="0"/>
    <x v="2"/>
    <x v="5"/>
    <n v="3"/>
    <x v="9"/>
    <x v="0"/>
    <x v="6"/>
    <x v="1"/>
  </r>
  <r>
    <x v="29"/>
    <s v="Sim"/>
    <s v="Viaja raramente"/>
    <x v="59"/>
    <s v="Vendas"/>
    <x v="10"/>
    <n v="2"/>
    <s v="Ciências Médicas"/>
    <x v="0"/>
    <n v="1645"/>
    <n v="1"/>
    <s v="Masculino"/>
    <x v="43"/>
    <n v="1"/>
    <n v="2"/>
    <s v="Executivo de vendas"/>
    <n v="4"/>
    <s v="Divorciado"/>
    <x v="60"/>
    <x v="60"/>
    <x v="8"/>
    <s v="Sim"/>
    <s v="Sim"/>
    <x v="3"/>
    <n v="3"/>
    <n v="4"/>
    <n v="2"/>
    <x v="6"/>
    <x v="3"/>
    <n v="2"/>
    <x v="9"/>
    <x v="1"/>
    <x v="6"/>
    <x v="1"/>
  </r>
  <r>
    <x v="2"/>
    <s v="Sim"/>
    <s v="Viaja raramente"/>
    <x v="60"/>
    <s v="Pesquisa e Desenvolvimento"/>
    <x v="21"/>
    <n v="2"/>
    <s v="Ciências Humanas"/>
    <x v="0"/>
    <n v="1219"/>
    <n v="4"/>
    <s v="Feminino"/>
    <x v="44"/>
    <n v="3"/>
    <n v="1"/>
    <s v="Técnico de Laboratório"/>
    <n v="2"/>
    <s v="Casado"/>
    <x v="61"/>
    <x v="61"/>
    <x v="1"/>
    <s v="Sim"/>
    <s v="Não"/>
    <x v="7"/>
    <n v="3"/>
    <n v="1"/>
    <n v="1"/>
    <x v="0"/>
    <x v="1"/>
    <n v="1"/>
    <x v="5"/>
    <x v="0"/>
    <x v="0"/>
    <x v="0"/>
  </r>
  <r>
    <x v="10"/>
    <s v="Sim"/>
    <s v="Viaja raramente"/>
    <x v="61"/>
    <s v="Vendas"/>
    <x v="22"/>
    <n v="2"/>
    <s v="Marketing"/>
    <x v="0"/>
    <n v="952"/>
    <n v="3"/>
    <s v="Masculino"/>
    <x v="29"/>
    <n v="2"/>
    <n v="1"/>
    <s v="Representante de vendas"/>
    <n v="2"/>
    <s v="Casado"/>
    <x v="62"/>
    <x v="62"/>
    <x v="1"/>
    <s v="Sim"/>
    <s v="Sim"/>
    <x v="12"/>
    <n v="3"/>
    <n v="3"/>
    <n v="3"/>
    <x v="0"/>
    <x v="3"/>
    <n v="3"/>
    <x v="5"/>
    <x v="0"/>
    <x v="0"/>
    <x v="0"/>
  </r>
  <r>
    <x v="20"/>
    <s v="Sim"/>
    <s v="Viaja raramente"/>
    <x v="62"/>
    <s v="Vendas"/>
    <x v="23"/>
    <n v="2"/>
    <s v="Marketing"/>
    <x v="0"/>
    <n v="248"/>
    <n v="2"/>
    <s v="Feminino"/>
    <x v="25"/>
    <n v="3"/>
    <n v="1"/>
    <s v="Representante de vendas"/>
    <n v="2"/>
    <s v="Solteiro"/>
    <x v="63"/>
    <x v="63"/>
    <x v="1"/>
    <s v="Sim"/>
    <s v="Sim"/>
    <x v="5"/>
    <n v="4"/>
    <n v="4"/>
    <n v="0"/>
    <x v="7"/>
    <x v="0"/>
    <n v="2"/>
    <x v="3"/>
    <x v="2"/>
    <x v="0"/>
    <x v="1"/>
  </r>
  <r>
    <x v="7"/>
    <s v="Sim"/>
    <s v="Viaja raramente"/>
    <x v="63"/>
    <s v="Recursos Humanos"/>
    <x v="23"/>
    <n v="2"/>
    <s v="Ciências Médicas"/>
    <x v="0"/>
    <n v="1818"/>
    <n v="4"/>
    <s v="Feminino"/>
    <x v="45"/>
    <n v="3"/>
    <n v="1"/>
    <s v="Recursos Humanos"/>
    <n v="2"/>
    <s v="Casado"/>
    <x v="64"/>
    <x v="64"/>
    <x v="0"/>
    <s v="Sim"/>
    <s v="Sim"/>
    <x v="1"/>
    <n v="3"/>
    <n v="3"/>
    <n v="0"/>
    <x v="2"/>
    <x v="1"/>
    <n v="3"/>
    <x v="2"/>
    <x v="6"/>
    <x v="1"/>
    <x v="2"/>
  </r>
  <r>
    <x v="27"/>
    <s v="Sim"/>
    <s v="Viaja raramente"/>
    <x v="64"/>
    <s v="Pesquisa e Desenvolvimento"/>
    <x v="24"/>
    <n v="2"/>
    <s v="Ciências Médicas"/>
    <x v="0"/>
    <n v="1821"/>
    <n v="4"/>
    <s v="Feminino"/>
    <x v="46"/>
    <n v="3"/>
    <n v="2"/>
    <s v="Representante de saúde"/>
    <n v="2"/>
    <s v="Casado"/>
    <x v="65"/>
    <x v="65"/>
    <x v="2"/>
    <s v="Sim"/>
    <s v="Não"/>
    <x v="5"/>
    <n v="4"/>
    <n v="4"/>
    <n v="1"/>
    <x v="18"/>
    <x v="3"/>
    <n v="4"/>
    <x v="4"/>
    <x v="3"/>
    <x v="4"/>
    <x v="5"/>
  </r>
  <r>
    <x v="30"/>
    <s v="Sim"/>
    <s v="Viaja raramente"/>
    <x v="7"/>
    <s v="Vendas"/>
    <x v="13"/>
    <n v="2"/>
    <s v="Marketing"/>
    <x v="0"/>
    <n v="492"/>
    <n v="3"/>
    <s v="Masculino"/>
    <x v="41"/>
    <n v="2"/>
    <n v="2"/>
    <s v="Executivo de vendas"/>
    <n v="3"/>
    <s v="Casado"/>
    <x v="66"/>
    <x v="66"/>
    <x v="5"/>
    <s v="Sim"/>
    <s v="Sim"/>
    <x v="9"/>
    <n v="3"/>
    <n v="1"/>
    <n v="2"/>
    <x v="9"/>
    <x v="4"/>
    <n v="3"/>
    <x v="7"/>
    <x v="5"/>
    <x v="1"/>
    <x v="0"/>
  </r>
  <r>
    <x v="29"/>
    <s v="Sim"/>
    <s v="Viaja raramente"/>
    <x v="65"/>
    <s v="Pesquisa e Desenvolvimento"/>
    <x v="14"/>
    <n v="2"/>
    <s v="Ciências Humanas"/>
    <x v="0"/>
    <n v="261"/>
    <n v="2"/>
    <s v="Masculino"/>
    <x v="22"/>
    <n v="2"/>
    <n v="2"/>
    <s v="Diretor de manufatura"/>
    <n v="3"/>
    <s v="Casado"/>
    <x v="67"/>
    <x v="67"/>
    <x v="9"/>
    <s v="Sim"/>
    <s v="Sim"/>
    <x v="7"/>
    <n v="3"/>
    <n v="1"/>
    <n v="0"/>
    <x v="9"/>
    <x v="6"/>
    <n v="3"/>
    <x v="5"/>
    <x v="0"/>
    <x v="0"/>
    <x v="7"/>
  </r>
  <r>
    <x v="16"/>
    <s v="Sim"/>
    <s v="Não Viaja"/>
    <x v="66"/>
    <s v="Pesquisa e Desenvolvimento"/>
    <x v="15"/>
    <n v="2"/>
    <s v="Ensino Técnico"/>
    <x v="0"/>
    <n v="1082"/>
    <n v="2"/>
    <s v="Masculino"/>
    <x v="19"/>
    <n v="2"/>
    <n v="3"/>
    <s v="Representante de saúde"/>
    <n v="1"/>
    <s v="Solteiro"/>
    <x v="68"/>
    <x v="68"/>
    <x v="1"/>
    <s v="Sim"/>
    <s v="Não"/>
    <x v="9"/>
    <n v="3"/>
    <n v="1"/>
    <n v="0"/>
    <x v="13"/>
    <x v="3"/>
    <n v="2"/>
    <x v="12"/>
    <x v="3"/>
    <x v="1"/>
    <x v="4"/>
  </r>
  <r>
    <x v="17"/>
    <s v="Sim"/>
    <s v="Viaja frequentemente"/>
    <x v="67"/>
    <s v="Pesquisa e Desenvolvimento"/>
    <x v="15"/>
    <n v="2"/>
    <s v="Ciências Humanas"/>
    <x v="0"/>
    <n v="1868"/>
    <n v="4"/>
    <s v="Masculino"/>
    <x v="6"/>
    <n v="2"/>
    <n v="1"/>
    <s v="Pesquisador cientista"/>
    <n v="4"/>
    <s v="Solteiro"/>
    <x v="69"/>
    <x v="69"/>
    <x v="1"/>
    <s v="Sim"/>
    <s v="Sim"/>
    <x v="13"/>
    <n v="4"/>
    <n v="2"/>
    <n v="0"/>
    <x v="0"/>
    <x v="1"/>
    <n v="2"/>
    <x v="5"/>
    <x v="0"/>
    <x v="1"/>
    <x v="0"/>
  </r>
  <r>
    <x v="26"/>
    <s v="Sim"/>
    <s v="Viaja raramente"/>
    <x v="42"/>
    <s v="Pesquisa e Desenvolvimento"/>
    <x v="15"/>
    <n v="2"/>
    <s v="Ciências Humanas"/>
    <x v="0"/>
    <n v="1907"/>
    <n v="1"/>
    <s v="Masculino"/>
    <x v="44"/>
    <n v="3"/>
    <n v="1"/>
    <s v="Técnico de Laboratório"/>
    <n v="4"/>
    <s v="Solteiro"/>
    <x v="70"/>
    <x v="70"/>
    <x v="1"/>
    <s v="Sim"/>
    <s v="Não"/>
    <x v="2"/>
    <n v="3"/>
    <n v="4"/>
    <n v="0"/>
    <x v="3"/>
    <x v="1"/>
    <n v="3"/>
    <x v="3"/>
    <x v="1"/>
    <x v="1"/>
    <x v="0"/>
  </r>
  <r>
    <x v="31"/>
    <s v="Sim"/>
    <s v="Viaja frequentemente"/>
    <x v="68"/>
    <s v="Vendas"/>
    <x v="25"/>
    <n v="2"/>
    <s v="Ciências Humanas"/>
    <x v="0"/>
    <n v="785"/>
    <n v="2"/>
    <s v="Feminino"/>
    <x v="47"/>
    <n v="4"/>
    <n v="2"/>
    <s v="Executivo de vendas"/>
    <n v="3"/>
    <s v="Solteiro"/>
    <x v="71"/>
    <x v="71"/>
    <x v="2"/>
    <s v="Sim"/>
    <s v="Sim"/>
    <x v="9"/>
    <n v="3"/>
    <n v="4"/>
    <n v="0"/>
    <x v="9"/>
    <x v="3"/>
    <n v="3"/>
    <x v="2"/>
    <x v="5"/>
    <x v="1"/>
    <x v="3"/>
  </r>
  <r>
    <x v="32"/>
    <s v="Sim"/>
    <s v="Viaja frequentemente"/>
    <x v="58"/>
    <s v="Pesquisa e Desenvolvimento"/>
    <x v="26"/>
    <n v="2"/>
    <s v="Ciências Humanas"/>
    <x v="0"/>
    <n v="1420"/>
    <n v="1"/>
    <s v="Masculino"/>
    <x v="44"/>
    <n v="2"/>
    <n v="2"/>
    <s v="Técnico de Laboratório"/>
    <n v="1"/>
    <s v="Solteiro"/>
    <x v="72"/>
    <x v="72"/>
    <x v="9"/>
    <s v="Sim"/>
    <s v="Não"/>
    <x v="11"/>
    <n v="4"/>
    <n v="1"/>
    <n v="0"/>
    <x v="23"/>
    <x v="3"/>
    <n v="3"/>
    <x v="3"/>
    <x v="2"/>
    <x v="1"/>
    <x v="3"/>
  </r>
  <r>
    <x v="28"/>
    <s v="Sim"/>
    <s v="Viaja frequentemente"/>
    <x v="69"/>
    <s v="Pesquisa e Desenvolvimento"/>
    <x v="16"/>
    <n v="2"/>
    <s v="Ciências Médicas"/>
    <x v="0"/>
    <n v="355"/>
    <n v="3"/>
    <s v="Masculino"/>
    <x v="48"/>
    <n v="2"/>
    <n v="1"/>
    <s v="Técnico de Laboratório"/>
    <n v="2"/>
    <s v="Solteiro"/>
    <x v="73"/>
    <x v="73"/>
    <x v="0"/>
    <s v="Sim"/>
    <s v="Não"/>
    <x v="1"/>
    <n v="3"/>
    <n v="2"/>
    <n v="0"/>
    <x v="2"/>
    <x v="3"/>
    <n v="4"/>
    <x v="2"/>
    <x v="5"/>
    <x v="1"/>
    <x v="2"/>
  </r>
  <r>
    <x v="7"/>
    <s v="Sim"/>
    <s v="Não Viaja"/>
    <x v="70"/>
    <s v="Vendas"/>
    <x v="16"/>
    <n v="2"/>
    <s v="Ciências Médicas"/>
    <x v="0"/>
    <n v="1037"/>
    <n v="2"/>
    <s v="Masculino"/>
    <x v="15"/>
    <n v="1"/>
    <n v="2"/>
    <s v="Executivo de vendas"/>
    <n v="1"/>
    <s v="Solteiro"/>
    <x v="74"/>
    <x v="74"/>
    <x v="7"/>
    <s v="Sim"/>
    <s v="Não"/>
    <x v="12"/>
    <n v="3"/>
    <n v="4"/>
    <n v="0"/>
    <x v="6"/>
    <x v="4"/>
    <n v="3"/>
    <x v="9"/>
    <x v="1"/>
    <x v="6"/>
    <x v="1"/>
  </r>
  <r>
    <x v="33"/>
    <s v="Sim"/>
    <s v="Viaja frequentemente"/>
    <x v="71"/>
    <s v="Vendas"/>
    <x v="8"/>
    <n v="3"/>
    <s v="Ciências Humanas"/>
    <x v="0"/>
    <n v="1167"/>
    <n v="3"/>
    <s v="Masculino"/>
    <x v="49"/>
    <n v="3"/>
    <n v="4"/>
    <s v="Executivo de vendas"/>
    <n v="1"/>
    <s v="Solteiro"/>
    <x v="75"/>
    <x v="75"/>
    <x v="0"/>
    <s v="Sim"/>
    <s v="Sim"/>
    <x v="9"/>
    <n v="3"/>
    <n v="2"/>
    <n v="0"/>
    <x v="24"/>
    <x v="3"/>
    <n v="2"/>
    <x v="15"/>
    <x v="9"/>
    <x v="9"/>
    <x v="11"/>
  </r>
  <r>
    <x v="34"/>
    <s v="Sim"/>
    <s v="Viaja raramente"/>
    <x v="72"/>
    <s v="Vendas"/>
    <x v="1"/>
    <n v="3"/>
    <s v="Marketing"/>
    <x v="0"/>
    <n v="1277"/>
    <n v="1"/>
    <s v="Feminino"/>
    <x v="26"/>
    <n v="1"/>
    <n v="5"/>
    <s v="Gerente"/>
    <n v="2"/>
    <s v="Solteiro"/>
    <x v="76"/>
    <x v="76"/>
    <x v="5"/>
    <s v="Sim"/>
    <s v="Sim"/>
    <x v="2"/>
    <n v="3"/>
    <n v="1"/>
    <n v="0"/>
    <x v="25"/>
    <x v="3"/>
    <n v="3"/>
    <x v="16"/>
    <x v="10"/>
    <x v="1"/>
    <x v="12"/>
  </r>
  <r>
    <x v="31"/>
    <s v="Sim"/>
    <s v="Viaja frequentemente"/>
    <x v="73"/>
    <s v="Vendas"/>
    <x v="18"/>
    <n v="3"/>
    <s v="Ciências Humanas"/>
    <x v="0"/>
    <n v="1716"/>
    <n v="3"/>
    <s v="Masculino"/>
    <x v="50"/>
    <n v="1"/>
    <n v="4"/>
    <s v="Executivo de vendas"/>
    <n v="3"/>
    <s v="Casado"/>
    <x v="77"/>
    <x v="77"/>
    <x v="6"/>
    <s v="Sim"/>
    <s v="Não"/>
    <x v="1"/>
    <n v="3"/>
    <n v="3"/>
    <n v="0"/>
    <x v="26"/>
    <x v="1"/>
    <n v="1"/>
    <x v="17"/>
    <x v="11"/>
    <x v="10"/>
    <x v="8"/>
  </r>
  <r>
    <x v="17"/>
    <s v="Sim"/>
    <s v="Viaja raramente"/>
    <x v="74"/>
    <s v="Vendas"/>
    <x v="25"/>
    <n v="3"/>
    <s v="Marketing"/>
    <x v="0"/>
    <n v="283"/>
    <n v="2"/>
    <s v="Feminino"/>
    <x v="51"/>
    <n v="3"/>
    <n v="3"/>
    <s v="Executivo de vendas"/>
    <n v="4"/>
    <s v="Casado"/>
    <x v="78"/>
    <x v="78"/>
    <x v="1"/>
    <s v="Sim"/>
    <s v="Não"/>
    <x v="5"/>
    <n v="4"/>
    <n v="4"/>
    <n v="3"/>
    <x v="13"/>
    <x v="1"/>
    <n v="2"/>
    <x v="12"/>
    <x v="5"/>
    <x v="1"/>
    <x v="4"/>
  </r>
  <r>
    <x v="20"/>
    <s v="Sim"/>
    <s v="Viaja raramente"/>
    <x v="75"/>
    <s v="Pesquisa e Desenvolvimento"/>
    <x v="8"/>
    <n v="3"/>
    <s v="Ensino Técnico"/>
    <x v="0"/>
    <n v="58"/>
    <n v="2"/>
    <s v="Feminino"/>
    <x v="52"/>
    <n v="3"/>
    <n v="5"/>
    <s v="Diretor de pesquisa"/>
    <n v="3"/>
    <s v="Casado"/>
    <x v="79"/>
    <x v="79"/>
    <x v="1"/>
    <s v="Sim"/>
    <s v="Não"/>
    <x v="9"/>
    <n v="3"/>
    <n v="4"/>
    <n v="0"/>
    <x v="16"/>
    <x v="5"/>
    <n v="3"/>
    <x v="18"/>
    <x v="12"/>
    <x v="11"/>
    <x v="10"/>
  </r>
  <r>
    <x v="14"/>
    <s v="Sim"/>
    <s v="Viaja frequentemente"/>
    <x v="76"/>
    <s v="Pesquisa e Desenvolvimento"/>
    <x v="2"/>
    <n v="3"/>
    <s v="Ciências Humanas"/>
    <x v="0"/>
    <n v="702"/>
    <n v="1"/>
    <s v="Masculino"/>
    <x v="25"/>
    <n v="3"/>
    <n v="1"/>
    <s v="Pesquisador cientista"/>
    <n v="1"/>
    <s v="Solteiro"/>
    <x v="80"/>
    <x v="80"/>
    <x v="1"/>
    <s v="Sim"/>
    <s v="Sim"/>
    <x v="1"/>
    <n v="3"/>
    <n v="1"/>
    <n v="0"/>
    <x v="13"/>
    <x v="1"/>
    <n v="3"/>
    <x v="12"/>
    <x v="8"/>
    <x v="7"/>
    <x v="5"/>
  </r>
  <r>
    <x v="28"/>
    <s v="Sim"/>
    <s v="Viaja frequentemente"/>
    <x v="77"/>
    <s v="Pesquisa e Desenvolvimento"/>
    <x v="2"/>
    <n v="3"/>
    <s v="Ciências Humanas"/>
    <x v="0"/>
    <n v="1537"/>
    <n v="4"/>
    <s v="Feminino"/>
    <x v="38"/>
    <n v="3"/>
    <n v="1"/>
    <s v="Pesquisador cientista"/>
    <n v="3"/>
    <s v="Solteiro"/>
    <x v="81"/>
    <x v="81"/>
    <x v="1"/>
    <s v="Sim"/>
    <s v="Não"/>
    <x v="9"/>
    <n v="3"/>
    <n v="1"/>
    <n v="0"/>
    <x v="6"/>
    <x v="3"/>
    <n v="1"/>
    <x v="10"/>
    <x v="1"/>
    <x v="2"/>
    <x v="5"/>
  </r>
  <r>
    <x v="17"/>
    <s v="Sim"/>
    <s v="Viaja raramente"/>
    <x v="78"/>
    <s v="Pesquisa e Desenvolvimento"/>
    <x v="5"/>
    <n v="3"/>
    <s v="Ensino Técnico"/>
    <x v="0"/>
    <n v="1299"/>
    <n v="2"/>
    <s v="Feminino"/>
    <x v="32"/>
    <n v="3"/>
    <n v="1"/>
    <s v="Técnico de Laboratório"/>
    <n v="3"/>
    <s v="Divorciado"/>
    <x v="82"/>
    <x v="82"/>
    <x v="9"/>
    <s v="Sim"/>
    <s v="Sim"/>
    <x v="7"/>
    <n v="3"/>
    <n v="1"/>
    <n v="2"/>
    <x v="13"/>
    <x v="3"/>
    <n v="3"/>
    <x v="10"/>
    <x v="3"/>
    <x v="2"/>
    <x v="5"/>
  </r>
  <r>
    <x v="20"/>
    <s v="Sim"/>
    <s v="Viaja frequentemente"/>
    <x v="79"/>
    <s v="Vendas"/>
    <x v="3"/>
    <n v="3"/>
    <s v="Marketing"/>
    <x v="0"/>
    <n v="488"/>
    <n v="1"/>
    <s v="Masculino"/>
    <x v="18"/>
    <n v="3"/>
    <n v="2"/>
    <s v="Executivo de vendas"/>
    <n v="2"/>
    <s v="Solteiro"/>
    <x v="83"/>
    <x v="83"/>
    <x v="1"/>
    <s v="Sim"/>
    <s v="Não"/>
    <x v="12"/>
    <n v="3"/>
    <n v="3"/>
    <n v="0"/>
    <x v="9"/>
    <x v="0"/>
    <n v="3"/>
    <x v="11"/>
    <x v="3"/>
    <x v="2"/>
    <x v="5"/>
  </r>
  <r>
    <x v="6"/>
    <s v="Sim"/>
    <s v="Viaja raramente"/>
    <x v="80"/>
    <s v="Vendas"/>
    <x v="17"/>
    <n v="3"/>
    <s v="Ciências Humanas"/>
    <x v="0"/>
    <n v="1319"/>
    <n v="2"/>
    <s v="Masculino"/>
    <x v="39"/>
    <n v="3"/>
    <n v="3"/>
    <s v="Executivo de vendas"/>
    <n v="2"/>
    <s v="Solteiro"/>
    <x v="84"/>
    <x v="84"/>
    <x v="3"/>
    <s v="Sim"/>
    <s v="Sim"/>
    <x v="6"/>
    <n v="3"/>
    <n v="3"/>
    <n v="0"/>
    <x v="13"/>
    <x v="3"/>
    <n v="2"/>
    <x v="11"/>
    <x v="3"/>
    <x v="2"/>
    <x v="5"/>
  </r>
  <r>
    <x v="32"/>
    <s v="Sim"/>
    <s v="Viaja raramente"/>
    <x v="81"/>
    <s v="Vendas"/>
    <x v="19"/>
    <n v="3"/>
    <s v="Marketing"/>
    <x v="0"/>
    <n v="840"/>
    <n v="3"/>
    <s v="Feminino"/>
    <x v="53"/>
    <n v="3"/>
    <n v="3"/>
    <s v="Executivo de vendas"/>
    <n v="4"/>
    <s v="Casado"/>
    <x v="85"/>
    <x v="85"/>
    <x v="1"/>
    <s v="Sim"/>
    <s v="Não"/>
    <x v="12"/>
    <n v="3"/>
    <n v="1"/>
    <n v="2"/>
    <x v="11"/>
    <x v="1"/>
    <n v="4"/>
    <x v="4"/>
    <x v="8"/>
    <x v="2"/>
    <x v="5"/>
  </r>
  <r>
    <x v="29"/>
    <s v="Sim"/>
    <s v="Viaja raramente"/>
    <x v="82"/>
    <s v="Vendas"/>
    <x v="25"/>
    <n v="3"/>
    <s v="Ciências Humanas"/>
    <x v="0"/>
    <n v="1797"/>
    <n v="3"/>
    <s v="Masculino"/>
    <x v="17"/>
    <n v="3"/>
    <n v="2"/>
    <s v="Executivo de vendas"/>
    <n v="4"/>
    <s v="Solteiro"/>
    <x v="86"/>
    <x v="86"/>
    <x v="1"/>
    <s v="Sim"/>
    <s v="Sim"/>
    <x v="12"/>
    <n v="3"/>
    <n v="4"/>
    <n v="0"/>
    <x v="13"/>
    <x v="3"/>
    <n v="3"/>
    <x v="12"/>
    <x v="3"/>
    <x v="2"/>
    <x v="5"/>
  </r>
  <r>
    <x v="35"/>
    <s v="Sim"/>
    <s v="Viaja raramente"/>
    <x v="83"/>
    <s v="Vendas"/>
    <x v="0"/>
    <n v="3"/>
    <s v="Ciências Humanas"/>
    <x v="0"/>
    <n v="1562"/>
    <n v="2"/>
    <s v="Masculino"/>
    <x v="39"/>
    <n v="2"/>
    <n v="2"/>
    <s v="Executivo de vendas"/>
    <n v="1"/>
    <s v="Casado"/>
    <x v="87"/>
    <x v="87"/>
    <x v="1"/>
    <s v="Sim"/>
    <s v="Não"/>
    <x v="1"/>
    <n v="3"/>
    <n v="4"/>
    <n v="1"/>
    <x v="13"/>
    <x v="2"/>
    <n v="3"/>
    <x v="12"/>
    <x v="8"/>
    <x v="3"/>
    <x v="5"/>
  </r>
  <r>
    <x v="29"/>
    <s v="Sim"/>
    <s v="Viaja raramente"/>
    <x v="84"/>
    <s v="Vendas"/>
    <x v="3"/>
    <n v="3"/>
    <s v="Ensino Técnico"/>
    <x v="0"/>
    <n v="1100"/>
    <n v="4"/>
    <s v="Masculino"/>
    <x v="20"/>
    <n v="3"/>
    <n v="3"/>
    <s v="Executivo de vendas"/>
    <n v="1"/>
    <s v="Solteiro"/>
    <x v="88"/>
    <x v="88"/>
    <x v="0"/>
    <s v="Sim"/>
    <s v="Sim"/>
    <x v="5"/>
    <n v="4"/>
    <n v="1"/>
    <n v="0"/>
    <x v="11"/>
    <x v="3"/>
    <n v="3"/>
    <x v="11"/>
    <x v="3"/>
    <x v="8"/>
    <x v="5"/>
  </r>
  <r>
    <x v="27"/>
    <s v="Sim"/>
    <s v="Viaja raramente"/>
    <x v="85"/>
    <s v="Vendas"/>
    <x v="7"/>
    <n v="3"/>
    <s v="Ciências Humanas"/>
    <x v="0"/>
    <n v="1869"/>
    <n v="3"/>
    <s v="Feminino"/>
    <x v="39"/>
    <n v="3"/>
    <n v="3"/>
    <s v="Executivo de vendas"/>
    <n v="2"/>
    <s v="Casado"/>
    <x v="89"/>
    <x v="89"/>
    <x v="4"/>
    <s v="Sim"/>
    <s v="Não"/>
    <x v="0"/>
    <n v="4"/>
    <n v="3"/>
    <n v="3"/>
    <x v="20"/>
    <x v="3"/>
    <n v="3"/>
    <x v="11"/>
    <x v="3"/>
    <x v="0"/>
    <x v="5"/>
  </r>
  <r>
    <x v="11"/>
    <s v="Sim"/>
    <s v="Viaja frequentemente"/>
    <x v="86"/>
    <s v="Pesquisa e Desenvolvimento"/>
    <x v="5"/>
    <n v="3"/>
    <s v="Ciências Humanas"/>
    <x v="0"/>
    <n v="147"/>
    <n v="1"/>
    <s v="Masculino"/>
    <x v="46"/>
    <n v="1"/>
    <n v="2"/>
    <s v="Técnico de Laboratório"/>
    <n v="3"/>
    <s v="Solteiro"/>
    <x v="90"/>
    <x v="90"/>
    <x v="1"/>
    <s v="Sim"/>
    <s v="Sim"/>
    <x v="13"/>
    <n v="4"/>
    <n v="4"/>
    <n v="0"/>
    <x v="11"/>
    <x v="1"/>
    <n v="3"/>
    <x v="4"/>
    <x v="3"/>
    <x v="0"/>
    <x v="6"/>
  </r>
  <r>
    <x v="25"/>
    <s v="Sim"/>
    <s v="Viaja frequentemente"/>
    <x v="87"/>
    <s v="Pesquisa e Desenvolvimento"/>
    <x v="1"/>
    <n v="3"/>
    <s v="Ciências Humanas"/>
    <x v="0"/>
    <n v="1127"/>
    <n v="1"/>
    <s v="Masculino"/>
    <x v="17"/>
    <n v="3"/>
    <n v="4"/>
    <s v="Representante de saúde"/>
    <n v="4"/>
    <s v="Divorciado"/>
    <x v="91"/>
    <x v="91"/>
    <x v="6"/>
    <s v="Sim"/>
    <s v="Não"/>
    <x v="1"/>
    <n v="3"/>
    <n v="4"/>
    <n v="3"/>
    <x v="27"/>
    <x v="2"/>
    <n v="3"/>
    <x v="19"/>
    <x v="3"/>
    <x v="12"/>
    <x v="9"/>
  </r>
  <r>
    <x v="17"/>
    <s v="Sim"/>
    <s v="Viaja raramente"/>
    <x v="88"/>
    <s v="Pesquisa e Desenvolvimento"/>
    <x v="0"/>
    <n v="3"/>
    <s v="Ensino Técnico"/>
    <x v="0"/>
    <n v="300"/>
    <n v="3"/>
    <s v="Masculino"/>
    <x v="3"/>
    <n v="3"/>
    <n v="1"/>
    <s v="Pesquisador cientista"/>
    <n v="3"/>
    <s v="Solteiro"/>
    <x v="92"/>
    <x v="92"/>
    <x v="0"/>
    <s v="Sim"/>
    <s v="Não"/>
    <x v="3"/>
    <n v="3"/>
    <n v="4"/>
    <n v="0"/>
    <x v="6"/>
    <x v="6"/>
    <n v="2"/>
    <x v="7"/>
    <x v="1"/>
    <x v="1"/>
    <x v="9"/>
  </r>
  <r>
    <x v="22"/>
    <s v="Sim"/>
    <s v="Viaja raramente"/>
    <x v="89"/>
    <s v="Pesquisa e Desenvolvimento"/>
    <x v="10"/>
    <n v="3"/>
    <s v="Ciências Médicas"/>
    <x v="0"/>
    <n v="1295"/>
    <n v="1"/>
    <s v="Feminino"/>
    <x v="6"/>
    <n v="3"/>
    <n v="3"/>
    <s v="Representante de saúde"/>
    <n v="4"/>
    <s v="Casado"/>
    <x v="93"/>
    <x v="93"/>
    <x v="1"/>
    <s v="Sim"/>
    <s v="Não"/>
    <x v="1"/>
    <n v="3"/>
    <n v="4"/>
    <n v="1"/>
    <x v="13"/>
    <x v="3"/>
    <n v="3"/>
    <x v="12"/>
    <x v="3"/>
    <x v="0"/>
    <x v="9"/>
  </r>
  <r>
    <x v="19"/>
    <s v="Sim"/>
    <s v="Viaja raramente"/>
    <x v="90"/>
    <s v="Pesquisa e Desenvolvimento"/>
    <x v="1"/>
    <n v="3"/>
    <s v="Ciências Médicas"/>
    <x v="0"/>
    <n v="1573"/>
    <n v="3"/>
    <s v="Masculino"/>
    <x v="54"/>
    <n v="3"/>
    <n v="2"/>
    <s v="Diretor de manufatura"/>
    <n v="2"/>
    <s v="Casado"/>
    <x v="94"/>
    <x v="94"/>
    <x v="2"/>
    <s v="Sim"/>
    <s v="Não"/>
    <x v="1"/>
    <n v="3"/>
    <n v="1"/>
    <n v="2"/>
    <x v="6"/>
    <x v="3"/>
    <n v="3"/>
    <x v="2"/>
    <x v="1"/>
    <x v="1"/>
    <x v="2"/>
  </r>
  <r>
    <x v="4"/>
    <s v="Sim"/>
    <s v="Viaja raramente"/>
    <x v="91"/>
    <s v="Pesquisa e Desenvolvimento"/>
    <x v="1"/>
    <n v="3"/>
    <s v="Ciências Médicas"/>
    <x v="0"/>
    <n v="787"/>
    <n v="4"/>
    <s v="Masculino"/>
    <x v="55"/>
    <n v="3"/>
    <n v="5"/>
    <s v="Gerente"/>
    <n v="1"/>
    <s v="Casado"/>
    <x v="95"/>
    <x v="95"/>
    <x v="4"/>
    <s v="Sim"/>
    <s v="Sim"/>
    <x v="7"/>
    <n v="3"/>
    <n v="4"/>
    <n v="1"/>
    <x v="17"/>
    <x v="3"/>
    <n v="3"/>
    <x v="2"/>
    <x v="1"/>
    <x v="1"/>
    <x v="2"/>
  </r>
  <r>
    <x v="11"/>
    <s v="Sim"/>
    <s v="Não Viaja"/>
    <x v="19"/>
    <s v="Vendas"/>
    <x v="22"/>
    <n v="3"/>
    <s v="Marketing"/>
    <x v="0"/>
    <n v="502"/>
    <n v="1"/>
    <s v="Masculino"/>
    <x v="28"/>
    <n v="4"/>
    <n v="2"/>
    <s v="Executivo de vendas"/>
    <n v="4"/>
    <s v="Solteiro"/>
    <x v="96"/>
    <x v="96"/>
    <x v="7"/>
    <s v="Sim"/>
    <s v="Sim"/>
    <x v="7"/>
    <n v="3"/>
    <n v="2"/>
    <n v="0"/>
    <x v="11"/>
    <x v="1"/>
    <n v="2"/>
    <x v="2"/>
    <x v="1"/>
    <x v="0"/>
    <x v="2"/>
  </r>
  <r>
    <x v="35"/>
    <s v="Sim"/>
    <s v="Viaja raramente"/>
    <x v="92"/>
    <s v="Pesquisa e Desenvolvimento"/>
    <x v="2"/>
    <n v="3"/>
    <s v="Ensino Técnico"/>
    <x v="0"/>
    <n v="297"/>
    <n v="4"/>
    <s v="Feminino"/>
    <x v="35"/>
    <n v="3"/>
    <n v="1"/>
    <s v="Pesquisador cientista"/>
    <n v="1"/>
    <s v="Solteiro"/>
    <x v="97"/>
    <x v="97"/>
    <x v="4"/>
    <s v="Sim"/>
    <s v="Sim"/>
    <x v="1"/>
    <n v="3"/>
    <n v="3"/>
    <n v="0"/>
    <x v="9"/>
    <x v="0"/>
    <n v="3"/>
    <x v="2"/>
    <x v="1"/>
    <x v="0"/>
    <x v="2"/>
  </r>
  <r>
    <x v="14"/>
    <s v="Sim"/>
    <s v="Viaja raramente"/>
    <x v="93"/>
    <s v="Pesquisa e Desenvolvimento"/>
    <x v="9"/>
    <n v="3"/>
    <s v="Ciências Médicas"/>
    <x v="0"/>
    <n v="325"/>
    <n v="3"/>
    <s v="Masculino"/>
    <x v="23"/>
    <n v="3"/>
    <n v="1"/>
    <s v="Técnico de Laboratório"/>
    <n v="4"/>
    <s v="Casado"/>
    <x v="98"/>
    <x v="98"/>
    <x v="4"/>
    <s v="Sim"/>
    <s v="Sim"/>
    <x v="7"/>
    <n v="3"/>
    <n v="3"/>
    <n v="1"/>
    <x v="9"/>
    <x v="3"/>
    <n v="1"/>
    <x v="2"/>
    <x v="5"/>
    <x v="0"/>
    <x v="2"/>
  </r>
  <r>
    <x v="18"/>
    <s v="Sim"/>
    <s v="Viaja raramente"/>
    <x v="94"/>
    <s v="Pesquisa e Desenvolvimento"/>
    <x v="18"/>
    <n v="3"/>
    <s v="Ciências Médicas"/>
    <x v="0"/>
    <n v="190"/>
    <n v="1"/>
    <s v="Feminino"/>
    <x v="34"/>
    <n v="3"/>
    <n v="1"/>
    <s v="Técnico de Laboratório"/>
    <n v="1"/>
    <s v="Solteiro"/>
    <x v="99"/>
    <x v="99"/>
    <x v="6"/>
    <s v="Sim"/>
    <s v="Não"/>
    <x v="5"/>
    <n v="4"/>
    <n v="1"/>
    <n v="0"/>
    <x v="13"/>
    <x v="3"/>
    <n v="4"/>
    <x v="2"/>
    <x v="5"/>
    <x v="0"/>
    <x v="2"/>
  </r>
  <r>
    <x v="27"/>
    <s v="Sim"/>
    <s v="Viaja raramente"/>
    <x v="95"/>
    <s v="Vendas"/>
    <x v="18"/>
    <n v="3"/>
    <s v="Marketing"/>
    <x v="0"/>
    <n v="1457"/>
    <n v="1"/>
    <s v="Masculino"/>
    <x v="33"/>
    <n v="3"/>
    <n v="3"/>
    <s v="Executivo de vendas"/>
    <n v="4"/>
    <s v="Divorciado"/>
    <x v="100"/>
    <x v="100"/>
    <x v="2"/>
    <s v="Sim"/>
    <s v="Não"/>
    <x v="1"/>
    <n v="3"/>
    <n v="1"/>
    <n v="1"/>
    <x v="28"/>
    <x v="6"/>
    <n v="4"/>
    <x v="10"/>
    <x v="3"/>
    <x v="8"/>
    <x v="3"/>
  </r>
  <r>
    <x v="36"/>
    <s v="Sim"/>
    <s v="Viaja raramente"/>
    <x v="96"/>
    <s v="Vendas"/>
    <x v="18"/>
    <n v="3"/>
    <s v="Marketing"/>
    <x v="0"/>
    <n v="1188"/>
    <n v="1"/>
    <s v="Feminino"/>
    <x v="3"/>
    <n v="1"/>
    <n v="2"/>
    <s v="Executivo de vendas"/>
    <n v="3"/>
    <s v="Solteiro"/>
    <x v="101"/>
    <x v="101"/>
    <x v="7"/>
    <s v="Sim"/>
    <s v="Não"/>
    <x v="7"/>
    <n v="3"/>
    <n v="2"/>
    <n v="0"/>
    <x v="6"/>
    <x v="3"/>
    <n v="2"/>
    <x v="3"/>
    <x v="2"/>
    <x v="1"/>
    <x v="3"/>
  </r>
  <r>
    <x v="16"/>
    <s v="Sim"/>
    <s v="Viaja raramente"/>
    <x v="97"/>
    <s v="Pesquisa e Desenvolvimento"/>
    <x v="21"/>
    <n v="3"/>
    <s v="Ensino Técnico"/>
    <x v="0"/>
    <n v="1960"/>
    <n v="3"/>
    <s v="Masculino"/>
    <x v="9"/>
    <n v="2"/>
    <n v="1"/>
    <s v="Técnico de Laboratório"/>
    <n v="4"/>
    <s v="Divorciado"/>
    <x v="102"/>
    <x v="102"/>
    <x v="4"/>
    <s v="Sim"/>
    <s v="Não"/>
    <x v="9"/>
    <n v="3"/>
    <n v="1"/>
    <n v="1"/>
    <x v="2"/>
    <x v="3"/>
    <n v="2"/>
    <x v="3"/>
    <x v="6"/>
    <x v="0"/>
    <x v="3"/>
  </r>
  <r>
    <x v="16"/>
    <s v="Sim"/>
    <s v="Viaja raramente"/>
    <x v="98"/>
    <s v="Pesquisa e Desenvolvimento"/>
    <x v="15"/>
    <n v="3"/>
    <s v="Ciências Humanas"/>
    <x v="0"/>
    <n v="19"/>
    <n v="3"/>
    <s v="Masculino"/>
    <x v="14"/>
    <n v="2"/>
    <n v="1"/>
    <s v="Técnico de Laboratório"/>
    <n v="3"/>
    <s v="Solteiro"/>
    <x v="103"/>
    <x v="103"/>
    <x v="4"/>
    <s v="Sim"/>
    <s v="Sim"/>
    <x v="3"/>
    <n v="3"/>
    <n v="2"/>
    <n v="0"/>
    <x v="2"/>
    <x v="2"/>
    <n v="3"/>
    <x v="3"/>
    <x v="1"/>
    <x v="0"/>
    <x v="3"/>
  </r>
  <r>
    <x v="30"/>
    <s v="Sim"/>
    <s v="Viaja raramente"/>
    <x v="99"/>
    <s v="Pesquisa e Desenvolvimento"/>
    <x v="5"/>
    <n v="3"/>
    <s v="Ciências Humanas"/>
    <x v="0"/>
    <n v="1649"/>
    <n v="1"/>
    <s v="Masculino"/>
    <x v="6"/>
    <n v="3"/>
    <n v="1"/>
    <s v="Técnico de Laboratório"/>
    <n v="1"/>
    <s v="Solteiro"/>
    <x v="104"/>
    <x v="104"/>
    <x v="9"/>
    <s v="Sim"/>
    <s v="Sim"/>
    <x v="3"/>
    <n v="3"/>
    <n v="2"/>
    <n v="0"/>
    <x v="13"/>
    <x v="1"/>
    <n v="1"/>
    <x v="3"/>
    <x v="1"/>
    <x v="0"/>
    <x v="3"/>
  </r>
  <r>
    <x v="25"/>
    <s v="Sim"/>
    <s v="Viaja raramente"/>
    <x v="100"/>
    <s v="Pesquisa e Desenvolvimento"/>
    <x v="14"/>
    <n v="3"/>
    <s v="Ciências Médicas"/>
    <x v="0"/>
    <n v="1310"/>
    <n v="3"/>
    <s v="Masculino"/>
    <x v="14"/>
    <n v="3"/>
    <n v="1"/>
    <s v="Pesquisador cientista"/>
    <n v="1"/>
    <s v="Solteiro"/>
    <x v="105"/>
    <x v="105"/>
    <x v="0"/>
    <s v="Sim"/>
    <s v="Não"/>
    <x v="7"/>
    <n v="3"/>
    <n v="1"/>
    <n v="0"/>
    <x v="2"/>
    <x v="3"/>
    <n v="3"/>
    <x v="2"/>
    <x v="1"/>
    <x v="0"/>
    <x v="3"/>
  </r>
  <r>
    <x v="10"/>
    <s v="Sim"/>
    <s v="Viaja raramente"/>
    <x v="26"/>
    <s v="Vendas"/>
    <x v="17"/>
    <n v="3"/>
    <s v="Marketing"/>
    <x v="0"/>
    <n v="142"/>
    <n v="3"/>
    <s v="Masculino"/>
    <x v="40"/>
    <n v="2"/>
    <n v="2"/>
    <s v="Executivo de vendas"/>
    <n v="3"/>
    <s v="Solteiro"/>
    <x v="106"/>
    <x v="106"/>
    <x v="1"/>
    <s v="Sim"/>
    <s v="Sim"/>
    <x v="1"/>
    <n v="3"/>
    <n v="4"/>
    <n v="0"/>
    <x v="2"/>
    <x v="6"/>
    <n v="3"/>
    <x v="7"/>
    <x v="5"/>
    <x v="0"/>
    <x v="3"/>
  </r>
  <r>
    <x v="28"/>
    <s v="Sim"/>
    <s v="Viaja frequentemente"/>
    <x v="101"/>
    <s v="Pesquisa e Desenvolvimento"/>
    <x v="1"/>
    <n v="3"/>
    <s v="Ciências Humanas"/>
    <x v="0"/>
    <n v="1464"/>
    <n v="2"/>
    <s v="Masculino"/>
    <x v="26"/>
    <n v="3"/>
    <n v="1"/>
    <s v="Técnico de Laboratório"/>
    <n v="4"/>
    <s v="Casado"/>
    <x v="107"/>
    <x v="107"/>
    <x v="8"/>
    <s v="Sim"/>
    <s v="Sim"/>
    <x v="7"/>
    <n v="3"/>
    <n v="3"/>
    <n v="1"/>
    <x v="6"/>
    <x v="3"/>
    <n v="1"/>
    <x v="9"/>
    <x v="1"/>
    <x v="6"/>
    <x v="1"/>
  </r>
  <r>
    <x v="28"/>
    <s v="Sim"/>
    <s v="Viaja frequentemente"/>
    <x v="102"/>
    <s v="Pesquisa e Desenvolvimento"/>
    <x v="10"/>
    <n v="3"/>
    <s v="Ciências Médicas"/>
    <x v="0"/>
    <n v="1160"/>
    <n v="3"/>
    <s v="Masculino"/>
    <x v="19"/>
    <n v="3"/>
    <n v="1"/>
    <s v="Técnico de Laboratório"/>
    <n v="3"/>
    <s v="Casado"/>
    <x v="108"/>
    <x v="108"/>
    <x v="1"/>
    <s v="Sim"/>
    <s v="Não"/>
    <x v="9"/>
    <n v="3"/>
    <n v="3"/>
    <n v="1"/>
    <x v="22"/>
    <x v="0"/>
    <n v="2"/>
    <x v="9"/>
    <x v="1"/>
    <x v="6"/>
    <x v="1"/>
  </r>
  <r>
    <x v="33"/>
    <s v="Sim"/>
    <s v="Viaja frequentemente"/>
    <x v="103"/>
    <s v="Pesquisa e Desenvolvimento"/>
    <x v="22"/>
    <n v="3"/>
    <s v="Ciências Médicas"/>
    <x v="0"/>
    <n v="752"/>
    <n v="3"/>
    <s v="Masculino"/>
    <x v="5"/>
    <n v="4"/>
    <n v="1"/>
    <s v="Pesquisador cientista"/>
    <n v="3"/>
    <s v="Divorciado"/>
    <x v="109"/>
    <x v="109"/>
    <x v="8"/>
    <s v="Sim"/>
    <s v="Sim"/>
    <x v="9"/>
    <n v="3"/>
    <n v="4"/>
    <n v="0"/>
    <x v="6"/>
    <x v="3"/>
    <n v="3"/>
    <x v="9"/>
    <x v="1"/>
    <x v="6"/>
    <x v="1"/>
  </r>
  <r>
    <x v="28"/>
    <s v="Sim"/>
    <s v="Viaja raramente"/>
    <x v="104"/>
    <s v="Vendas"/>
    <x v="23"/>
    <n v="3"/>
    <s v="Ciências Humanas"/>
    <x v="0"/>
    <n v="175"/>
    <n v="2"/>
    <s v="Feminino"/>
    <x v="48"/>
    <n v="1"/>
    <n v="2"/>
    <s v="Executivo de vendas"/>
    <n v="3"/>
    <s v="Casado"/>
    <x v="110"/>
    <x v="110"/>
    <x v="9"/>
    <s v="Sim"/>
    <s v="Sim"/>
    <x v="1"/>
    <n v="3"/>
    <n v="3"/>
    <n v="1"/>
    <x v="7"/>
    <x v="3"/>
    <n v="3"/>
    <x v="9"/>
    <x v="1"/>
    <x v="6"/>
    <x v="1"/>
  </r>
  <r>
    <x v="17"/>
    <s v="Sim"/>
    <s v="Viaja raramente"/>
    <x v="105"/>
    <s v="Vendas"/>
    <x v="18"/>
    <n v="3"/>
    <s v="Marketing"/>
    <x v="0"/>
    <n v="1752"/>
    <n v="2"/>
    <s v="Feminino"/>
    <x v="33"/>
    <n v="1"/>
    <n v="1"/>
    <s v="Representante de vendas"/>
    <n v="2"/>
    <s v="Solteiro"/>
    <x v="111"/>
    <x v="111"/>
    <x v="1"/>
    <s v="Sim"/>
    <s v="Não"/>
    <x v="7"/>
    <n v="3"/>
    <n v="3"/>
    <n v="0"/>
    <x v="22"/>
    <x v="1"/>
    <n v="3"/>
    <x v="9"/>
    <x v="1"/>
    <x v="6"/>
    <x v="1"/>
  </r>
  <r>
    <x v="14"/>
    <s v="Sim"/>
    <s v="Viaja raramente"/>
    <x v="106"/>
    <s v="Pesquisa e Desenvolvimento"/>
    <x v="27"/>
    <n v="3"/>
    <s v="Ciências Médicas"/>
    <x v="0"/>
    <n v="1108"/>
    <n v="1"/>
    <s v="Masculino"/>
    <x v="56"/>
    <n v="2"/>
    <n v="1"/>
    <s v="Pesquisador cientista"/>
    <n v="2"/>
    <s v="Solteiro"/>
    <x v="112"/>
    <x v="112"/>
    <x v="2"/>
    <s v="Sim"/>
    <s v="Sim"/>
    <x v="11"/>
    <n v="4"/>
    <n v="2"/>
    <n v="0"/>
    <x v="3"/>
    <x v="5"/>
    <n v="3"/>
    <x v="9"/>
    <x v="1"/>
    <x v="6"/>
    <x v="1"/>
  </r>
  <r>
    <x v="25"/>
    <s v="Sim"/>
    <s v="Viaja raramente"/>
    <x v="107"/>
    <s v="Pesquisa e Desenvolvimento"/>
    <x v="4"/>
    <n v="3"/>
    <s v="Ciências Médicas"/>
    <x v="0"/>
    <n v="932"/>
    <n v="4"/>
    <s v="Masculino"/>
    <x v="25"/>
    <n v="3"/>
    <n v="1"/>
    <s v="Técnico de Laboratório"/>
    <n v="1"/>
    <s v="Casado"/>
    <x v="113"/>
    <x v="113"/>
    <x v="6"/>
    <s v="Sim"/>
    <s v="Sim"/>
    <x v="0"/>
    <n v="4"/>
    <n v="4"/>
    <n v="0"/>
    <x v="9"/>
    <x v="3"/>
    <n v="1"/>
    <x v="9"/>
    <x v="1"/>
    <x v="6"/>
    <x v="1"/>
  </r>
  <r>
    <x v="28"/>
    <s v="Sim"/>
    <s v="Viaja frequentemente"/>
    <x v="108"/>
    <s v="Vendas"/>
    <x v="0"/>
    <n v="3"/>
    <s v="Ciências Humanas"/>
    <x v="0"/>
    <n v="1331"/>
    <n v="4"/>
    <s v="Feminino"/>
    <x v="57"/>
    <n v="3"/>
    <n v="1"/>
    <s v="Representante de vendas"/>
    <n v="2"/>
    <s v="Solteiro"/>
    <x v="114"/>
    <x v="114"/>
    <x v="1"/>
    <s v="Sim"/>
    <s v="Sim"/>
    <x v="1"/>
    <n v="3"/>
    <n v="1"/>
    <n v="0"/>
    <x v="1"/>
    <x v="3"/>
    <n v="4"/>
    <x v="1"/>
    <x v="1"/>
    <x v="6"/>
    <x v="1"/>
  </r>
  <r>
    <x v="18"/>
    <s v="Sim"/>
    <s v="Viaja raramente"/>
    <x v="109"/>
    <s v="Pesquisa e Desenvolvimento"/>
    <x v="0"/>
    <n v="3"/>
    <s v="Ciências Humanas"/>
    <x v="0"/>
    <n v="331"/>
    <n v="4"/>
    <s v="Masculino"/>
    <x v="2"/>
    <n v="2"/>
    <n v="1"/>
    <s v="Técnico de Laboratório"/>
    <n v="3"/>
    <s v="Solteiro"/>
    <x v="115"/>
    <x v="115"/>
    <x v="0"/>
    <s v="Sim"/>
    <s v="Sim"/>
    <x v="3"/>
    <n v="3"/>
    <n v="4"/>
    <n v="0"/>
    <x v="7"/>
    <x v="3"/>
    <n v="1"/>
    <x v="1"/>
    <x v="1"/>
    <x v="1"/>
    <x v="1"/>
  </r>
  <r>
    <x v="16"/>
    <s v="Sim"/>
    <s v="Viaja frequentemente"/>
    <x v="110"/>
    <s v="Vendas"/>
    <x v="0"/>
    <n v="3"/>
    <s v="Ensino Técnico"/>
    <x v="0"/>
    <n v="1486"/>
    <n v="1"/>
    <s v="Masculino"/>
    <x v="31"/>
    <n v="3"/>
    <n v="1"/>
    <s v="Representante de vendas"/>
    <n v="3"/>
    <s v="Casado"/>
    <x v="116"/>
    <x v="116"/>
    <x v="9"/>
    <s v="Sim"/>
    <s v="Não"/>
    <x v="4"/>
    <n v="3"/>
    <n v="4"/>
    <n v="1"/>
    <x v="3"/>
    <x v="1"/>
    <n v="4"/>
    <x v="1"/>
    <x v="1"/>
    <x v="1"/>
    <x v="1"/>
  </r>
  <r>
    <x v="35"/>
    <s v="Sim"/>
    <s v="Viaja frequentemente"/>
    <x v="111"/>
    <s v="Pesquisa e Desenvolvimento"/>
    <x v="17"/>
    <n v="3"/>
    <s v="Ciências Médicas"/>
    <x v="0"/>
    <n v="1017"/>
    <n v="2"/>
    <s v="Feminino"/>
    <x v="58"/>
    <n v="3"/>
    <n v="1"/>
    <s v="Técnico de Laboratório"/>
    <n v="2"/>
    <s v="Solteiro"/>
    <x v="117"/>
    <x v="117"/>
    <x v="0"/>
    <s v="Sim"/>
    <s v="Não"/>
    <x v="10"/>
    <n v="3"/>
    <n v="1"/>
    <n v="0"/>
    <x v="7"/>
    <x v="1"/>
    <n v="3"/>
    <x v="1"/>
    <x v="1"/>
    <x v="1"/>
    <x v="1"/>
  </r>
  <r>
    <x v="7"/>
    <s v="Sim"/>
    <s v="Viaja frequentemente"/>
    <x v="112"/>
    <s v="Pesquisa e Desenvolvimento"/>
    <x v="1"/>
    <n v="3"/>
    <s v="Ciências Humanas"/>
    <x v="0"/>
    <n v="1053"/>
    <n v="1"/>
    <s v="Masculino"/>
    <x v="5"/>
    <n v="3"/>
    <n v="1"/>
    <s v="Pesquisador cientista"/>
    <n v="1"/>
    <s v="Casado"/>
    <x v="118"/>
    <x v="118"/>
    <x v="8"/>
    <s v="Sim"/>
    <s v="Sim"/>
    <x v="3"/>
    <n v="3"/>
    <n v="2"/>
    <n v="1"/>
    <x v="2"/>
    <x v="3"/>
    <n v="3"/>
    <x v="1"/>
    <x v="1"/>
    <x v="1"/>
    <x v="1"/>
  </r>
  <r>
    <x v="22"/>
    <s v="Sim"/>
    <s v="Viaja raramente"/>
    <x v="113"/>
    <s v="Pesquisa e Desenvolvimento"/>
    <x v="2"/>
    <n v="3"/>
    <s v="Ciências Humanas"/>
    <x v="0"/>
    <n v="1333"/>
    <n v="1"/>
    <s v="Masculino"/>
    <x v="59"/>
    <n v="3"/>
    <n v="1"/>
    <s v="Técnico de Laboratório"/>
    <n v="1"/>
    <s v="Casado"/>
    <x v="119"/>
    <x v="119"/>
    <x v="2"/>
    <s v="Sim"/>
    <s v="Não"/>
    <x v="9"/>
    <n v="3"/>
    <n v="3"/>
    <n v="0"/>
    <x v="13"/>
    <x v="2"/>
    <n v="4"/>
    <x v="1"/>
    <x v="1"/>
    <x v="1"/>
    <x v="1"/>
  </r>
  <r>
    <x v="35"/>
    <s v="Sim"/>
    <s v="Viaja frequentemente"/>
    <x v="114"/>
    <s v="Recursos Humanos"/>
    <x v="6"/>
    <n v="3"/>
    <s v="Recursos Humanos"/>
    <x v="0"/>
    <n v="1747"/>
    <n v="3"/>
    <s v="Feminino"/>
    <x v="46"/>
    <n v="2"/>
    <n v="1"/>
    <s v="Recursos Humanos"/>
    <n v="4"/>
    <s v="Divorciado"/>
    <x v="120"/>
    <x v="120"/>
    <x v="8"/>
    <s v="Sim"/>
    <s v="Não"/>
    <x v="1"/>
    <n v="3"/>
    <n v="3"/>
    <n v="1"/>
    <x v="2"/>
    <x v="5"/>
    <n v="2"/>
    <x v="3"/>
    <x v="1"/>
    <x v="1"/>
    <x v="1"/>
  </r>
  <r>
    <x v="7"/>
    <s v="Sim"/>
    <s v="Viaja raramente"/>
    <x v="115"/>
    <s v="Vendas"/>
    <x v="6"/>
    <n v="3"/>
    <s v="Ensino Técnico"/>
    <x v="0"/>
    <n v="796"/>
    <n v="4"/>
    <s v="Masculino"/>
    <x v="16"/>
    <n v="2"/>
    <n v="2"/>
    <s v="Executivo de vendas"/>
    <n v="1"/>
    <s v="Solteiro"/>
    <x v="121"/>
    <x v="121"/>
    <x v="8"/>
    <s v="Sim"/>
    <s v="Não"/>
    <x v="10"/>
    <n v="3"/>
    <n v="3"/>
    <n v="0"/>
    <x v="2"/>
    <x v="3"/>
    <n v="2"/>
    <x v="3"/>
    <x v="2"/>
    <x v="1"/>
    <x v="1"/>
  </r>
  <r>
    <x v="2"/>
    <s v="Sim"/>
    <s v="Viaja frequentemente"/>
    <x v="116"/>
    <s v="Pesquisa e Desenvolvimento"/>
    <x v="5"/>
    <n v="3"/>
    <s v="Ciências Humanas"/>
    <x v="0"/>
    <n v="647"/>
    <n v="1"/>
    <s v="Feminino"/>
    <x v="56"/>
    <n v="3"/>
    <n v="1"/>
    <s v="Técnico de Laboratório"/>
    <n v="3"/>
    <s v="Casado"/>
    <x v="122"/>
    <x v="122"/>
    <x v="1"/>
    <s v="Sim"/>
    <s v="Sim"/>
    <x v="2"/>
    <n v="3"/>
    <n v="4"/>
    <n v="1"/>
    <x v="2"/>
    <x v="2"/>
    <n v="3"/>
    <x v="7"/>
    <x v="2"/>
    <x v="1"/>
    <x v="1"/>
  </r>
  <r>
    <x v="15"/>
    <s v="Sim"/>
    <s v="Viaja frequentemente"/>
    <x v="117"/>
    <s v="Vendas"/>
    <x v="18"/>
    <n v="3"/>
    <s v="Marketing"/>
    <x v="0"/>
    <n v="1077"/>
    <n v="4"/>
    <s v="Feminino"/>
    <x v="57"/>
    <n v="3"/>
    <n v="1"/>
    <s v="Representante de vendas"/>
    <n v="4"/>
    <s v="Solteiro"/>
    <x v="123"/>
    <x v="123"/>
    <x v="1"/>
    <s v="Sim"/>
    <s v="Sim"/>
    <x v="3"/>
    <n v="3"/>
    <n v="2"/>
    <n v="0"/>
    <x v="22"/>
    <x v="1"/>
    <n v="3"/>
    <x v="9"/>
    <x v="1"/>
    <x v="0"/>
    <x v="1"/>
  </r>
  <r>
    <x v="15"/>
    <s v="Sim"/>
    <s v="Viaja raramente"/>
    <x v="118"/>
    <s v="Vendas"/>
    <x v="1"/>
    <n v="3"/>
    <s v="Ciências Médicas"/>
    <x v="0"/>
    <n v="922"/>
    <n v="3"/>
    <s v="Feminino"/>
    <x v="52"/>
    <n v="2"/>
    <n v="1"/>
    <s v="Representante de vendas"/>
    <n v="3"/>
    <s v="Solteiro"/>
    <x v="124"/>
    <x v="124"/>
    <x v="1"/>
    <s v="Sim"/>
    <s v="Não"/>
    <x v="7"/>
    <n v="3"/>
    <n v="4"/>
    <n v="0"/>
    <x v="22"/>
    <x v="1"/>
    <n v="2"/>
    <x v="9"/>
    <x v="1"/>
    <x v="0"/>
    <x v="1"/>
  </r>
  <r>
    <x v="10"/>
    <s v="Sim"/>
    <s v="Viaja raramente"/>
    <x v="119"/>
    <s v="Pesquisa e Desenvolvimento"/>
    <x v="2"/>
    <n v="3"/>
    <s v="Ciências Médicas"/>
    <x v="0"/>
    <n v="538"/>
    <n v="1"/>
    <s v="Masculino"/>
    <x v="30"/>
    <n v="3"/>
    <n v="1"/>
    <s v="Técnico de Laboratório"/>
    <n v="1"/>
    <s v="Casado"/>
    <x v="125"/>
    <x v="125"/>
    <x v="4"/>
    <s v="Sim"/>
    <s v="Não"/>
    <x v="7"/>
    <n v="3"/>
    <n v="3"/>
    <n v="1"/>
    <x v="2"/>
    <x v="0"/>
    <n v="3"/>
    <x v="9"/>
    <x v="1"/>
    <x v="0"/>
    <x v="1"/>
  </r>
  <r>
    <x v="13"/>
    <s v="Sim"/>
    <s v="Viaja raramente"/>
    <x v="120"/>
    <s v="Vendas"/>
    <x v="5"/>
    <n v="3"/>
    <s v="Ciências Humanas"/>
    <x v="0"/>
    <n v="1702"/>
    <n v="3"/>
    <s v="Masculino"/>
    <x v="1"/>
    <n v="3"/>
    <n v="1"/>
    <s v="Representante de vendas"/>
    <n v="4"/>
    <s v="Divorciado"/>
    <x v="126"/>
    <x v="126"/>
    <x v="1"/>
    <s v="Sim"/>
    <s v="Sim"/>
    <x v="0"/>
    <n v="4"/>
    <n v="2"/>
    <n v="1"/>
    <x v="1"/>
    <x v="3"/>
    <n v="3"/>
    <x v="1"/>
    <x v="1"/>
    <x v="0"/>
    <x v="1"/>
  </r>
  <r>
    <x v="17"/>
    <s v="Sim"/>
    <s v="Viaja raramente"/>
    <x v="121"/>
    <s v="Vendas"/>
    <x v="0"/>
    <n v="3"/>
    <s v="Ciências Médicas"/>
    <x v="0"/>
    <n v="896"/>
    <n v="2"/>
    <s v="Feminino"/>
    <x v="60"/>
    <n v="2"/>
    <n v="1"/>
    <s v="Representante de vendas"/>
    <n v="3"/>
    <s v="Divorciado"/>
    <x v="127"/>
    <x v="127"/>
    <x v="8"/>
    <s v="Sim"/>
    <s v="Sim"/>
    <x v="6"/>
    <n v="3"/>
    <n v="3"/>
    <n v="3"/>
    <x v="3"/>
    <x v="1"/>
    <n v="3"/>
    <x v="1"/>
    <x v="1"/>
    <x v="0"/>
    <x v="1"/>
  </r>
  <r>
    <x v="14"/>
    <s v="Sim"/>
    <s v="Viaja raramente"/>
    <x v="122"/>
    <s v="Vendas"/>
    <x v="11"/>
    <n v="3"/>
    <s v="Marketing"/>
    <x v="0"/>
    <n v="819"/>
    <n v="1"/>
    <s v="Feminino"/>
    <x v="45"/>
    <n v="3"/>
    <n v="2"/>
    <s v="Executivo de vendas"/>
    <n v="1"/>
    <s v="Solteiro"/>
    <x v="128"/>
    <x v="128"/>
    <x v="4"/>
    <s v="Sim"/>
    <s v="Não"/>
    <x v="4"/>
    <n v="3"/>
    <n v="3"/>
    <n v="0"/>
    <x v="2"/>
    <x v="1"/>
    <n v="3"/>
    <x v="1"/>
    <x v="1"/>
    <x v="0"/>
    <x v="1"/>
  </r>
  <r>
    <x v="11"/>
    <s v="Sim"/>
    <s v="Viaja frequentemente"/>
    <x v="123"/>
    <s v="Recursos Humanos"/>
    <x v="14"/>
    <n v="3"/>
    <s v="Recursos Humanos"/>
    <x v="0"/>
    <n v="590"/>
    <n v="2"/>
    <s v="Feminino"/>
    <x v="53"/>
    <n v="3"/>
    <n v="3"/>
    <s v="Recursos Humanos"/>
    <n v="1"/>
    <s v="Divorciado"/>
    <x v="129"/>
    <x v="129"/>
    <x v="3"/>
    <s v="Sim"/>
    <s v="Sim"/>
    <x v="4"/>
    <n v="3"/>
    <n v="3"/>
    <n v="3"/>
    <x v="14"/>
    <x v="3"/>
    <n v="3"/>
    <x v="1"/>
    <x v="1"/>
    <x v="0"/>
    <x v="1"/>
  </r>
  <r>
    <x v="7"/>
    <s v="Sim"/>
    <s v="Viaja raramente"/>
    <x v="124"/>
    <s v="Pesquisa e Desenvolvimento"/>
    <x v="27"/>
    <n v="3"/>
    <s v="Ciências Humanas"/>
    <x v="0"/>
    <n v="55"/>
    <n v="1"/>
    <s v="Masculino"/>
    <x v="60"/>
    <n v="1"/>
    <n v="1"/>
    <s v="Técnico de Laboratório"/>
    <n v="3"/>
    <s v="Solteiro"/>
    <x v="130"/>
    <x v="130"/>
    <x v="1"/>
    <s v="Sim"/>
    <s v="Não"/>
    <x v="9"/>
    <n v="3"/>
    <n v="3"/>
    <n v="0"/>
    <x v="0"/>
    <x v="3"/>
    <n v="2"/>
    <x v="5"/>
    <x v="0"/>
    <x v="0"/>
    <x v="7"/>
  </r>
  <r>
    <x v="35"/>
    <s v="Sim"/>
    <s v="Viaja raramente"/>
    <x v="125"/>
    <s v="Pesquisa e Desenvolvimento"/>
    <x v="13"/>
    <n v="3"/>
    <s v="Ciências Humanas"/>
    <x v="0"/>
    <n v="1004"/>
    <n v="1"/>
    <s v="Feminino"/>
    <x v="60"/>
    <n v="3"/>
    <n v="1"/>
    <s v="Pesquisador cientista"/>
    <n v="3"/>
    <s v="Casado"/>
    <x v="131"/>
    <x v="131"/>
    <x v="2"/>
    <s v="Sim"/>
    <s v="Sim"/>
    <x v="1"/>
    <n v="3"/>
    <n v="2"/>
    <n v="0"/>
    <x v="6"/>
    <x v="3"/>
    <n v="3"/>
    <x v="2"/>
    <x v="1"/>
    <x v="0"/>
    <x v="7"/>
  </r>
  <r>
    <x v="29"/>
    <s v="Sim"/>
    <s v="Viaja raramente"/>
    <x v="126"/>
    <s v="Vendas"/>
    <x v="7"/>
    <n v="3"/>
    <s v="Ciências Médicas"/>
    <x v="0"/>
    <n v="1639"/>
    <n v="4"/>
    <s v="Masculino"/>
    <x v="56"/>
    <n v="2"/>
    <n v="3"/>
    <s v="Executivo de vendas"/>
    <n v="1"/>
    <s v="Casado"/>
    <x v="132"/>
    <x v="132"/>
    <x v="3"/>
    <s v="Sim"/>
    <s v="Não"/>
    <x v="10"/>
    <n v="3"/>
    <n v="3"/>
    <n v="0"/>
    <x v="12"/>
    <x v="1"/>
    <n v="3"/>
    <x v="20"/>
    <x v="13"/>
    <x v="3"/>
    <x v="0"/>
  </r>
  <r>
    <x v="2"/>
    <s v="Sim"/>
    <s v="Viaja raramente"/>
    <x v="93"/>
    <s v="Pesquisa e Desenvolvimento"/>
    <x v="0"/>
    <n v="3"/>
    <s v="Ciências Médicas"/>
    <x v="0"/>
    <n v="45"/>
    <n v="2"/>
    <s v="Masculino"/>
    <x v="42"/>
    <n v="3"/>
    <n v="1"/>
    <s v="Pesquisador cientista"/>
    <n v="4"/>
    <s v="Casado"/>
    <x v="130"/>
    <x v="133"/>
    <x v="5"/>
    <s v="Sim"/>
    <s v="Sim"/>
    <x v="2"/>
    <n v="3"/>
    <n v="1"/>
    <n v="1"/>
    <x v="2"/>
    <x v="3"/>
    <n v="2"/>
    <x v="9"/>
    <x v="0"/>
    <x v="6"/>
    <x v="0"/>
  </r>
  <r>
    <x v="17"/>
    <s v="Sim"/>
    <s v="Viaja raramente"/>
    <x v="127"/>
    <s v="Recursos Humanos"/>
    <x v="20"/>
    <n v="3"/>
    <s v="Recursos Humanos"/>
    <x v="0"/>
    <n v="1844"/>
    <n v="1"/>
    <s v="Masculino"/>
    <x v="18"/>
    <n v="2"/>
    <n v="1"/>
    <s v="Recursos Humanos"/>
    <n v="1"/>
    <s v="Divorciado"/>
    <x v="133"/>
    <x v="134"/>
    <x v="2"/>
    <s v="Sim"/>
    <s v="Sim"/>
    <x v="4"/>
    <n v="3"/>
    <n v="4"/>
    <n v="3"/>
    <x v="7"/>
    <x v="1"/>
    <n v="3"/>
    <x v="9"/>
    <x v="1"/>
    <x v="6"/>
    <x v="0"/>
  </r>
  <r>
    <x v="24"/>
    <s v="Sim"/>
    <s v="Viaja raramente"/>
    <x v="128"/>
    <s v="Vendas"/>
    <x v="26"/>
    <n v="3"/>
    <s v="Marketing"/>
    <x v="0"/>
    <n v="2055"/>
    <n v="4"/>
    <s v="Masculino"/>
    <x v="32"/>
    <n v="2"/>
    <n v="3"/>
    <s v="Executivo de vendas"/>
    <n v="1"/>
    <s v="Divorciado"/>
    <x v="134"/>
    <x v="135"/>
    <x v="2"/>
    <s v="Sim"/>
    <s v="Sim"/>
    <x v="7"/>
    <n v="3"/>
    <n v="2"/>
    <n v="1"/>
    <x v="23"/>
    <x v="1"/>
    <n v="3"/>
    <x v="1"/>
    <x v="1"/>
    <x v="6"/>
    <x v="0"/>
  </r>
  <r>
    <x v="0"/>
    <s v="Sim"/>
    <s v="Viaja raramente"/>
    <x v="82"/>
    <s v="Pesquisa e Desenvolvimento"/>
    <x v="1"/>
    <n v="3"/>
    <s v="Ciências Humanas"/>
    <x v="0"/>
    <n v="243"/>
    <n v="2"/>
    <s v="Masculino"/>
    <x v="37"/>
    <n v="2"/>
    <n v="1"/>
    <s v="Técnico de Laboratório"/>
    <n v="4"/>
    <s v="Solteiro"/>
    <x v="135"/>
    <x v="136"/>
    <x v="1"/>
    <s v="Sim"/>
    <s v="Não"/>
    <x v="5"/>
    <n v="4"/>
    <n v="3"/>
    <n v="0"/>
    <x v="0"/>
    <x v="1"/>
    <n v="2"/>
    <x v="5"/>
    <x v="0"/>
    <x v="1"/>
    <x v="0"/>
  </r>
  <r>
    <x v="15"/>
    <s v="Sim"/>
    <s v="Viaja frequentemente"/>
    <x v="129"/>
    <s v="Pesquisa e Desenvolvimento"/>
    <x v="4"/>
    <n v="3"/>
    <s v="Ciências Humanas"/>
    <x v="0"/>
    <n v="137"/>
    <n v="4"/>
    <s v="Feminino"/>
    <x v="46"/>
    <n v="2"/>
    <n v="1"/>
    <s v="Técnico de Laboratório"/>
    <n v="4"/>
    <s v="Solteiro"/>
    <x v="136"/>
    <x v="137"/>
    <x v="1"/>
    <s v="Sim"/>
    <s v="Sim"/>
    <x v="12"/>
    <n v="3"/>
    <n v="2"/>
    <n v="0"/>
    <x v="0"/>
    <x v="0"/>
    <n v="3"/>
    <x v="5"/>
    <x v="0"/>
    <x v="1"/>
    <x v="0"/>
  </r>
  <r>
    <x v="13"/>
    <s v="Sim"/>
    <s v="Viaja frequentemente"/>
    <x v="130"/>
    <s v="Vendas"/>
    <x v="18"/>
    <n v="3"/>
    <s v="Marketing"/>
    <x v="0"/>
    <n v="2023"/>
    <n v="4"/>
    <s v="Masculino"/>
    <x v="38"/>
    <n v="3"/>
    <n v="1"/>
    <s v="Representante de vendas"/>
    <n v="1"/>
    <s v="Casado"/>
    <x v="137"/>
    <x v="138"/>
    <x v="1"/>
    <s v="Sim"/>
    <s v="Não"/>
    <x v="6"/>
    <n v="3"/>
    <n v="1"/>
    <n v="1"/>
    <x v="0"/>
    <x v="1"/>
    <n v="2"/>
    <x v="5"/>
    <x v="0"/>
    <x v="1"/>
    <x v="0"/>
  </r>
  <r>
    <x v="1"/>
    <s v="Sim"/>
    <s v="Viaja raramente"/>
    <x v="131"/>
    <s v="Pesquisa e Desenvolvimento"/>
    <x v="7"/>
    <n v="3"/>
    <s v="Ciências Humanas"/>
    <x v="0"/>
    <n v="1079"/>
    <n v="3"/>
    <s v="Feminino"/>
    <x v="29"/>
    <n v="2"/>
    <n v="1"/>
    <s v="Técnico de Laboratório"/>
    <n v="1"/>
    <s v="Solteiro"/>
    <x v="138"/>
    <x v="139"/>
    <x v="1"/>
    <s v="Sim"/>
    <s v="Não"/>
    <x v="7"/>
    <n v="3"/>
    <n v="1"/>
    <n v="0"/>
    <x v="0"/>
    <x v="4"/>
    <n v="2"/>
    <x v="5"/>
    <x v="0"/>
    <x v="1"/>
    <x v="0"/>
  </r>
  <r>
    <x v="12"/>
    <s v="Sim"/>
    <s v="Viaja raramente"/>
    <x v="132"/>
    <s v="Pesquisa e Desenvolvimento"/>
    <x v="2"/>
    <n v="3"/>
    <s v="Ciências Humanas"/>
    <x v="0"/>
    <n v="405"/>
    <n v="3"/>
    <s v="Masculino"/>
    <x v="57"/>
    <n v="3"/>
    <n v="1"/>
    <s v="Técnico de Laboratório"/>
    <n v="3"/>
    <s v="Solteiro"/>
    <x v="139"/>
    <x v="140"/>
    <x v="1"/>
    <s v="Sim"/>
    <s v="Não"/>
    <x v="7"/>
    <n v="3"/>
    <n v="3"/>
    <n v="0"/>
    <x v="10"/>
    <x v="3"/>
    <n v="3"/>
    <x v="0"/>
    <x v="0"/>
    <x v="0"/>
    <x v="0"/>
  </r>
  <r>
    <x v="12"/>
    <s v="Sim"/>
    <s v="Viaja frequentemente"/>
    <x v="133"/>
    <s v="Vendas"/>
    <x v="17"/>
    <n v="3"/>
    <s v="Marketing"/>
    <x v="0"/>
    <n v="614"/>
    <n v="2"/>
    <s v="Masculino"/>
    <x v="45"/>
    <n v="3"/>
    <n v="1"/>
    <s v="Representante de vendas"/>
    <n v="2"/>
    <s v="Solteiro"/>
    <x v="140"/>
    <x v="141"/>
    <x v="1"/>
    <s v="Sim"/>
    <s v="Sim"/>
    <x v="3"/>
    <n v="3"/>
    <n v="4"/>
    <n v="0"/>
    <x v="10"/>
    <x v="1"/>
    <n v="3"/>
    <x v="0"/>
    <x v="0"/>
    <x v="0"/>
    <x v="0"/>
  </r>
  <r>
    <x v="13"/>
    <s v="Sim"/>
    <s v="Viaja raramente"/>
    <x v="134"/>
    <s v="Pesquisa e Desenvolvimento"/>
    <x v="4"/>
    <n v="3"/>
    <s v="Ciências Humanas"/>
    <x v="0"/>
    <n v="811"/>
    <n v="3"/>
    <s v="Masculino"/>
    <x v="61"/>
    <n v="4"/>
    <n v="1"/>
    <s v="Técnico de Laboratório"/>
    <n v="1"/>
    <s v="Casado"/>
    <x v="141"/>
    <x v="142"/>
    <x v="1"/>
    <s v="Sim"/>
    <s v="Sim"/>
    <x v="0"/>
    <n v="4"/>
    <n v="3"/>
    <n v="2"/>
    <x v="0"/>
    <x v="3"/>
    <n v="3"/>
    <x v="0"/>
    <x v="0"/>
    <x v="0"/>
    <x v="0"/>
  </r>
  <r>
    <x v="2"/>
    <s v="Sim"/>
    <s v="Viaja frequentemente"/>
    <x v="135"/>
    <s v="Pesquisa e Desenvolvimento"/>
    <x v="18"/>
    <n v="3"/>
    <s v="Ciências Médicas"/>
    <x v="0"/>
    <n v="1494"/>
    <n v="2"/>
    <s v="Masculino"/>
    <x v="59"/>
    <n v="3"/>
    <n v="1"/>
    <s v="Técnico de Laboratório"/>
    <n v="1"/>
    <s v="Solteiro"/>
    <x v="142"/>
    <x v="143"/>
    <x v="5"/>
    <s v="Sim"/>
    <s v="Sim"/>
    <x v="1"/>
    <n v="3"/>
    <n v="3"/>
    <n v="0"/>
    <x v="7"/>
    <x v="3"/>
    <n v="2"/>
    <x v="0"/>
    <x v="0"/>
    <x v="0"/>
    <x v="0"/>
  </r>
  <r>
    <x v="17"/>
    <s v="Sim"/>
    <s v="Viaja raramente"/>
    <x v="46"/>
    <s v="Pesquisa e Desenvolvimento"/>
    <x v="7"/>
    <n v="3"/>
    <s v="Ciências Humanas"/>
    <x v="0"/>
    <n v="994"/>
    <n v="4"/>
    <s v="Feminino"/>
    <x v="31"/>
    <n v="2"/>
    <n v="1"/>
    <s v="Pesquisador cientista"/>
    <n v="1"/>
    <s v="Solteiro"/>
    <x v="113"/>
    <x v="144"/>
    <x v="8"/>
    <s v="Sim"/>
    <s v="Sim"/>
    <x v="11"/>
    <n v="4"/>
    <n v="3"/>
    <n v="0"/>
    <x v="1"/>
    <x v="0"/>
    <n v="3"/>
    <x v="0"/>
    <x v="0"/>
    <x v="0"/>
    <x v="0"/>
  </r>
  <r>
    <x v="14"/>
    <s v="Sim"/>
    <s v="Viaja raramente"/>
    <x v="136"/>
    <s v="Vendas"/>
    <x v="11"/>
    <n v="3"/>
    <s v="Ciências Humanas"/>
    <x v="0"/>
    <n v="1758"/>
    <n v="1"/>
    <s v="Feminino"/>
    <x v="62"/>
    <n v="3"/>
    <n v="3"/>
    <s v="Executivo de vendas"/>
    <n v="1"/>
    <s v="Solteiro"/>
    <x v="143"/>
    <x v="145"/>
    <x v="5"/>
    <s v="Sim"/>
    <s v="Sim"/>
    <x v="11"/>
    <n v="4"/>
    <n v="3"/>
    <n v="0"/>
    <x v="14"/>
    <x v="3"/>
    <n v="2"/>
    <x v="0"/>
    <x v="0"/>
    <x v="0"/>
    <x v="0"/>
  </r>
  <r>
    <x v="28"/>
    <s v="Sim"/>
    <s v="Viaja frequentemente"/>
    <x v="137"/>
    <s v="Vendas"/>
    <x v="1"/>
    <n v="3"/>
    <s v="Ciências Humanas"/>
    <x v="0"/>
    <n v="1379"/>
    <n v="3"/>
    <s v="Feminino"/>
    <x v="63"/>
    <n v="2"/>
    <n v="1"/>
    <s v="Representante de vendas"/>
    <n v="4"/>
    <s v="Solteiro"/>
    <x v="144"/>
    <x v="146"/>
    <x v="6"/>
    <s v="Sim"/>
    <s v="Não"/>
    <x v="3"/>
    <n v="3"/>
    <n v="3"/>
    <n v="0"/>
    <x v="1"/>
    <x v="1"/>
    <n v="4"/>
    <x v="5"/>
    <x v="0"/>
    <x v="0"/>
    <x v="0"/>
  </r>
  <r>
    <x v="35"/>
    <s v="Sim"/>
    <s v="Viaja frequentemente"/>
    <x v="138"/>
    <s v="Pesquisa e Desenvolvimento"/>
    <x v="3"/>
    <n v="3"/>
    <s v="Ensino Técnico"/>
    <x v="0"/>
    <n v="514"/>
    <n v="3"/>
    <s v="Masculino"/>
    <x v="64"/>
    <n v="3"/>
    <n v="1"/>
    <s v="Pesquisador cientista"/>
    <n v="4"/>
    <s v="Solteiro"/>
    <x v="145"/>
    <x v="147"/>
    <x v="3"/>
    <s v="Sim"/>
    <s v="Sim"/>
    <x v="8"/>
    <n v="4"/>
    <n v="3"/>
    <n v="0"/>
    <x v="1"/>
    <x v="2"/>
    <n v="3"/>
    <x v="5"/>
    <x v="0"/>
    <x v="0"/>
    <x v="0"/>
  </r>
  <r>
    <x v="25"/>
    <s v="Sim"/>
    <s v="Viaja raramente"/>
    <x v="139"/>
    <s v="Vendas"/>
    <x v="17"/>
    <n v="3"/>
    <s v="Ensino Técnico"/>
    <x v="0"/>
    <n v="42"/>
    <n v="4"/>
    <s v="Masculino"/>
    <x v="18"/>
    <n v="3"/>
    <n v="2"/>
    <s v="Representante de vendas"/>
    <n v="4"/>
    <s v="Casado"/>
    <x v="146"/>
    <x v="148"/>
    <x v="9"/>
    <s v="Sim"/>
    <s v="Não"/>
    <x v="3"/>
    <n v="3"/>
    <n v="3"/>
    <n v="1"/>
    <x v="19"/>
    <x v="4"/>
    <n v="4"/>
    <x v="5"/>
    <x v="0"/>
    <x v="0"/>
    <x v="0"/>
  </r>
  <r>
    <x v="35"/>
    <s v="Sim"/>
    <s v="Viaja raramente"/>
    <x v="140"/>
    <s v="Vendas"/>
    <x v="18"/>
    <n v="3"/>
    <s v="Ciências Médicas"/>
    <x v="0"/>
    <n v="1876"/>
    <n v="2"/>
    <s v="Masculino"/>
    <x v="59"/>
    <n v="3"/>
    <n v="1"/>
    <s v="Representante de vendas"/>
    <n v="4"/>
    <s v="Solteiro"/>
    <x v="147"/>
    <x v="149"/>
    <x v="1"/>
    <s v="Sim"/>
    <s v="Não"/>
    <x v="7"/>
    <n v="3"/>
    <n v="3"/>
    <n v="0"/>
    <x v="0"/>
    <x v="1"/>
    <n v="2"/>
    <x v="5"/>
    <x v="0"/>
    <x v="0"/>
    <x v="0"/>
  </r>
  <r>
    <x v="7"/>
    <s v="Sim"/>
    <s v="Viaja raramente"/>
    <x v="141"/>
    <s v="Pesquisa e Desenvolvimento"/>
    <x v="15"/>
    <n v="3"/>
    <s v="Ensino Técnico"/>
    <x v="0"/>
    <n v="622"/>
    <n v="3"/>
    <s v="Masculino"/>
    <x v="46"/>
    <n v="1"/>
    <n v="1"/>
    <s v="Técnico de Laboratório"/>
    <n v="4"/>
    <s v="Solteiro"/>
    <x v="148"/>
    <x v="150"/>
    <x v="1"/>
    <s v="Sim"/>
    <s v="Sim"/>
    <x v="12"/>
    <n v="3"/>
    <n v="2"/>
    <n v="0"/>
    <x v="0"/>
    <x v="1"/>
    <n v="1"/>
    <x v="5"/>
    <x v="0"/>
    <x v="0"/>
    <x v="0"/>
  </r>
  <r>
    <x v="5"/>
    <s v="Sim"/>
    <s v="Viaja raramente"/>
    <x v="40"/>
    <s v="Pesquisa e Desenvolvimento"/>
    <x v="1"/>
    <n v="3"/>
    <s v="Ensino Técnico"/>
    <x v="0"/>
    <n v="977"/>
    <n v="4"/>
    <s v="Masculino"/>
    <x v="8"/>
    <n v="3"/>
    <n v="1"/>
    <s v="Pesquisador cientista"/>
    <n v="3"/>
    <s v="Solteiro"/>
    <x v="149"/>
    <x v="151"/>
    <x v="2"/>
    <s v="Sim"/>
    <s v="Não"/>
    <x v="13"/>
    <n v="4"/>
    <n v="1"/>
    <n v="0"/>
    <x v="6"/>
    <x v="2"/>
    <n v="3"/>
    <x v="5"/>
    <x v="0"/>
    <x v="0"/>
    <x v="0"/>
  </r>
  <r>
    <x v="14"/>
    <s v="Sim"/>
    <s v="Viaja raramente"/>
    <x v="127"/>
    <s v="Vendas"/>
    <x v="17"/>
    <n v="3"/>
    <s v="Marketing"/>
    <x v="0"/>
    <n v="485"/>
    <n v="4"/>
    <s v="Feminino"/>
    <x v="7"/>
    <n v="3"/>
    <n v="1"/>
    <s v="Representante de vendas"/>
    <n v="3"/>
    <s v="Solteiro"/>
    <x v="150"/>
    <x v="1"/>
    <x v="1"/>
    <s v="Sim"/>
    <s v="Sim"/>
    <x v="7"/>
    <n v="3"/>
    <n v="2"/>
    <n v="0"/>
    <x v="0"/>
    <x v="3"/>
    <n v="3"/>
    <x v="5"/>
    <x v="0"/>
    <x v="0"/>
    <x v="0"/>
  </r>
  <r>
    <x v="9"/>
    <s v="Sim"/>
    <s v="Viaja raramente"/>
    <x v="142"/>
    <s v="Pesquisa e Desenvolvimento"/>
    <x v="18"/>
    <n v="3"/>
    <s v="Ciências Médicas"/>
    <x v="0"/>
    <n v="90"/>
    <n v="4"/>
    <s v="Masculino"/>
    <x v="15"/>
    <n v="2"/>
    <n v="1"/>
    <s v="Pesquisador cientista"/>
    <n v="3"/>
    <s v="Casado"/>
    <x v="151"/>
    <x v="152"/>
    <x v="0"/>
    <s v="Sim"/>
    <s v="Sim"/>
    <x v="10"/>
    <n v="3"/>
    <n v="1"/>
    <n v="1"/>
    <x v="22"/>
    <x v="5"/>
    <n v="2"/>
    <x v="5"/>
    <x v="0"/>
    <x v="0"/>
    <x v="0"/>
  </r>
  <r>
    <x v="23"/>
    <s v="Sim"/>
    <s v="Viaja frequentemente"/>
    <x v="143"/>
    <s v="Pesquisa e Desenvolvimento"/>
    <x v="7"/>
    <n v="3"/>
    <s v="Ciências Médicas"/>
    <x v="0"/>
    <n v="342"/>
    <n v="1"/>
    <s v="Masculino"/>
    <x v="42"/>
    <n v="3"/>
    <n v="3"/>
    <s v="Diretor de manufatura"/>
    <n v="3"/>
    <s v="Divorciado"/>
    <x v="152"/>
    <x v="153"/>
    <x v="8"/>
    <s v="Sim"/>
    <s v="Não"/>
    <x v="1"/>
    <n v="3"/>
    <n v="2"/>
    <n v="2"/>
    <x v="15"/>
    <x v="0"/>
    <n v="3"/>
    <x v="5"/>
    <x v="0"/>
    <x v="0"/>
    <x v="0"/>
  </r>
  <r>
    <x v="9"/>
    <s v="Sim"/>
    <s v="Viaja raramente"/>
    <x v="144"/>
    <s v="Pesquisa e Desenvolvimento"/>
    <x v="10"/>
    <n v="3"/>
    <s v="Outras"/>
    <x v="0"/>
    <n v="1052"/>
    <n v="1"/>
    <s v="Masculino"/>
    <x v="54"/>
    <n v="3"/>
    <n v="2"/>
    <s v="Técnico de Laboratório"/>
    <n v="3"/>
    <s v="Divorciado"/>
    <x v="153"/>
    <x v="154"/>
    <x v="6"/>
    <s v="Sim"/>
    <s v="Não"/>
    <x v="3"/>
    <n v="3"/>
    <n v="2"/>
    <n v="1"/>
    <x v="11"/>
    <x v="1"/>
    <n v="2"/>
    <x v="5"/>
    <x v="0"/>
    <x v="0"/>
    <x v="0"/>
  </r>
  <r>
    <x v="36"/>
    <s v="Sim"/>
    <s v="Viaja frequentemente"/>
    <x v="145"/>
    <s v="Pesquisa e Desenvolvimento"/>
    <x v="21"/>
    <n v="3"/>
    <s v="Ensino Técnico"/>
    <x v="0"/>
    <n v="1767"/>
    <n v="3"/>
    <s v="Masculino"/>
    <x v="16"/>
    <n v="2"/>
    <n v="1"/>
    <s v="Pesquisador cientista"/>
    <n v="3"/>
    <s v="Casado"/>
    <x v="154"/>
    <x v="155"/>
    <x v="3"/>
    <s v="Sim"/>
    <s v="Sim"/>
    <x v="2"/>
    <n v="3"/>
    <n v="4"/>
    <n v="1"/>
    <x v="2"/>
    <x v="2"/>
    <n v="3"/>
    <x v="5"/>
    <x v="0"/>
    <x v="0"/>
    <x v="0"/>
  </r>
  <r>
    <x v="28"/>
    <s v="Sim"/>
    <s v="Viaja frequentemente"/>
    <x v="146"/>
    <s v="Pesquisa e Desenvolvimento"/>
    <x v="23"/>
    <n v="3"/>
    <s v="Ciências Humanas"/>
    <x v="0"/>
    <n v="587"/>
    <n v="1"/>
    <s v="Masculino"/>
    <x v="46"/>
    <n v="3"/>
    <n v="3"/>
    <s v="Representante de saúde"/>
    <n v="3"/>
    <s v="Casado"/>
    <x v="155"/>
    <x v="156"/>
    <x v="9"/>
    <s v="Sim"/>
    <s v="Não"/>
    <x v="9"/>
    <n v="3"/>
    <n v="1"/>
    <n v="0"/>
    <x v="4"/>
    <x v="3"/>
    <n v="3"/>
    <x v="5"/>
    <x v="0"/>
    <x v="0"/>
    <x v="0"/>
  </r>
  <r>
    <x v="22"/>
    <s v="Sim"/>
    <s v="Viaja frequentemente"/>
    <x v="63"/>
    <s v="Pesquisa e Desenvolvimento"/>
    <x v="15"/>
    <n v="3"/>
    <s v="Ciências Humanas"/>
    <x v="0"/>
    <n v="392"/>
    <n v="4"/>
    <s v="Masculino"/>
    <x v="53"/>
    <n v="3"/>
    <n v="1"/>
    <s v="Técnico de Laboratório"/>
    <n v="3"/>
    <s v="Divorciado"/>
    <x v="156"/>
    <x v="157"/>
    <x v="9"/>
    <s v="Sim"/>
    <s v="Sim"/>
    <x v="5"/>
    <n v="4"/>
    <n v="4"/>
    <n v="1"/>
    <x v="19"/>
    <x v="5"/>
    <n v="1"/>
    <x v="5"/>
    <x v="0"/>
    <x v="0"/>
    <x v="0"/>
  </r>
  <r>
    <x v="16"/>
    <s v="Sim"/>
    <s v="Viaja frequentemente"/>
    <x v="147"/>
    <s v="Pesquisa e Desenvolvimento"/>
    <x v="0"/>
    <n v="3"/>
    <s v="Ciências Médicas"/>
    <x v="0"/>
    <n v="1111"/>
    <n v="1"/>
    <s v="Masculino"/>
    <x v="24"/>
    <n v="2"/>
    <n v="1"/>
    <s v="Técnico de Laboratório"/>
    <n v="2"/>
    <s v="Divorciado"/>
    <x v="157"/>
    <x v="158"/>
    <x v="1"/>
    <s v="Sim"/>
    <s v="Não"/>
    <x v="4"/>
    <n v="3"/>
    <n v="1"/>
    <n v="2"/>
    <x v="0"/>
    <x v="3"/>
    <n v="3"/>
    <x v="5"/>
    <x v="0"/>
    <x v="0"/>
    <x v="0"/>
  </r>
  <r>
    <x v="28"/>
    <s v="Sim"/>
    <s v="Viaja raramente"/>
    <x v="148"/>
    <s v="Pesquisa e Desenvolvimento"/>
    <x v="6"/>
    <n v="3"/>
    <s v="Ciências Humanas"/>
    <x v="0"/>
    <n v="1433"/>
    <n v="1"/>
    <s v="Feminino"/>
    <x v="7"/>
    <n v="2"/>
    <n v="1"/>
    <s v="Pesquisador cientista"/>
    <n v="2"/>
    <s v="Solteiro"/>
    <x v="158"/>
    <x v="159"/>
    <x v="1"/>
    <s v="Sim"/>
    <s v="Não"/>
    <x v="9"/>
    <n v="3"/>
    <n v="3"/>
    <n v="0"/>
    <x v="0"/>
    <x v="1"/>
    <n v="4"/>
    <x v="5"/>
    <x v="0"/>
    <x v="0"/>
    <x v="0"/>
  </r>
  <r>
    <x v="1"/>
    <s v="Sim"/>
    <s v="Viaja raramente"/>
    <x v="149"/>
    <s v="Vendas"/>
    <x v="8"/>
    <n v="3"/>
    <s v="Ciências Humanas"/>
    <x v="0"/>
    <n v="494"/>
    <n v="3"/>
    <s v="Feminino"/>
    <x v="63"/>
    <n v="4"/>
    <n v="1"/>
    <s v="Representante de vendas"/>
    <n v="2"/>
    <s v="Solteiro"/>
    <x v="159"/>
    <x v="160"/>
    <x v="1"/>
    <s v="Sim"/>
    <s v="Não"/>
    <x v="4"/>
    <n v="3"/>
    <n v="4"/>
    <n v="0"/>
    <x v="0"/>
    <x v="5"/>
    <n v="3"/>
    <x v="5"/>
    <x v="0"/>
    <x v="0"/>
    <x v="0"/>
  </r>
  <r>
    <x v="0"/>
    <s v="Sim"/>
    <s v="Viaja raramente"/>
    <x v="150"/>
    <s v="Vendas"/>
    <x v="24"/>
    <n v="3"/>
    <s v="Outras"/>
    <x v="0"/>
    <n v="959"/>
    <n v="4"/>
    <s v="Masculino"/>
    <x v="4"/>
    <n v="2"/>
    <n v="1"/>
    <s v="Representante de vendas"/>
    <n v="2"/>
    <s v="Solteiro"/>
    <x v="160"/>
    <x v="161"/>
    <x v="1"/>
    <s v="Sim"/>
    <s v="Sim"/>
    <x v="7"/>
    <n v="3"/>
    <n v="2"/>
    <n v="0"/>
    <x v="0"/>
    <x v="1"/>
    <n v="4"/>
    <x v="5"/>
    <x v="0"/>
    <x v="0"/>
    <x v="0"/>
  </r>
  <r>
    <x v="3"/>
    <s v="Sim"/>
    <s v="Viaja frequentemente"/>
    <x v="151"/>
    <s v="Recursos Humanos"/>
    <x v="13"/>
    <n v="3"/>
    <s v="Recursos Humanos"/>
    <x v="0"/>
    <n v="1944"/>
    <n v="1"/>
    <s v="Feminino"/>
    <x v="23"/>
    <n v="2"/>
    <n v="1"/>
    <s v="Recursos Humanos"/>
    <n v="2"/>
    <s v="Casado"/>
    <x v="161"/>
    <x v="162"/>
    <x v="1"/>
    <s v="Sim"/>
    <s v="Não"/>
    <x v="9"/>
    <n v="3"/>
    <n v="1"/>
    <n v="0"/>
    <x v="0"/>
    <x v="3"/>
    <n v="3"/>
    <x v="5"/>
    <x v="0"/>
    <x v="0"/>
    <x v="0"/>
  </r>
  <r>
    <x v="30"/>
    <s v="Sim"/>
    <s v="Não Viaja"/>
    <x v="152"/>
    <s v="Vendas"/>
    <x v="15"/>
    <n v="3"/>
    <s v="Ciências Humanas"/>
    <x v="0"/>
    <n v="986"/>
    <n v="2"/>
    <s v="Feminino"/>
    <x v="0"/>
    <n v="4"/>
    <n v="4"/>
    <s v="Executivo de vendas"/>
    <n v="2"/>
    <s v="Solteiro"/>
    <x v="162"/>
    <x v="163"/>
    <x v="2"/>
    <s v="Sim"/>
    <s v="Sim"/>
    <x v="2"/>
    <n v="3"/>
    <n v="4"/>
    <n v="0"/>
    <x v="24"/>
    <x v="3"/>
    <n v="2"/>
    <x v="5"/>
    <x v="0"/>
    <x v="0"/>
    <x v="0"/>
  </r>
  <r>
    <x v="25"/>
    <s v="Sim"/>
    <s v="Não Viaja"/>
    <x v="153"/>
    <s v="Pesquisa e Desenvolvimento"/>
    <x v="1"/>
    <n v="3"/>
    <s v="Ciências Humanas"/>
    <x v="0"/>
    <n v="1458"/>
    <n v="1"/>
    <s v="Feminino"/>
    <x v="57"/>
    <n v="2"/>
    <n v="1"/>
    <s v="Técnico de Laboratório"/>
    <n v="1"/>
    <s v="Solteiro"/>
    <x v="163"/>
    <x v="164"/>
    <x v="5"/>
    <s v="Sim"/>
    <s v="Sim"/>
    <x v="8"/>
    <n v="4"/>
    <n v="2"/>
    <n v="0"/>
    <x v="14"/>
    <x v="3"/>
    <n v="4"/>
    <x v="5"/>
    <x v="0"/>
    <x v="0"/>
    <x v="0"/>
  </r>
  <r>
    <x v="29"/>
    <s v="Sim"/>
    <s v="Viaja raramente"/>
    <x v="154"/>
    <s v="Pesquisa e Desenvolvimento"/>
    <x v="1"/>
    <n v="3"/>
    <s v="Ciências Humanas"/>
    <x v="0"/>
    <n v="1569"/>
    <n v="1"/>
    <s v="Feminino"/>
    <x v="45"/>
    <n v="3"/>
    <n v="1"/>
    <s v="Técnico de Laboratório"/>
    <n v="1"/>
    <s v="Divorciado"/>
    <x v="164"/>
    <x v="165"/>
    <x v="1"/>
    <s v="Sim"/>
    <s v="Sim"/>
    <x v="9"/>
    <n v="3"/>
    <n v="4"/>
    <n v="1"/>
    <x v="0"/>
    <x v="3"/>
    <n v="3"/>
    <x v="5"/>
    <x v="0"/>
    <x v="0"/>
    <x v="0"/>
  </r>
  <r>
    <x v="15"/>
    <s v="Sim"/>
    <s v="Viaja raramente"/>
    <x v="155"/>
    <s v="Pesquisa e Desenvolvimento"/>
    <x v="3"/>
    <n v="3"/>
    <s v="Ensino Técnico"/>
    <x v="0"/>
    <n v="960"/>
    <n v="1"/>
    <s v="Masculino"/>
    <x v="17"/>
    <n v="3"/>
    <n v="1"/>
    <s v="Técnico de Laboratório"/>
    <n v="1"/>
    <s v="Solteiro"/>
    <x v="165"/>
    <x v="166"/>
    <x v="1"/>
    <s v="Sim"/>
    <s v="Não"/>
    <x v="6"/>
    <n v="3"/>
    <n v="2"/>
    <n v="0"/>
    <x v="0"/>
    <x v="3"/>
    <n v="3"/>
    <x v="5"/>
    <x v="0"/>
    <x v="0"/>
    <x v="0"/>
  </r>
  <r>
    <x v="15"/>
    <s v="Sim"/>
    <s v="Viaja raramente"/>
    <x v="156"/>
    <s v="Pesquisa e Desenvolvimento"/>
    <x v="19"/>
    <n v="3"/>
    <s v="Ciências Médicas"/>
    <x v="0"/>
    <n v="1016"/>
    <n v="4"/>
    <s v="Feminino"/>
    <x v="27"/>
    <n v="2"/>
    <n v="1"/>
    <s v="Pesquisador cientista"/>
    <n v="1"/>
    <s v="Solteiro"/>
    <x v="166"/>
    <x v="167"/>
    <x v="1"/>
    <s v="Sim"/>
    <s v="Sim"/>
    <x v="4"/>
    <n v="3"/>
    <n v="1"/>
    <n v="0"/>
    <x v="0"/>
    <x v="3"/>
    <n v="3"/>
    <x v="5"/>
    <x v="0"/>
    <x v="0"/>
    <x v="0"/>
  </r>
  <r>
    <x v="17"/>
    <s v="Sim"/>
    <s v="Viaja frequentemente"/>
    <x v="157"/>
    <s v="Vendas"/>
    <x v="15"/>
    <n v="3"/>
    <s v="Ensino Técnico"/>
    <x v="0"/>
    <n v="1928"/>
    <n v="3"/>
    <s v="Masculino"/>
    <x v="24"/>
    <n v="4"/>
    <n v="1"/>
    <s v="Representante de vendas"/>
    <n v="1"/>
    <s v="Solteiro"/>
    <x v="167"/>
    <x v="168"/>
    <x v="1"/>
    <s v="Sim"/>
    <s v="Não"/>
    <x v="10"/>
    <n v="3"/>
    <n v="4"/>
    <n v="0"/>
    <x v="0"/>
    <x v="1"/>
    <n v="3"/>
    <x v="5"/>
    <x v="0"/>
    <x v="0"/>
    <x v="0"/>
  </r>
  <r>
    <x v="7"/>
    <s v="Sim"/>
    <s v="Viaja raramente"/>
    <x v="158"/>
    <s v="Pesquisa e Desenvolvimento"/>
    <x v="24"/>
    <n v="3"/>
    <s v="Ciências Médicas"/>
    <x v="0"/>
    <n v="1107"/>
    <n v="1"/>
    <s v="Masculino"/>
    <x v="4"/>
    <n v="3"/>
    <n v="1"/>
    <s v="Técnico de Laboratório"/>
    <n v="3"/>
    <s v="Divorciado"/>
    <x v="168"/>
    <x v="169"/>
    <x v="1"/>
    <s v="Sim"/>
    <s v="Não"/>
    <x v="11"/>
    <n v="4"/>
    <n v="3"/>
    <n v="1"/>
    <x v="0"/>
    <x v="5"/>
    <n v="2"/>
    <x v="5"/>
    <x v="6"/>
    <x v="0"/>
    <x v="0"/>
  </r>
  <r>
    <x v="0"/>
    <s v="Sim"/>
    <s v="Não Viaja"/>
    <x v="143"/>
    <s v="Pesquisa e Desenvolvimento"/>
    <x v="7"/>
    <n v="3"/>
    <s v="Ciências Médicas"/>
    <x v="0"/>
    <n v="1248"/>
    <n v="1"/>
    <s v="Feminino"/>
    <x v="65"/>
    <n v="2"/>
    <n v="1"/>
    <s v="Pesquisador cientista"/>
    <n v="2"/>
    <s v="Solteiro"/>
    <x v="169"/>
    <x v="170"/>
    <x v="1"/>
    <s v="Sim"/>
    <s v="Sim"/>
    <x v="14"/>
    <n v="4"/>
    <n v="2"/>
    <n v="0"/>
    <x v="0"/>
    <x v="3"/>
    <n v="4"/>
    <x v="5"/>
    <x v="6"/>
    <x v="0"/>
    <x v="0"/>
  </r>
  <r>
    <x v="16"/>
    <s v="Sim"/>
    <s v="Viaja raramente"/>
    <x v="159"/>
    <s v="Pesquisa e Desenvolvimento"/>
    <x v="15"/>
    <n v="3"/>
    <s v="Ciências Médicas"/>
    <x v="0"/>
    <n v="1604"/>
    <n v="3"/>
    <s v="Masculino"/>
    <x v="8"/>
    <n v="3"/>
    <n v="1"/>
    <s v="Técnico de Laboratório"/>
    <n v="2"/>
    <s v="Casado"/>
    <x v="170"/>
    <x v="171"/>
    <x v="1"/>
    <s v="Sim"/>
    <s v="Sim"/>
    <x v="10"/>
    <n v="3"/>
    <n v="3"/>
    <n v="3"/>
    <x v="0"/>
    <x v="1"/>
    <n v="3"/>
    <x v="5"/>
    <x v="6"/>
    <x v="0"/>
    <x v="0"/>
  </r>
  <r>
    <x v="17"/>
    <s v="Sim"/>
    <s v="Viaja frequentemente"/>
    <x v="160"/>
    <s v="Vendas"/>
    <x v="20"/>
    <n v="3"/>
    <s v="Ensino Técnico"/>
    <x v="0"/>
    <n v="1487"/>
    <n v="1"/>
    <s v="Feminino"/>
    <x v="8"/>
    <n v="3"/>
    <n v="2"/>
    <s v="Executivo de vendas"/>
    <n v="2"/>
    <s v="Solteiro"/>
    <x v="171"/>
    <x v="172"/>
    <x v="4"/>
    <s v="Sim"/>
    <s v="Não"/>
    <x v="1"/>
    <n v="3"/>
    <n v="1"/>
    <n v="0"/>
    <x v="6"/>
    <x v="2"/>
    <n v="1"/>
    <x v="2"/>
    <x v="2"/>
    <x v="0"/>
    <x v="0"/>
  </r>
  <r>
    <x v="14"/>
    <s v="Sim"/>
    <s v="Viaja raramente"/>
    <x v="161"/>
    <s v="Pesquisa e Desenvolvimento"/>
    <x v="0"/>
    <n v="4"/>
    <s v="Outras"/>
    <x v="0"/>
    <n v="780"/>
    <n v="4"/>
    <s v="Masculino"/>
    <x v="61"/>
    <n v="3"/>
    <n v="1"/>
    <s v="Pesquisador cientista"/>
    <n v="4"/>
    <s v="Solteiro"/>
    <x v="172"/>
    <x v="173"/>
    <x v="1"/>
    <s v="Sim"/>
    <s v="Sim"/>
    <x v="7"/>
    <n v="3"/>
    <n v="3"/>
    <n v="0"/>
    <x v="13"/>
    <x v="3"/>
    <n v="2"/>
    <x v="12"/>
    <x v="9"/>
    <x v="2"/>
    <x v="10"/>
  </r>
  <r>
    <x v="23"/>
    <s v="Sim"/>
    <s v="Viaja raramente"/>
    <x v="162"/>
    <s v="Vendas"/>
    <x v="0"/>
    <n v="4"/>
    <s v="Ciências Humanas"/>
    <x v="0"/>
    <n v="970"/>
    <n v="1"/>
    <s v="Masculino"/>
    <x v="40"/>
    <n v="2"/>
    <n v="3"/>
    <s v="Executivo de vendas"/>
    <n v="3"/>
    <s v="Casado"/>
    <x v="173"/>
    <x v="174"/>
    <x v="4"/>
    <s v="Sim"/>
    <s v="Não"/>
    <x v="1"/>
    <n v="3"/>
    <n v="3"/>
    <n v="0"/>
    <x v="15"/>
    <x v="3"/>
    <n v="1"/>
    <x v="21"/>
    <x v="6"/>
    <x v="12"/>
    <x v="5"/>
  </r>
  <r>
    <x v="24"/>
    <s v="Sim"/>
    <s v="Viaja frequentemente"/>
    <x v="163"/>
    <s v="Vendas"/>
    <x v="0"/>
    <n v="4"/>
    <s v="Outras"/>
    <x v="0"/>
    <n v="1113"/>
    <n v="4"/>
    <s v="Masculino"/>
    <x v="54"/>
    <n v="3"/>
    <n v="2"/>
    <s v="Executivo de vendas"/>
    <n v="3"/>
    <s v="Solteiro"/>
    <x v="174"/>
    <x v="175"/>
    <x v="9"/>
    <s v="Sim"/>
    <s v="Sim"/>
    <x v="3"/>
    <n v="3"/>
    <n v="4"/>
    <n v="0"/>
    <x v="3"/>
    <x v="2"/>
    <n v="3"/>
    <x v="0"/>
    <x v="0"/>
    <x v="0"/>
    <x v="0"/>
  </r>
  <r>
    <x v="28"/>
    <s v="Sim"/>
    <s v="Viaja frequentemente"/>
    <x v="164"/>
    <s v="Vendas"/>
    <x v="0"/>
    <n v="4"/>
    <s v="Ciências Humanas"/>
    <x v="0"/>
    <n v="1427"/>
    <n v="2"/>
    <s v="Feminino"/>
    <x v="22"/>
    <n v="1"/>
    <n v="1"/>
    <s v="Representante de vendas"/>
    <n v="3"/>
    <s v="Solteiro"/>
    <x v="175"/>
    <x v="176"/>
    <x v="1"/>
    <s v="Sim"/>
    <s v="Não"/>
    <x v="9"/>
    <n v="3"/>
    <n v="2"/>
    <n v="0"/>
    <x v="0"/>
    <x v="1"/>
    <n v="3"/>
    <x v="5"/>
    <x v="0"/>
    <x v="0"/>
    <x v="0"/>
  </r>
  <r>
    <x v="17"/>
    <s v="Sim"/>
    <s v="Viaja raramente"/>
    <x v="165"/>
    <s v="Pesquisa e Desenvolvimento"/>
    <x v="0"/>
    <n v="4"/>
    <s v="Ensino Técnico"/>
    <x v="0"/>
    <n v="1522"/>
    <n v="1"/>
    <s v="Masculino"/>
    <x v="0"/>
    <n v="2"/>
    <n v="1"/>
    <s v="Pesquisador cientista"/>
    <n v="1"/>
    <s v="Solteiro"/>
    <x v="119"/>
    <x v="177"/>
    <x v="8"/>
    <s v="Sim"/>
    <s v="Não"/>
    <x v="7"/>
    <n v="3"/>
    <n v="3"/>
    <n v="0"/>
    <x v="14"/>
    <x v="3"/>
    <n v="1"/>
    <x v="4"/>
    <x v="3"/>
    <x v="0"/>
    <x v="5"/>
  </r>
  <r>
    <x v="17"/>
    <s v="Sim"/>
    <s v="Viaja raramente"/>
    <x v="166"/>
    <s v="Pesquisa e Desenvolvimento"/>
    <x v="0"/>
    <n v="4"/>
    <s v="Ciências Médicas"/>
    <x v="0"/>
    <n v="2027"/>
    <n v="1"/>
    <s v="Masculino"/>
    <x v="29"/>
    <n v="3"/>
    <n v="1"/>
    <s v="Pesquisador cientista"/>
    <n v="4"/>
    <s v="Casado"/>
    <x v="176"/>
    <x v="178"/>
    <x v="3"/>
    <s v="Sim"/>
    <s v="Sim"/>
    <x v="3"/>
    <n v="3"/>
    <n v="2"/>
    <n v="3"/>
    <x v="7"/>
    <x v="1"/>
    <n v="4"/>
    <x v="9"/>
    <x v="1"/>
    <x v="6"/>
    <x v="1"/>
  </r>
  <r>
    <x v="24"/>
    <s v="Sim"/>
    <s v="Viaja frequentemente"/>
    <x v="167"/>
    <s v="Vendas"/>
    <x v="0"/>
    <n v="4"/>
    <s v="Ciências Humanas"/>
    <x v="0"/>
    <n v="2044"/>
    <n v="2"/>
    <s v="Masculino"/>
    <x v="26"/>
    <n v="3"/>
    <n v="2"/>
    <s v="Executivo de vendas"/>
    <n v="3"/>
    <s v="Divorciado"/>
    <x v="177"/>
    <x v="179"/>
    <x v="6"/>
    <s v="Sim"/>
    <s v="Não"/>
    <x v="9"/>
    <n v="3"/>
    <n v="4"/>
    <n v="2"/>
    <x v="4"/>
    <x v="1"/>
    <n v="3"/>
    <x v="7"/>
    <x v="2"/>
    <x v="0"/>
    <x v="7"/>
  </r>
  <r>
    <x v="16"/>
    <s v="Sim"/>
    <s v="Viaja raramente"/>
    <x v="168"/>
    <s v="Pesquisa e Desenvolvimento"/>
    <x v="1"/>
    <n v="4"/>
    <s v="Ciências Humanas"/>
    <x v="0"/>
    <n v="364"/>
    <n v="1"/>
    <s v="Masculino"/>
    <x v="15"/>
    <n v="3"/>
    <n v="1"/>
    <s v="Técnico de Laboratório"/>
    <n v="3"/>
    <s v="Solteiro"/>
    <x v="178"/>
    <x v="180"/>
    <x v="5"/>
    <s v="Sim"/>
    <s v="Não"/>
    <x v="1"/>
    <n v="3"/>
    <n v="3"/>
    <n v="0"/>
    <x v="3"/>
    <x v="0"/>
    <n v="1"/>
    <x v="0"/>
    <x v="0"/>
    <x v="0"/>
    <x v="0"/>
  </r>
  <r>
    <x v="16"/>
    <s v="Sim"/>
    <s v="Viaja raramente"/>
    <x v="169"/>
    <s v="Pesquisa e Desenvolvimento"/>
    <x v="1"/>
    <n v="4"/>
    <s v="Ciências Médicas"/>
    <x v="0"/>
    <n v="440"/>
    <n v="1"/>
    <s v="Masculino"/>
    <x v="17"/>
    <n v="1"/>
    <n v="1"/>
    <s v="Pesquisador cientista"/>
    <n v="4"/>
    <s v="Casado"/>
    <x v="179"/>
    <x v="181"/>
    <x v="4"/>
    <s v="Sim"/>
    <s v="Sim"/>
    <x v="7"/>
    <n v="3"/>
    <n v="4"/>
    <n v="0"/>
    <x v="3"/>
    <x v="2"/>
    <n v="2"/>
    <x v="1"/>
    <x v="1"/>
    <x v="6"/>
    <x v="1"/>
  </r>
  <r>
    <x v="5"/>
    <s v="Sim"/>
    <s v="Viaja raramente"/>
    <x v="170"/>
    <s v="Pesquisa e Desenvolvimento"/>
    <x v="1"/>
    <n v="4"/>
    <s v="Ciências Humanas"/>
    <x v="0"/>
    <n v="825"/>
    <n v="4"/>
    <s v="Masculino"/>
    <x v="11"/>
    <n v="3"/>
    <n v="5"/>
    <s v="Diretor de pesquisa"/>
    <n v="2"/>
    <s v="Solteiro"/>
    <x v="180"/>
    <x v="182"/>
    <x v="6"/>
    <s v="Sim"/>
    <s v="Sim"/>
    <x v="9"/>
    <n v="3"/>
    <n v="4"/>
    <n v="0"/>
    <x v="29"/>
    <x v="3"/>
    <n v="3"/>
    <x v="22"/>
    <x v="12"/>
    <x v="9"/>
    <x v="10"/>
  </r>
  <r>
    <x v="16"/>
    <s v="Sim"/>
    <s v="Viaja raramente"/>
    <x v="171"/>
    <s v="Pesquisa e Desenvolvimento"/>
    <x v="1"/>
    <n v="4"/>
    <s v="Ciências Médicas"/>
    <x v="0"/>
    <n v="828"/>
    <n v="3"/>
    <s v="Masculino"/>
    <x v="40"/>
    <n v="3"/>
    <n v="1"/>
    <s v="Pesquisador cientista"/>
    <n v="3"/>
    <s v="Solteiro"/>
    <x v="181"/>
    <x v="183"/>
    <x v="8"/>
    <s v="Sim"/>
    <s v="Não"/>
    <x v="10"/>
    <n v="3"/>
    <n v="4"/>
    <n v="0"/>
    <x v="3"/>
    <x v="1"/>
    <n v="2"/>
    <x v="9"/>
    <x v="1"/>
    <x v="6"/>
    <x v="7"/>
  </r>
  <r>
    <x v="20"/>
    <s v="Sim"/>
    <s v="Viaja raramente"/>
    <x v="172"/>
    <s v="Pesquisa e Desenvolvimento"/>
    <x v="1"/>
    <n v="4"/>
    <s v="Ciências Humanas"/>
    <x v="0"/>
    <n v="927"/>
    <n v="2"/>
    <s v="Feminino"/>
    <x v="5"/>
    <n v="1"/>
    <n v="1"/>
    <s v="Técnico de Laboratório"/>
    <n v="4"/>
    <s v="Divorciado"/>
    <x v="182"/>
    <x v="184"/>
    <x v="2"/>
    <s v="Sim"/>
    <s v="Sim"/>
    <x v="7"/>
    <n v="3"/>
    <n v="3"/>
    <n v="1"/>
    <x v="13"/>
    <x v="6"/>
    <n v="2"/>
    <x v="10"/>
    <x v="3"/>
    <x v="1"/>
    <x v="0"/>
  </r>
  <r>
    <x v="18"/>
    <s v="Sim"/>
    <s v="Viaja raramente"/>
    <x v="173"/>
    <s v="Pesquisa e Desenvolvimento"/>
    <x v="1"/>
    <n v="4"/>
    <s v="Ciências Humanas"/>
    <x v="0"/>
    <n v="1692"/>
    <n v="4"/>
    <s v="Masculino"/>
    <x v="36"/>
    <n v="3"/>
    <n v="1"/>
    <s v="Técnico de Laboratório"/>
    <n v="2"/>
    <s v="Solteiro"/>
    <x v="183"/>
    <x v="185"/>
    <x v="1"/>
    <s v="Sim"/>
    <s v="Não"/>
    <x v="9"/>
    <n v="3"/>
    <n v="1"/>
    <n v="0"/>
    <x v="0"/>
    <x v="3"/>
    <n v="3"/>
    <x v="5"/>
    <x v="0"/>
    <x v="0"/>
    <x v="0"/>
  </r>
  <r>
    <x v="18"/>
    <s v="Sim"/>
    <s v="Viaja raramente"/>
    <x v="174"/>
    <s v="Vendas"/>
    <x v="1"/>
    <n v="4"/>
    <s v="Marketing"/>
    <x v="0"/>
    <n v="1862"/>
    <n v="3"/>
    <s v="Masculino"/>
    <x v="50"/>
    <n v="2"/>
    <n v="2"/>
    <s v="Executivo de vendas"/>
    <n v="2"/>
    <s v="Solteiro"/>
    <x v="184"/>
    <x v="186"/>
    <x v="6"/>
    <s v="Sim"/>
    <s v="Sim"/>
    <x v="9"/>
    <n v="3"/>
    <n v="3"/>
    <n v="0"/>
    <x v="6"/>
    <x v="1"/>
    <n v="2"/>
    <x v="9"/>
    <x v="1"/>
    <x v="6"/>
    <x v="1"/>
  </r>
  <r>
    <x v="8"/>
    <s v="Sim"/>
    <s v="Viaja frequentemente"/>
    <x v="175"/>
    <s v="Pesquisa e Desenvolvimento"/>
    <x v="2"/>
    <n v="4"/>
    <s v="Ciências Humanas"/>
    <x v="0"/>
    <n v="1203"/>
    <n v="3"/>
    <s v="Masculino"/>
    <x v="60"/>
    <n v="2"/>
    <n v="1"/>
    <s v="Pesquisador cientista"/>
    <n v="4"/>
    <s v="Casado"/>
    <x v="185"/>
    <x v="187"/>
    <x v="0"/>
    <s v="Sim"/>
    <s v="Sim"/>
    <x v="1"/>
    <n v="3"/>
    <n v="2"/>
    <n v="1"/>
    <x v="0"/>
    <x v="0"/>
    <n v="3"/>
    <x v="0"/>
    <x v="0"/>
    <x v="0"/>
    <x v="0"/>
  </r>
  <r>
    <x v="18"/>
    <s v="Sim"/>
    <s v="Viaja raramente"/>
    <x v="176"/>
    <s v="Vendas"/>
    <x v="3"/>
    <n v="4"/>
    <s v="Ciências Médicas"/>
    <x v="0"/>
    <n v="291"/>
    <n v="4"/>
    <s v="Masculino"/>
    <x v="9"/>
    <n v="1"/>
    <n v="3"/>
    <s v="Executivo de vendas"/>
    <n v="4"/>
    <s v="Casado"/>
    <x v="186"/>
    <x v="188"/>
    <x v="1"/>
    <s v="Sim"/>
    <s v="Não"/>
    <x v="1"/>
    <n v="3"/>
    <n v="3"/>
    <n v="0"/>
    <x v="20"/>
    <x v="3"/>
    <n v="2"/>
    <x v="21"/>
    <x v="8"/>
    <x v="7"/>
    <x v="10"/>
  </r>
  <r>
    <x v="7"/>
    <s v="Sim"/>
    <s v="Viaja raramente"/>
    <x v="177"/>
    <s v="Vendas"/>
    <x v="3"/>
    <n v="4"/>
    <s v="Marketing"/>
    <x v="0"/>
    <n v="401"/>
    <n v="4"/>
    <s v="Masculino"/>
    <x v="60"/>
    <n v="2"/>
    <n v="2"/>
    <s v="Executivo de vendas"/>
    <n v="4"/>
    <s v="Solteiro"/>
    <x v="187"/>
    <x v="189"/>
    <x v="1"/>
    <s v="Sim"/>
    <s v="Sim"/>
    <x v="9"/>
    <n v="3"/>
    <n v="2"/>
    <n v="0"/>
    <x v="9"/>
    <x v="5"/>
    <n v="3"/>
    <x v="11"/>
    <x v="3"/>
    <x v="2"/>
    <x v="2"/>
  </r>
  <r>
    <x v="37"/>
    <s v="Sim"/>
    <s v="Viaja raramente"/>
    <x v="178"/>
    <s v="Pesquisa e Desenvolvimento"/>
    <x v="3"/>
    <n v="4"/>
    <s v="Ciências Humanas"/>
    <x v="0"/>
    <n v="1081"/>
    <n v="1"/>
    <s v="Masculino"/>
    <x v="7"/>
    <n v="3"/>
    <n v="1"/>
    <s v="Pesquisador cientista"/>
    <n v="3"/>
    <s v="Casado"/>
    <x v="188"/>
    <x v="190"/>
    <x v="3"/>
    <s v="Sim"/>
    <s v="Sim"/>
    <x v="9"/>
    <n v="3"/>
    <n v="3"/>
    <n v="3"/>
    <x v="21"/>
    <x v="3"/>
    <n v="4"/>
    <x v="12"/>
    <x v="0"/>
    <x v="6"/>
    <x v="5"/>
  </r>
  <r>
    <x v="16"/>
    <s v="Sim"/>
    <s v="Viaja raramente"/>
    <x v="179"/>
    <s v="Pesquisa e Desenvolvimento"/>
    <x v="17"/>
    <n v="4"/>
    <s v="Ensino Técnico"/>
    <x v="0"/>
    <n v="65"/>
    <n v="3"/>
    <s v="Masculino"/>
    <x v="22"/>
    <n v="3"/>
    <n v="1"/>
    <s v="Técnico de Laboratório"/>
    <n v="3"/>
    <s v="Solteiro"/>
    <x v="189"/>
    <x v="191"/>
    <x v="1"/>
    <s v="Sim"/>
    <s v="Sim"/>
    <x v="7"/>
    <n v="3"/>
    <n v="3"/>
    <n v="0"/>
    <x v="22"/>
    <x v="1"/>
    <n v="2"/>
    <x v="9"/>
    <x v="1"/>
    <x v="6"/>
    <x v="1"/>
  </r>
  <r>
    <x v="23"/>
    <s v="Sim"/>
    <s v="Viaja raramente"/>
    <x v="145"/>
    <s v="Recursos Humanos"/>
    <x v="4"/>
    <n v="4"/>
    <s v="Recursos Humanos"/>
    <x v="0"/>
    <n v="133"/>
    <n v="3"/>
    <s v="Masculino"/>
    <x v="61"/>
    <n v="3"/>
    <n v="1"/>
    <s v="Recursos Humanos"/>
    <n v="1"/>
    <s v="Divorciado"/>
    <x v="190"/>
    <x v="192"/>
    <x v="2"/>
    <s v="Sim"/>
    <s v="Sim"/>
    <x v="5"/>
    <n v="4"/>
    <n v="4"/>
    <n v="0"/>
    <x v="6"/>
    <x v="1"/>
    <n v="3"/>
    <x v="1"/>
    <x v="1"/>
    <x v="0"/>
    <x v="1"/>
  </r>
  <r>
    <x v="28"/>
    <s v="Sim"/>
    <s v="Viaja raramente"/>
    <x v="180"/>
    <s v="Vendas"/>
    <x v="4"/>
    <n v="4"/>
    <s v="Ciências Humanas"/>
    <x v="0"/>
    <n v="163"/>
    <n v="2"/>
    <s v="Masculino"/>
    <x v="66"/>
    <n v="1"/>
    <n v="2"/>
    <s v="Executivo de vendas"/>
    <n v="3"/>
    <s v="Casado"/>
    <x v="191"/>
    <x v="193"/>
    <x v="2"/>
    <s v="Sim"/>
    <s v="Sim"/>
    <x v="12"/>
    <n v="3"/>
    <n v="2"/>
    <n v="0"/>
    <x v="4"/>
    <x v="1"/>
    <n v="2"/>
    <x v="10"/>
    <x v="3"/>
    <x v="2"/>
    <x v="5"/>
  </r>
  <r>
    <x v="5"/>
    <s v="Sim"/>
    <s v="Viaja raramente"/>
    <x v="181"/>
    <s v="Pesquisa e Desenvolvimento"/>
    <x v="5"/>
    <n v="4"/>
    <s v="Ciências Médicas"/>
    <x v="0"/>
    <n v="1360"/>
    <n v="3"/>
    <s v="Feminino"/>
    <x v="67"/>
    <n v="2"/>
    <n v="3"/>
    <s v="Diretor de manufatura"/>
    <n v="1"/>
    <s v="Casado"/>
    <x v="192"/>
    <x v="194"/>
    <x v="6"/>
    <s v="Sim"/>
    <s v="Sim"/>
    <x v="3"/>
    <n v="3"/>
    <n v="4"/>
    <n v="0"/>
    <x v="30"/>
    <x v="5"/>
    <n v="2"/>
    <x v="12"/>
    <x v="9"/>
    <x v="5"/>
    <x v="4"/>
  </r>
  <r>
    <x v="37"/>
    <s v="Sim"/>
    <s v="Viaja frequentemente"/>
    <x v="182"/>
    <s v="Pesquisa e Desenvolvimento"/>
    <x v="6"/>
    <n v="4"/>
    <s v="Ciências Humanas"/>
    <x v="0"/>
    <n v="179"/>
    <n v="1"/>
    <s v="Masculino"/>
    <x v="67"/>
    <n v="1"/>
    <n v="3"/>
    <s v="Diretor de manufatura"/>
    <n v="4"/>
    <s v="Solteiro"/>
    <x v="193"/>
    <x v="195"/>
    <x v="5"/>
    <s v="Sim"/>
    <s v="Não"/>
    <x v="4"/>
    <n v="3"/>
    <n v="4"/>
    <n v="0"/>
    <x v="21"/>
    <x v="3"/>
    <n v="3"/>
    <x v="3"/>
    <x v="1"/>
    <x v="0"/>
    <x v="3"/>
  </r>
  <r>
    <x v="6"/>
    <s v="Sim"/>
    <s v="Viaja raramente"/>
    <x v="183"/>
    <s v="Pesquisa e Desenvolvimento"/>
    <x v="6"/>
    <n v="4"/>
    <s v="Ciências Médicas"/>
    <x v="0"/>
    <n v="433"/>
    <n v="3"/>
    <s v="Masculino"/>
    <x v="3"/>
    <n v="2"/>
    <n v="2"/>
    <s v="Pesquisador cientista"/>
    <n v="2"/>
    <s v="Casado"/>
    <x v="194"/>
    <x v="196"/>
    <x v="5"/>
    <s v="Sim"/>
    <s v="Não"/>
    <x v="4"/>
    <n v="3"/>
    <n v="1"/>
    <n v="0"/>
    <x v="14"/>
    <x v="1"/>
    <n v="2"/>
    <x v="11"/>
    <x v="1"/>
    <x v="2"/>
    <x v="5"/>
  </r>
  <r>
    <x v="17"/>
    <s v="Sim"/>
    <s v="Viaja raramente"/>
    <x v="142"/>
    <s v="Pesquisa e Desenvolvimento"/>
    <x v="6"/>
    <n v="4"/>
    <s v="Outras"/>
    <x v="0"/>
    <n v="454"/>
    <n v="2"/>
    <s v="Masculino"/>
    <x v="47"/>
    <n v="1"/>
    <n v="1"/>
    <s v="Técnico de Laboratório"/>
    <n v="1"/>
    <s v="Casado"/>
    <x v="195"/>
    <x v="197"/>
    <x v="1"/>
    <s v="Sim"/>
    <s v="Sim"/>
    <x v="1"/>
    <n v="3"/>
    <n v="4"/>
    <n v="0"/>
    <x v="6"/>
    <x v="2"/>
    <n v="2"/>
    <x v="10"/>
    <x v="3"/>
    <x v="0"/>
    <x v="5"/>
  </r>
  <r>
    <x v="9"/>
    <s v="Sim"/>
    <s v="Viaja raramente"/>
    <x v="184"/>
    <s v="Vendas"/>
    <x v="18"/>
    <n v="4"/>
    <s v="Ciências Humanas"/>
    <x v="0"/>
    <n v="27"/>
    <n v="3"/>
    <s v="Masculino"/>
    <x v="50"/>
    <n v="2"/>
    <n v="1"/>
    <s v="Representante de vendas"/>
    <n v="1"/>
    <s v="Solteiro"/>
    <x v="196"/>
    <x v="198"/>
    <x v="6"/>
    <s v="Sim"/>
    <s v="Não"/>
    <x v="8"/>
    <n v="4"/>
    <n v="2"/>
    <n v="0"/>
    <x v="13"/>
    <x v="2"/>
    <n v="3"/>
    <x v="2"/>
    <x v="2"/>
    <x v="0"/>
    <x v="3"/>
  </r>
  <r>
    <x v="14"/>
    <s v="Sim"/>
    <s v="Viaja raramente"/>
    <x v="185"/>
    <s v="Vendas"/>
    <x v="18"/>
    <n v="4"/>
    <s v="Marketing"/>
    <x v="0"/>
    <n v="1157"/>
    <n v="1"/>
    <s v="Feminino"/>
    <x v="47"/>
    <n v="3"/>
    <n v="2"/>
    <s v="Executivo de vendas"/>
    <n v="1"/>
    <s v="Solteiro"/>
    <x v="197"/>
    <x v="199"/>
    <x v="0"/>
    <s v="Sim"/>
    <s v="Sim"/>
    <x v="10"/>
    <n v="3"/>
    <n v="1"/>
    <n v="0"/>
    <x v="2"/>
    <x v="1"/>
    <n v="3"/>
    <x v="2"/>
    <x v="1"/>
    <x v="0"/>
    <x v="3"/>
  </r>
  <r>
    <x v="11"/>
    <s v="Sim"/>
    <s v="Viaja raramente"/>
    <x v="186"/>
    <s v="Recursos Humanos"/>
    <x v="18"/>
    <n v="4"/>
    <s v="Ensino Técnico"/>
    <x v="0"/>
    <n v="1467"/>
    <n v="1"/>
    <s v="Feminino"/>
    <x v="33"/>
    <n v="3"/>
    <n v="1"/>
    <s v="Recursos Humanos"/>
    <n v="3"/>
    <s v="Casado"/>
    <x v="198"/>
    <x v="200"/>
    <x v="1"/>
    <s v="Sim"/>
    <s v="Não"/>
    <x v="4"/>
    <n v="3"/>
    <n v="4"/>
    <n v="0"/>
    <x v="22"/>
    <x v="5"/>
    <n v="3"/>
    <x v="9"/>
    <x v="1"/>
    <x v="6"/>
    <x v="1"/>
  </r>
  <r>
    <x v="30"/>
    <s v="Sim"/>
    <s v="Viaja raramente"/>
    <x v="187"/>
    <s v="Pesquisa e Desenvolvimento"/>
    <x v="18"/>
    <n v="4"/>
    <s v="Ciências Humanas"/>
    <x v="0"/>
    <n v="1534"/>
    <n v="4"/>
    <s v="Masculino"/>
    <x v="20"/>
    <n v="3"/>
    <n v="1"/>
    <s v="Técnico de Laboratório"/>
    <n v="1"/>
    <s v="Solteiro"/>
    <x v="199"/>
    <x v="201"/>
    <x v="9"/>
    <s v="Sim"/>
    <s v="Não"/>
    <x v="3"/>
    <n v="3"/>
    <n v="2"/>
    <n v="0"/>
    <x v="12"/>
    <x v="1"/>
    <n v="1"/>
    <x v="2"/>
    <x v="5"/>
    <x v="1"/>
    <x v="0"/>
  </r>
  <r>
    <x v="11"/>
    <s v="Sim"/>
    <s v="Viaja frequentemente"/>
    <x v="188"/>
    <s v="Pesquisa e Desenvolvimento"/>
    <x v="18"/>
    <n v="4"/>
    <s v="Ciências Humanas"/>
    <x v="0"/>
    <n v="1807"/>
    <n v="4"/>
    <s v="Masculino"/>
    <x v="14"/>
    <n v="3"/>
    <n v="2"/>
    <s v="Técnico de Laboratório"/>
    <n v="1"/>
    <s v="Casado"/>
    <x v="101"/>
    <x v="202"/>
    <x v="2"/>
    <s v="Sim"/>
    <s v="Não"/>
    <x v="10"/>
    <n v="3"/>
    <n v="3"/>
    <n v="1"/>
    <x v="14"/>
    <x v="1"/>
    <n v="2"/>
    <x v="10"/>
    <x v="6"/>
    <x v="0"/>
    <x v="5"/>
  </r>
  <r>
    <x v="22"/>
    <s v="Sim"/>
    <s v="Viaja raramente"/>
    <x v="156"/>
    <s v="Pesquisa e Desenvolvimento"/>
    <x v="7"/>
    <n v="4"/>
    <s v="Ciências Humanas"/>
    <x v="0"/>
    <n v="1200"/>
    <n v="3"/>
    <s v="Masculino"/>
    <x v="65"/>
    <n v="3"/>
    <n v="1"/>
    <s v="Pesquisador cientista"/>
    <n v="3"/>
    <s v="Solteiro"/>
    <x v="200"/>
    <x v="203"/>
    <x v="1"/>
    <s v="Sim"/>
    <s v="Sim"/>
    <x v="1"/>
    <n v="3"/>
    <n v="3"/>
    <n v="0"/>
    <x v="2"/>
    <x v="2"/>
    <n v="3"/>
    <x v="7"/>
    <x v="5"/>
    <x v="0"/>
    <x v="1"/>
  </r>
  <r>
    <x v="23"/>
    <s v="Sim"/>
    <s v="Viaja raramente"/>
    <x v="189"/>
    <s v="Pesquisa e Desenvolvimento"/>
    <x v="7"/>
    <n v="4"/>
    <s v="Ciências Médicas"/>
    <x v="0"/>
    <n v="1809"/>
    <n v="4"/>
    <s v="Masculino"/>
    <x v="23"/>
    <n v="3"/>
    <n v="2"/>
    <s v="Diretor de manufatura"/>
    <n v="1"/>
    <s v="Solteiro"/>
    <x v="201"/>
    <x v="204"/>
    <x v="1"/>
    <s v="Sim"/>
    <s v="Não"/>
    <x v="4"/>
    <n v="3"/>
    <n v="2"/>
    <n v="0"/>
    <x v="13"/>
    <x v="2"/>
    <n v="1"/>
    <x v="12"/>
    <x v="2"/>
    <x v="0"/>
    <x v="10"/>
  </r>
  <r>
    <x v="18"/>
    <s v="Sim"/>
    <s v="Não Viaja"/>
    <x v="190"/>
    <s v="Vendas"/>
    <x v="19"/>
    <n v="4"/>
    <s v="Outras"/>
    <x v="0"/>
    <n v="631"/>
    <n v="4"/>
    <s v="Masculino"/>
    <x v="58"/>
    <n v="4"/>
    <n v="2"/>
    <s v="Executivo de vendas"/>
    <n v="3"/>
    <s v="Casado"/>
    <x v="202"/>
    <x v="205"/>
    <x v="7"/>
    <s v="Sim"/>
    <s v="Não"/>
    <x v="9"/>
    <n v="3"/>
    <n v="4"/>
    <n v="0"/>
    <x v="2"/>
    <x v="3"/>
    <n v="3"/>
    <x v="3"/>
    <x v="1"/>
    <x v="1"/>
    <x v="1"/>
  </r>
  <r>
    <x v="35"/>
    <s v="Sim"/>
    <s v="Viaja frequentemente"/>
    <x v="191"/>
    <s v="Vendas"/>
    <x v="8"/>
    <n v="4"/>
    <s v="Ciências Humanas"/>
    <x v="0"/>
    <n v="648"/>
    <n v="2"/>
    <s v="Masculino"/>
    <x v="62"/>
    <n v="2"/>
    <n v="1"/>
    <s v="Representante de vendas"/>
    <n v="1"/>
    <s v="Casado"/>
    <x v="203"/>
    <x v="206"/>
    <x v="1"/>
    <s v="Sim"/>
    <s v="Não"/>
    <x v="12"/>
    <n v="3"/>
    <n v="3"/>
    <n v="1"/>
    <x v="0"/>
    <x v="3"/>
    <n v="4"/>
    <x v="5"/>
    <x v="0"/>
    <x v="0"/>
    <x v="0"/>
  </r>
  <r>
    <x v="29"/>
    <s v="Sim"/>
    <s v="Viaja frequentemente"/>
    <x v="192"/>
    <s v="Vendas"/>
    <x v="8"/>
    <n v="4"/>
    <s v="Outras"/>
    <x v="0"/>
    <n v="1667"/>
    <n v="4"/>
    <s v="Masculino"/>
    <x v="29"/>
    <n v="3"/>
    <n v="2"/>
    <s v="Executivo de vendas"/>
    <n v="4"/>
    <s v="Solteiro"/>
    <x v="204"/>
    <x v="207"/>
    <x v="9"/>
    <s v="Sim"/>
    <s v="Sim"/>
    <x v="13"/>
    <n v="4"/>
    <n v="1"/>
    <n v="0"/>
    <x v="18"/>
    <x v="3"/>
    <n v="4"/>
    <x v="13"/>
    <x v="9"/>
    <x v="3"/>
    <x v="5"/>
  </r>
  <r>
    <x v="28"/>
    <s v="Sim"/>
    <s v="Viaja raramente"/>
    <x v="193"/>
    <s v="Vendas"/>
    <x v="20"/>
    <n v="4"/>
    <s v="Ciências Médicas"/>
    <x v="0"/>
    <n v="650"/>
    <n v="2"/>
    <s v="Masculino"/>
    <x v="40"/>
    <n v="3"/>
    <n v="2"/>
    <s v="Executivo de vendas"/>
    <n v="1"/>
    <s v="Divorciado"/>
    <x v="205"/>
    <x v="208"/>
    <x v="5"/>
    <s v="Sim"/>
    <s v="Não"/>
    <x v="10"/>
    <n v="3"/>
    <n v="3"/>
    <n v="0"/>
    <x v="11"/>
    <x v="3"/>
    <n v="1"/>
    <x v="1"/>
    <x v="6"/>
    <x v="1"/>
    <x v="1"/>
  </r>
  <r>
    <x v="4"/>
    <s v="Sim"/>
    <s v="Viaja raramente"/>
    <x v="194"/>
    <s v="Vendas"/>
    <x v="20"/>
    <n v="4"/>
    <s v="Marketing"/>
    <x v="0"/>
    <n v="1372"/>
    <n v="1"/>
    <s v="Masculino"/>
    <x v="3"/>
    <n v="4"/>
    <n v="4"/>
    <s v="Executivo de vendas"/>
    <n v="3"/>
    <s v="Solteiro"/>
    <x v="206"/>
    <x v="209"/>
    <x v="8"/>
    <s v="Sim"/>
    <s v="Sim"/>
    <x v="10"/>
    <n v="3"/>
    <n v="3"/>
    <n v="0"/>
    <x v="17"/>
    <x v="3"/>
    <n v="2"/>
    <x v="23"/>
    <x v="3"/>
    <x v="4"/>
    <x v="10"/>
  </r>
  <r>
    <x v="26"/>
    <s v="Sim"/>
    <s v="Viaja raramente"/>
    <x v="195"/>
    <s v="Pesquisa e Desenvolvimento"/>
    <x v="9"/>
    <n v="4"/>
    <s v="Ciências Humanas"/>
    <x v="0"/>
    <n v="161"/>
    <n v="2"/>
    <s v="Feminino"/>
    <x v="19"/>
    <n v="3"/>
    <n v="1"/>
    <s v="Pesquisador cientista"/>
    <n v="2"/>
    <s v="Casado"/>
    <x v="207"/>
    <x v="210"/>
    <x v="3"/>
    <s v="Sim"/>
    <s v="Sim"/>
    <x v="12"/>
    <n v="3"/>
    <n v="1"/>
    <n v="3"/>
    <x v="6"/>
    <x v="3"/>
    <n v="3"/>
    <x v="2"/>
    <x v="5"/>
    <x v="8"/>
    <x v="3"/>
  </r>
  <r>
    <x v="29"/>
    <s v="Sim"/>
    <s v="Viaja raramente"/>
    <x v="196"/>
    <s v="Pesquisa e Desenvolvimento"/>
    <x v="9"/>
    <n v="4"/>
    <s v="Outras"/>
    <x v="0"/>
    <n v="1010"/>
    <n v="3"/>
    <s v="Masculino"/>
    <x v="32"/>
    <n v="2"/>
    <n v="1"/>
    <s v="Técnico de Laboratório"/>
    <n v="2"/>
    <s v="Divorciado"/>
    <x v="208"/>
    <x v="211"/>
    <x v="1"/>
    <s v="Sim"/>
    <s v="Sim"/>
    <x v="13"/>
    <n v="4"/>
    <n v="4"/>
    <n v="1"/>
    <x v="3"/>
    <x v="3"/>
    <n v="1"/>
    <x v="3"/>
    <x v="1"/>
    <x v="0"/>
    <x v="1"/>
  </r>
  <r>
    <x v="7"/>
    <s v="Sim"/>
    <s v="Viaja raramente"/>
    <x v="72"/>
    <s v="Pesquisa e Desenvolvimento"/>
    <x v="11"/>
    <n v="4"/>
    <s v="Ciências Médicas"/>
    <x v="0"/>
    <n v="394"/>
    <n v="1"/>
    <s v="Masculino"/>
    <x v="24"/>
    <n v="3"/>
    <n v="1"/>
    <s v="Técnico de Laboratório"/>
    <n v="2"/>
    <s v="Divorciado"/>
    <x v="209"/>
    <x v="212"/>
    <x v="5"/>
    <s v="Sim"/>
    <s v="Sim"/>
    <x v="7"/>
    <n v="3"/>
    <n v="4"/>
    <n v="1"/>
    <x v="3"/>
    <x v="3"/>
    <n v="3"/>
    <x v="1"/>
    <x v="1"/>
    <x v="0"/>
    <x v="1"/>
  </r>
  <r>
    <x v="9"/>
    <s v="Sim"/>
    <s v="Viaja raramente"/>
    <x v="197"/>
    <s v="Pesquisa e Desenvolvimento"/>
    <x v="11"/>
    <n v="4"/>
    <s v="Ciências Humanas"/>
    <x v="0"/>
    <n v="1042"/>
    <n v="3"/>
    <s v="Feminino"/>
    <x v="53"/>
    <n v="4"/>
    <n v="1"/>
    <s v="Técnico de Laboratório"/>
    <n v="1"/>
    <s v="Solteiro"/>
    <x v="210"/>
    <x v="213"/>
    <x v="1"/>
    <s v="Sim"/>
    <s v="Não"/>
    <x v="2"/>
    <n v="3"/>
    <n v="3"/>
    <n v="0"/>
    <x v="21"/>
    <x v="6"/>
    <n v="3"/>
    <x v="24"/>
    <x v="14"/>
    <x v="11"/>
    <x v="11"/>
  </r>
  <r>
    <x v="28"/>
    <s v="Sim"/>
    <s v="Viaja raramente"/>
    <x v="198"/>
    <s v="Vendas"/>
    <x v="11"/>
    <n v="4"/>
    <s v="Marketing"/>
    <x v="0"/>
    <n v="1761"/>
    <n v="1"/>
    <s v="Masculino"/>
    <x v="25"/>
    <n v="3"/>
    <n v="3"/>
    <s v="Executivo de vendas"/>
    <n v="3"/>
    <s v="Casado"/>
    <x v="211"/>
    <x v="214"/>
    <x v="5"/>
    <s v="Sim"/>
    <s v="Não"/>
    <x v="7"/>
    <n v="3"/>
    <n v="1"/>
    <n v="3"/>
    <x v="13"/>
    <x v="3"/>
    <n v="3"/>
    <x v="5"/>
    <x v="0"/>
    <x v="0"/>
    <x v="0"/>
  </r>
  <r>
    <x v="11"/>
    <s v="Sim"/>
    <s v="Não Viaja"/>
    <x v="199"/>
    <s v="Pesquisa e Desenvolvimento"/>
    <x v="11"/>
    <n v="4"/>
    <s v="Ensino Técnico"/>
    <x v="0"/>
    <n v="1905"/>
    <n v="4"/>
    <s v="Masculino"/>
    <x v="3"/>
    <n v="1"/>
    <n v="1"/>
    <s v="Pesquisador cientista"/>
    <n v="1"/>
    <s v="Casado"/>
    <x v="212"/>
    <x v="215"/>
    <x v="1"/>
    <s v="Sim"/>
    <s v="Sim"/>
    <x v="8"/>
    <n v="4"/>
    <n v="2"/>
    <n v="1"/>
    <x v="3"/>
    <x v="3"/>
    <n v="3"/>
    <x v="2"/>
    <x v="1"/>
    <x v="4"/>
    <x v="0"/>
  </r>
  <r>
    <x v="7"/>
    <s v="Sim"/>
    <s v="Viaja frequentemente"/>
    <x v="200"/>
    <s v="Recursos Humanos"/>
    <x v="21"/>
    <n v="4"/>
    <s v="Ciências Humanas"/>
    <x v="0"/>
    <n v="608"/>
    <n v="2"/>
    <s v="Feminino"/>
    <x v="23"/>
    <n v="3"/>
    <n v="1"/>
    <s v="Recursos Humanos"/>
    <n v="3"/>
    <s v="Divorciado"/>
    <x v="213"/>
    <x v="216"/>
    <x v="0"/>
    <s v="Sim"/>
    <s v="Sim"/>
    <x v="1"/>
    <n v="3"/>
    <n v="2"/>
    <n v="1"/>
    <x v="9"/>
    <x v="3"/>
    <n v="2"/>
    <x v="10"/>
    <x v="3"/>
    <x v="1"/>
    <x v="0"/>
  </r>
  <r>
    <x v="3"/>
    <s v="Sim"/>
    <s v="Viaja raramente"/>
    <x v="201"/>
    <s v="Pesquisa e Desenvolvimento"/>
    <x v="21"/>
    <n v="4"/>
    <s v="Ciências Humanas"/>
    <x v="0"/>
    <n v="1405"/>
    <n v="4"/>
    <s v="Feminino"/>
    <x v="8"/>
    <n v="3"/>
    <n v="1"/>
    <s v="Pesquisador cientista"/>
    <n v="3"/>
    <s v="Solteiro"/>
    <x v="214"/>
    <x v="217"/>
    <x v="1"/>
    <s v="Sim"/>
    <s v="Sim"/>
    <x v="7"/>
    <n v="3"/>
    <n v="4"/>
    <n v="0"/>
    <x v="9"/>
    <x v="3"/>
    <n v="3"/>
    <x v="11"/>
    <x v="1"/>
    <x v="2"/>
    <x v="5"/>
  </r>
  <r>
    <x v="29"/>
    <s v="Sim"/>
    <s v="Viaja frequentemente"/>
    <x v="202"/>
    <s v="Vendas"/>
    <x v="12"/>
    <n v="4"/>
    <s v="Marketing"/>
    <x v="0"/>
    <n v="1380"/>
    <n v="4"/>
    <s v="Feminino"/>
    <x v="28"/>
    <n v="3"/>
    <n v="2"/>
    <s v="Executivo de vendas"/>
    <n v="3"/>
    <s v="Casado"/>
    <x v="215"/>
    <x v="218"/>
    <x v="0"/>
    <s v="Sim"/>
    <s v="Sim"/>
    <x v="12"/>
    <n v="3"/>
    <n v="3"/>
    <n v="1"/>
    <x v="3"/>
    <x v="5"/>
    <n v="2"/>
    <x v="3"/>
    <x v="1"/>
    <x v="4"/>
    <x v="1"/>
  </r>
  <r>
    <x v="28"/>
    <s v="Sim"/>
    <s v="Viaja raramente"/>
    <x v="203"/>
    <s v="Pesquisa e Desenvolvimento"/>
    <x v="13"/>
    <n v="4"/>
    <s v="Ciências Médicas"/>
    <x v="0"/>
    <n v="1389"/>
    <n v="4"/>
    <s v="Masculino"/>
    <x v="27"/>
    <n v="3"/>
    <n v="2"/>
    <s v="Diretor de manufatura"/>
    <n v="3"/>
    <s v="Casado"/>
    <x v="216"/>
    <x v="219"/>
    <x v="1"/>
    <s v="Sim"/>
    <s v="Sim"/>
    <x v="4"/>
    <n v="3"/>
    <n v="4"/>
    <n v="2"/>
    <x v="13"/>
    <x v="1"/>
    <n v="2"/>
    <x v="12"/>
    <x v="1"/>
    <x v="3"/>
    <x v="5"/>
  </r>
  <r>
    <x v="5"/>
    <s v="Sim"/>
    <s v="Viaja raramente"/>
    <x v="204"/>
    <s v="Pesquisa e Desenvolvimento"/>
    <x v="14"/>
    <n v="4"/>
    <s v="Ciências Médicas"/>
    <x v="0"/>
    <n v="165"/>
    <n v="4"/>
    <s v="Feminino"/>
    <x v="26"/>
    <n v="3"/>
    <n v="3"/>
    <s v="Representante de saúde"/>
    <n v="4"/>
    <s v="Casado"/>
    <x v="217"/>
    <x v="220"/>
    <x v="1"/>
    <s v="Sim"/>
    <s v="Não"/>
    <x v="9"/>
    <n v="3"/>
    <n v="4"/>
    <n v="1"/>
    <x v="29"/>
    <x v="1"/>
    <n v="2"/>
    <x v="25"/>
    <x v="10"/>
    <x v="11"/>
    <x v="6"/>
  </r>
  <r>
    <x v="11"/>
    <s v="Sim"/>
    <s v="Viaja raramente"/>
    <x v="205"/>
    <s v="Vendas"/>
    <x v="15"/>
    <n v="4"/>
    <s v="Ciências Médicas"/>
    <x v="0"/>
    <n v="1489"/>
    <n v="1"/>
    <s v="Feminino"/>
    <x v="64"/>
    <n v="2"/>
    <n v="2"/>
    <s v="Executivo de vendas"/>
    <n v="2"/>
    <s v="Solteiro"/>
    <x v="218"/>
    <x v="221"/>
    <x v="0"/>
    <s v="Sim"/>
    <s v="Sim"/>
    <x v="8"/>
    <n v="4"/>
    <n v="3"/>
    <n v="0"/>
    <x v="8"/>
    <x v="3"/>
    <n v="4"/>
    <x v="26"/>
    <x v="9"/>
    <x v="13"/>
    <x v="8"/>
  </r>
  <r>
    <x v="38"/>
    <s v="Sim"/>
    <s v="Viaja raramente"/>
    <x v="206"/>
    <s v="Vendas"/>
    <x v="15"/>
    <n v="4"/>
    <s v="Ciências Humanas"/>
    <x v="0"/>
    <n v="1968"/>
    <n v="1"/>
    <s v="Masculino"/>
    <x v="46"/>
    <n v="3"/>
    <n v="3"/>
    <s v="Executivo de vendas"/>
    <n v="1"/>
    <s v="Solteiro"/>
    <x v="219"/>
    <x v="222"/>
    <x v="8"/>
    <s v="Sim"/>
    <s v="Sim"/>
    <x v="7"/>
    <n v="3"/>
    <n v="2"/>
    <n v="0"/>
    <x v="12"/>
    <x v="3"/>
    <n v="2"/>
    <x v="9"/>
    <x v="1"/>
    <x v="6"/>
    <x v="1"/>
  </r>
  <r>
    <x v="29"/>
    <s v="Sim"/>
    <s v="Viaja frequentemente"/>
    <x v="207"/>
    <s v="Pesquisa e Desenvolvimento"/>
    <x v="27"/>
    <n v="4"/>
    <s v="Ciências Humanas"/>
    <x v="0"/>
    <n v="881"/>
    <n v="4"/>
    <s v="Feminino"/>
    <x v="65"/>
    <n v="3"/>
    <n v="1"/>
    <s v="Pesquisador cientista"/>
    <n v="2"/>
    <s v="Divorciado"/>
    <x v="220"/>
    <x v="223"/>
    <x v="1"/>
    <s v="Sim"/>
    <s v="Sim"/>
    <x v="6"/>
    <n v="3"/>
    <n v="1"/>
    <n v="1"/>
    <x v="13"/>
    <x v="1"/>
    <n v="2"/>
    <x v="12"/>
    <x v="1"/>
    <x v="2"/>
    <x v="10"/>
  </r>
  <r>
    <x v="18"/>
    <s v="Sim"/>
    <s v="Viaja raramente"/>
    <x v="208"/>
    <s v="Pesquisa e Desenvolvimento"/>
    <x v="27"/>
    <n v="4"/>
    <s v="Ciências Humanas"/>
    <x v="0"/>
    <n v="911"/>
    <n v="1"/>
    <s v="Masculino"/>
    <x v="68"/>
    <n v="3"/>
    <n v="1"/>
    <s v="Técnico de Laboratório"/>
    <n v="4"/>
    <s v="Solteiro"/>
    <x v="221"/>
    <x v="224"/>
    <x v="1"/>
    <s v="Sim"/>
    <s v="Sim"/>
    <x v="13"/>
    <n v="4"/>
    <n v="3"/>
    <n v="0"/>
    <x v="0"/>
    <x v="3"/>
    <n v="1"/>
    <x v="5"/>
    <x v="0"/>
    <x v="0"/>
    <x v="7"/>
  </r>
  <r>
    <x v="30"/>
    <s v="Sim"/>
    <s v="Viaja raramente"/>
    <x v="209"/>
    <s v="Vendas"/>
    <x v="27"/>
    <n v="4"/>
    <s v="Marketing"/>
    <x v="0"/>
    <n v="1318"/>
    <n v="4"/>
    <s v="Masculino"/>
    <x v="5"/>
    <n v="2"/>
    <n v="3"/>
    <s v="Executivo de vendas"/>
    <n v="2"/>
    <s v="Solteiro"/>
    <x v="222"/>
    <x v="225"/>
    <x v="5"/>
    <s v="Sim"/>
    <s v="Sim"/>
    <x v="9"/>
    <n v="3"/>
    <n v="3"/>
    <n v="0"/>
    <x v="11"/>
    <x v="3"/>
    <n v="3"/>
    <x v="2"/>
    <x v="5"/>
    <x v="1"/>
    <x v="0"/>
  </r>
  <r>
    <x v="35"/>
    <s v="Sim"/>
    <s v="Viaja frequentemente"/>
    <x v="210"/>
    <s v="Vendas"/>
    <x v="28"/>
    <n v="4"/>
    <s v="Marketing"/>
    <x v="0"/>
    <n v="299"/>
    <n v="3"/>
    <s v="Feminino"/>
    <x v="33"/>
    <n v="2"/>
    <n v="2"/>
    <s v="Executivo de vendas"/>
    <n v="1"/>
    <s v="Solteiro"/>
    <x v="223"/>
    <x v="226"/>
    <x v="4"/>
    <s v="Sim"/>
    <s v="Não"/>
    <x v="4"/>
    <n v="3"/>
    <n v="3"/>
    <n v="0"/>
    <x v="11"/>
    <x v="0"/>
    <n v="2"/>
    <x v="7"/>
    <x v="2"/>
    <x v="0"/>
    <x v="7"/>
  </r>
  <r>
    <x v="34"/>
    <s v="Sim"/>
    <s v="Viaja frequentemente"/>
    <x v="211"/>
    <s v="Vendas"/>
    <x v="28"/>
    <n v="4"/>
    <s v="Ciências Humanas"/>
    <x v="0"/>
    <n v="684"/>
    <n v="1"/>
    <s v="Feminino"/>
    <x v="0"/>
    <n v="3"/>
    <n v="2"/>
    <s v="Executivo de vendas"/>
    <n v="1"/>
    <s v="Casado"/>
    <x v="224"/>
    <x v="227"/>
    <x v="5"/>
    <s v="Sim"/>
    <s v="Não"/>
    <x v="3"/>
    <n v="3"/>
    <n v="4"/>
    <n v="2"/>
    <x v="3"/>
    <x v="2"/>
    <n v="3"/>
    <x v="5"/>
    <x v="6"/>
    <x v="0"/>
    <x v="0"/>
  </r>
  <r>
    <x v="28"/>
    <s v="Sim"/>
    <s v="Viaja frequentemente"/>
    <x v="212"/>
    <s v="Vendas"/>
    <x v="28"/>
    <n v="4"/>
    <s v="Marketing"/>
    <x v="0"/>
    <n v="1967"/>
    <n v="1"/>
    <s v="Masculino"/>
    <x v="61"/>
    <n v="3"/>
    <n v="2"/>
    <s v="Executivo de vendas"/>
    <n v="4"/>
    <s v="Casado"/>
    <x v="225"/>
    <x v="228"/>
    <x v="1"/>
    <s v="Sim"/>
    <s v="Sim"/>
    <x v="1"/>
    <n v="3"/>
    <n v="3"/>
    <n v="0"/>
    <x v="13"/>
    <x v="2"/>
    <n v="3"/>
    <x v="12"/>
    <x v="3"/>
    <x v="0"/>
    <x v="10"/>
  </r>
  <r>
    <x v="31"/>
    <s v="Sim"/>
    <s v="Não Viaja"/>
    <x v="213"/>
    <s v="Pesquisa e Desenvolvimento"/>
    <x v="16"/>
    <n v="4"/>
    <s v="Ciências Humanas"/>
    <x v="0"/>
    <n v="376"/>
    <n v="1"/>
    <s v="Masculino"/>
    <x v="35"/>
    <n v="3"/>
    <n v="3"/>
    <s v="Gerente"/>
    <n v="2"/>
    <s v="Casado"/>
    <x v="226"/>
    <x v="229"/>
    <x v="1"/>
    <s v="Sim"/>
    <s v="Sim"/>
    <x v="9"/>
    <n v="3"/>
    <n v="4"/>
    <n v="1"/>
    <x v="13"/>
    <x v="3"/>
    <n v="2"/>
    <x v="12"/>
    <x v="3"/>
    <x v="7"/>
    <x v="4"/>
  </r>
  <r>
    <x v="14"/>
    <s v="Sim"/>
    <s v="Viaja frequentemente"/>
    <x v="214"/>
    <s v="Pesquisa e Desenvolvimento"/>
    <x v="16"/>
    <n v="4"/>
    <s v="Ciências Médicas"/>
    <x v="0"/>
    <n v="1101"/>
    <n v="1"/>
    <s v="Feminino"/>
    <x v="57"/>
    <n v="2"/>
    <n v="2"/>
    <s v="Pesquisador cientista"/>
    <n v="3"/>
    <s v="Solteiro"/>
    <x v="227"/>
    <x v="230"/>
    <x v="1"/>
    <s v="Sim"/>
    <s v="Não"/>
    <x v="5"/>
    <n v="4"/>
    <n v="2"/>
    <n v="0"/>
    <x v="20"/>
    <x v="2"/>
    <n v="3"/>
    <x v="20"/>
    <x v="3"/>
    <x v="4"/>
    <x v="10"/>
  </r>
  <r>
    <x v="28"/>
    <s v="Sim"/>
    <s v="Viaja frequentemente"/>
    <x v="215"/>
    <s v="Pesquisa e Desenvolvimento"/>
    <x v="0"/>
    <n v="5"/>
    <s v="Ciências Humanas"/>
    <x v="0"/>
    <n v="1459"/>
    <n v="3"/>
    <s v="Feminino"/>
    <x v="0"/>
    <n v="4"/>
    <n v="3"/>
    <s v="Diretor de manufatura"/>
    <n v="2"/>
    <s v="Solteiro"/>
    <x v="228"/>
    <x v="231"/>
    <x v="1"/>
    <s v="Sim"/>
    <s v="Não"/>
    <x v="1"/>
    <n v="3"/>
    <n v="1"/>
    <n v="0"/>
    <x v="13"/>
    <x v="3"/>
    <n v="3"/>
    <x v="12"/>
    <x v="8"/>
    <x v="8"/>
    <x v="5"/>
  </r>
  <r>
    <x v="38"/>
    <s v="Sim"/>
    <s v="Viaja raramente"/>
    <x v="216"/>
    <s v="Pesquisa e Desenvolvimento"/>
    <x v="1"/>
    <n v="5"/>
    <s v="Ensino Técnico"/>
    <x v="0"/>
    <n v="1572"/>
    <n v="3"/>
    <s v="Feminino"/>
    <x v="55"/>
    <n v="2"/>
    <n v="3"/>
    <s v="Diretor de manufatura"/>
    <n v="4"/>
    <s v="Casado"/>
    <x v="229"/>
    <x v="232"/>
    <x v="0"/>
    <s v="Sim"/>
    <s v="Não"/>
    <x v="2"/>
    <n v="3"/>
    <n v="2"/>
    <n v="1"/>
    <x v="31"/>
    <x v="2"/>
    <n v="3"/>
    <x v="27"/>
    <x v="3"/>
    <x v="1"/>
    <x v="4"/>
  </r>
  <r>
    <x v="9"/>
    <s v="Sim"/>
    <s v="Viaja raramente"/>
    <x v="217"/>
    <s v="Vendas"/>
    <x v="20"/>
    <n v="5"/>
    <s v="Marketing"/>
    <x v="0"/>
    <n v="1733"/>
    <n v="2"/>
    <s v="Masculino"/>
    <x v="65"/>
    <n v="2"/>
    <n v="2"/>
    <s v="Executivo de vendas"/>
    <n v="1"/>
    <s v="Divorciado"/>
    <x v="230"/>
    <x v="233"/>
    <x v="4"/>
    <s v="Sim"/>
    <s v="Sim"/>
    <x v="7"/>
    <n v="3"/>
    <n v="2"/>
    <n v="3"/>
    <x v="8"/>
    <x v="1"/>
    <n v="3"/>
    <x v="9"/>
    <x v="1"/>
    <x v="6"/>
    <x v="1"/>
  </r>
  <r>
    <x v="28"/>
    <s v="Sim"/>
    <s v="Viaja raramente"/>
    <x v="218"/>
    <s v="Recursos Humanos"/>
    <x v="12"/>
    <n v="5"/>
    <s v="Recursos Humanos"/>
    <x v="0"/>
    <n v="1842"/>
    <n v="4"/>
    <s v="Masculino"/>
    <x v="59"/>
    <n v="4"/>
    <n v="1"/>
    <s v="Recursos Humanos"/>
    <n v="1"/>
    <s v="Casado"/>
    <x v="231"/>
    <x v="234"/>
    <x v="0"/>
    <s v="Sim"/>
    <s v="Não"/>
    <x v="10"/>
    <n v="3"/>
    <n v="3"/>
    <n v="0"/>
    <x v="22"/>
    <x v="2"/>
    <n v="3"/>
    <x v="5"/>
    <x v="0"/>
    <x v="0"/>
    <x v="0"/>
  </r>
  <r>
    <x v="17"/>
    <s v="Sim"/>
    <s v="Viaja raramente"/>
    <x v="27"/>
    <s v="Pesquisa e Desenvolvimento"/>
    <x v="27"/>
    <n v="5"/>
    <s v="Ensino Técnico"/>
    <x v="0"/>
    <n v="565"/>
    <n v="3"/>
    <s v="Feminino"/>
    <x v="48"/>
    <n v="2"/>
    <n v="1"/>
    <s v="Pesquisador cientista"/>
    <n v="2"/>
    <s v="Casado"/>
    <x v="232"/>
    <x v="235"/>
    <x v="4"/>
    <s v="Sim"/>
    <s v="Não"/>
    <x v="2"/>
    <n v="3"/>
    <n v="2"/>
    <n v="0"/>
    <x v="2"/>
    <x v="3"/>
    <n v="4"/>
    <x v="9"/>
    <x v="1"/>
    <x v="1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0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Total de Anos Trabalhados na Empresa">
  <location ref="AF14:AJ22" firstHeaderRow="0" firstDataRow="1" firstDataCol="1"/>
  <pivotFields count="34"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30"/>
  </rowFields>
  <rowItems count="8">
    <i>
      <x v="1"/>
    </i>
    <i>
      <x v="2"/>
    </i>
    <i>
      <x v="3"/>
    </i>
    <i>
      <x v="4"/>
    </i>
    <i>
      <x v="5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Frequência" fld="30" subtotal="countNums" baseField="30" baseItem="1"/>
    <dataField name="Frequência Acumulada" fld="30" subtotal="count" showDataAs="runTotal" baseField="30" baseItem="1"/>
    <dataField name="Frequência %" fld="30" subtotal="count" showDataAs="percentOfTotal" baseField="30" baseItem="1" numFmtId="10"/>
    <dataField name="Frequência Acumulada %" fld="30" subtotal="count" baseField="30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field="5" type="button" dataOnly="0" labelOnly="1" outline="0"/>
    </format>
    <format dxfId="4">
      <pivotArea dataOnly="0" labelOnly="1" outline="0" axis="axisValues" fieldPosition="0"/>
    </format>
    <format dxfId="3">
      <pivotArea dataOnly="0" labelOnly="1" grandRow="1" outline="0" fieldPosition="0"/>
    </format>
    <format dxfId="2">
      <pivotArea dataOnly="0" labelOnly="1" outline="0" axis="axisValues" fieldPosition="0"/>
    </format>
    <format dxfId="1">
      <pivotArea outline="0" fieldPosition="0">
        <references count="1">
          <reference field="4294967294" count="1">
            <x v="2"/>
          </reference>
        </references>
      </pivotArea>
    </format>
    <format dxfId="0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4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Renda Mensal">
  <location ref="N14:R22" firstHeaderRow="0" firstDataRow="1" firstDataCol="1"/>
  <pivotFields count="34"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Frequência" fld="18" subtotal="countNums" baseField="18" baseItem="0"/>
    <dataField name="Frequência Acumulada" fld="18" subtotal="count" showDataAs="runTotal" baseField="18" baseItem="1"/>
    <dataField name="Frequência %" fld="18" subtotal="count" showDataAs="percentOfTotal" baseField="18" baseItem="1" numFmtId="10"/>
    <dataField name="Frequência Acumulada %" fld="18" subtotal="count" baseField="18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5" type="button" dataOnly="0" labelOnly="1" outline="0"/>
    </format>
    <format dxfId="12">
      <pivotArea dataOnly="0" labelOnly="1" outline="0" axis="axisValues" fieldPosition="0"/>
    </format>
    <format dxfId="11">
      <pivotArea dataOnly="0" labelOnly="1" grandRow="1" outline="0" fieldPosition="0"/>
    </format>
    <format dxfId="10">
      <pivotArea dataOnly="0" labelOnly="1" outline="0" axis="axisValues" fieldPosition="0"/>
    </format>
    <format dxfId="9">
      <pivotArea outline="0" fieldPosition="0">
        <references count="1">
          <reference field="4294967294" count="1">
            <x v="2"/>
          </reference>
        </references>
      </pivotArea>
    </format>
    <format dxfId="8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Número de Contratos">
  <location ref="N2:R4" firstHeaderRow="0" firstDataRow="1" firstDataCol="1"/>
  <pivotFields count="34"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Frequência" fld="8" subtotal="countNums" baseField="8" baseItem="0"/>
    <dataField name="Frequência Acumulada" fld="8" showDataAs="runTotal" baseField="8" baseItem="0"/>
    <dataField name="Frequência %" fld="8" showDataAs="percentOfTotal" baseField="8" baseItem="0" numFmtId="10"/>
    <dataField name="Frequência Acumulada %" fld="8" baseField="8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5" type="button" dataOnly="0" labelOnly="1" outline="0"/>
    </format>
    <format dxfId="20">
      <pivotArea dataOnly="0" labelOnly="1" outline="0" axis="axisValues" fieldPosition="0"/>
    </format>
    <format dxfId="19">
      <pivotArea dataOnly="0" labelOnly="1" grandRow="1" outline="0" fieldPosition="0"/>
    </format>
    <format dxfId="18">
      <pivotArea dataOnly="0" labelOnly="1" outline="0" axis="axisValues" fieldPosition="0"/>
    </format>
    <format dxfId="17">
      <pivotArea outline="0" fieldPosition="0">
        <references count="1">
          <reference field="4294967294" count="1">
            <x v="2"/>
          </reference>
        </references>
      </pivotArea>
    </format>
    <format dxfId="16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dinâmica17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Percentual de Aumento de Salário">
  <location ref="Z2:AD10" firstHeaderRow="0" firstDataRow="1" firstDataCol="1"/>
  <pivotFields count="34"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Frequência" fld="23" subtotal="count" baseField="23" baseItem="0"/>
    <dataField name="Frequência Acumulada" fld="23" subtotal="count" baseField="0" baseItem="2"/>
    <dataField name="Frequência %" fld="23" subtotal="count" showDataAs="percentOfTotal" baseField="23" baseItem="1" numFmtId="10"/>
    <dataField name="Frequência Acumulada %" fld="23" subtotal="count" baseField="23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2"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5" type="button" dataOnly="0" labelOnly="1" outline="0"/>
    </format>
    <format dxfId="32">
      <pivotArea dataOnly="0" labelOnly="1" outline="0" axis="axisValues" fieldPosition="0"/>
    </format>
    <format dxfId="31">
      <pivotArea dataOnly="0" labelOnly="1" grandRow="1" outline="0" fieldPosition="0"/>
    </format>
    <format dxfId="30">
      <pivotArea dataOnly="0" labelOnly="1" outline="0" axis="axisValues" fieldPosition="0"/>
    </format>
    <format dxfId="29">
      <pivotArea outline="0" fieldPosition="0">
        <references count="1">
          <reference field="4294967294" count="1">
            <x v="1"/>
          </reference>
        </references>
      </pivotArea>
    </format>
    <format dxfId="28">
      <pivotArea outline="0" fieldPosition="0">
        <references count="1">
          <reference field="4294967294" count="1">
            <x v="2"/>
          </reference>
        </references>
      </pivotArea>
    </format>
    <format dxfId="27">
      <pivotArea outline="0" fieldPosition="0">
        <references count="1">
          <reference field="4294967294" count="1">
            <x v="3"/>
          </reference>
        </references>
      </pivotArea>
    </format>
    <format dxfId="26">
      <pivotArea outline="0" fieldPosition="0">
        <references count="1">
          <reference field="4294967294" count="1">
            <x v="1"/>
          </reference>
        </references>
      </pivotArea>
    </format>
    <format dxfId="25">
      <pivotArea outline="0" fieldPosition="0">
        <references count="1">
          <reference field="4294967294" count="1">
            <x v="3"/>
          </reference>
        </references>
      </pivotArea>
    </format>
    <format dxfId="24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ela dinâmica16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Quantidade de Empresas que já Trabalhou">
  <location ref="T14:X20" firstHeaderRow="0" firstDataRow="1" firstDataCol="1"/>
  <pivotFields count="34"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Frequência" fld="20" subtotal="countNums" baseField="20" baseItem="0"/>
    <dataField name="Frequência Acumulada" fld="20" subtotal="count" showDataAs="runTotal" baseField="20" baseItem="1"/>
    <dataField name="Frequência %" fld="20" subtotal="count" showDataAs="percentOfTotal" baseField="20" baseItem="1" numFmtId="10"/>
    <dataField name="Frequência Acumulada %" fld="20" subtotal="count" baseField="20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5" type="button" dataOnly="0" labelOnly="1" outline="0"/>
    </format>
    <format dxfId="40">
      <pivotArea dataOnly="0" labelOnly="1" outline="0" axis="axisValues" fieldPosition="0"/>
    </format>
    <format dxfId="39">
      <pivotArea dataOnly="0" labelOnly="1" grandRow="1" outline="0" fieldPosition="0"/>
    </format>
    <format dxfId="38">
      <pivotArea dataOnly="0" labelOnly="1" outline="0" axis="axisValues" fieldPosition="0"/>
    </format>
    <format dxfId="37">
      <pivotArea outline="0" fieldPosition="0">
        <references count="1">
          <reference field="4294967294" count="1">
            <x v="2"/>
          </reference>
        </references>
      </pivotArea>
    </format>
    <format dxfId="36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ela dinâmica15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Salário Mensal">
  <location ref="T2:X11" firstHeaderRow="0" firstDataRow="1" firstDataCol="1"/>
  <pivotFields count="34"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9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Frequência" fld="19" subtotal="countNums" baseField="19" baseItem="0"/>
    <dataField name="Frequência Acumulada" fld="19" subtotal="count" showDataAs="runTotal" baseField="19" baseItem="1"/>
    <dataField name="Frequência %" fld="19" subtotal="count" showDataAs="percentOfTotal" baseField="19" baseItem="1" numFmtId="10"/>
    <dataField name="Frequência Acumulada %" fld="19" subtotal="count" baseField="19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51">
      <pivotArea type="all" dataOnly="0" outline="0" fieldPosition="0"/>
    </format>
    <format dxfId="50">
      <pivotArea outline="0" collapsedLevelsAreSubtotals="1" fieldPosition="0"/>
    </format>
    <format dxfId="49">
      <pivotArea field="5" type="button" dataOnly="0" labelOnly="1" outline="0"/>
    </format>
    <format dxfId="48">
      <pivotArea dataOnly="0" labelOnly="1" outline="0" axis="axisValues" fieldPosition="0"/>
    </format>
    <format dxfId="47">
      <pivotArea dataOnly="0" labelOnly="1" grandRow="1" outline="0" fieldPosition="0"/>
    </format>
    <format dxfId="46">
      <pivotArea dataOnly="0" labelOnly="1" outline="0" axis="axisValues" fieldPosition="0"/>
    </format>
    <format dxfId="45">
      <pivotArea outline="0" fieldPosition="0">
        <references count="1">
          <reference field="4294967294" count="1">
            <x v="2"/>
          </reference>
        </references>
      </pivotArea>
    </format>
    <format dxfId="44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ela dinâmica1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Distância de Casa">
  <location ref="H2:L11" firstHeaderRow="0" firstDataRow="1" firstDataCol="1"/>
  <pivotFields count="34">
    <pivotField showAll="0"/>
    <pivotField showAll="0"/>
    <pivotField showAll="0"/>
    <pivotField showAll="0"/>
    <pivotField showAll="0"/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Frequência" fld="5" subtotal="countNums" baseField="5" baseItem="0"/>
    <dataField name="Frequência Acumulada" fld="5" subtotal="count" showDataAs="runTotal" baseField="5" baseItem="1"/>
    <dataField name="Frequência %" fld="5" subtotal="count" showDataAs="percentOfTotal" baseField="5" baseItem="1" numFmtId="10"/>
    <dataField name="Frequência Acumulada %" fld="5" subtotal="count" baseField="5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9">
    <format dxfId="60">
      <pivotArea type="all" dataOnly="0" outline="0" fieldPosition="0"/>
    </format>
    <format dxfId="59">
      <pivotArea outline="0" collapsedLevelsAreSubtotals="1" fieldPosition="0"/>
    </format>
    <format dxfId="58">
      <pivotArea field="5" type="button" dataOnly="0" labelOnly="1" outline="0" axis="axisRow" fieldPosition="0"/>
    </format>
    <format dxfId="57">
      <pivotArea dataOnly="0" labelOnly="1" outline="0" axis="axisValues" fieldPosition="0"/>
    </format>
    <format dxfId="56">
      <pivotArea dataOnly="0" labelOnly="1" fieldPosition="0">
        <references count="1">
          <reference field="5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5">
      <pivotArea dataOnly="0" labelOnly="1" grandRow="1" outline="0" fieldPosition="0"/>
    </format>
    <format dxfId="54">
      <pivotArea dataOnly="0" labelOnly="1" outline="0" axis="axisValues" fieldPosition="0"/>
    </format>
    <format dxfId="53">
      <pivotArea outline="0" fieldPosition="0">
        <references count="1">
          <reference field="4294967294" count="1">
            <x v="2"/>
          </reference>
        </references>
      </pivotArea>
    </format>
    <format dxfId="52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ela dinâmica19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Quantidade de Treinamentos Realizados no Último Ano">
  <location ref="AF2:AJ6" firstHeaderRow="0" firstDataRow="1" firstDataCol="1"/>
  <pivotFields count="34"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</pivotFields>
  <rowFields count="1">
    <field x="28"/>
  </rowFields>
  <rowItems count="4"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Frequência" fld="28" subtotal="countNums" baseField="28" baseItem="3"/>
    <dataField name="Frequência Acumulada" fld="28" subtotal="count" showDataAs="runTotal" baseField="28" baseItem="1"/>
    <dataField name="Frequência %" fld="28" subtotal="count" showDataAs="percentOfTotal" baseField="28" baseItem="1" numFmtId="10"/>
    <dataField name="Frequência Acumulada %" fld="28" subtotal="count" baseField="28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68">
      <pivotArea type="all" dataOnly="0" outline="0" fieldPosition="0"/>
    </format>
    <format dxfId="67">
      <pivotArea outline="0" collapsedLevelsAreSubtotals="1" fieldPosition="0"/>
    </format>
    <format dxfId="66">
      <pivotArea field="5" type="button" dataOnly="0" labelOnly="1" outline="0"/>
    </format>
    <format dxfId="65">
      <pivotArea dataOnly="0" labelOnly="1" outline="0" axis="axisValues" fieldPosition="0"/>
    </format>
    <format dxfId="64">
      <pivotArea dataOnly="0" labelOnly="1" grandRow="1" outline="0" fieldPosition="0"/>
    </format>
    <format dxfId="63">
      <pivotArea dataOnly="0" labelOnly="1" outline="0" axis="axisValues" fieldPosition="0"/>
    </format>
    <format dxfId="62">
      <pivotArea outline="0" fieldPosition="0">
        <references count="1">
          <reference field="4294967294" count="1">
            <x v="2"/>
          </reference>
        </references>
      </pivotArea>
    </format>
    <format dxfId="61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ela dinâmica18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Total de Anos Trabalhados">
  <location ref="Z14:AD23" firstHeaderRow="0" firstDataRow="1" firstDataCol="1"/>
  <pivotFields count="34"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7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Frequência" fld="27" baseField="0" baseItem="0"/>
    <dataField name="Frequência Acumulada" fld="27" subtotal="count" showDataAs="runTotal" baseField="27" baseItem="1"/>
    <dataField name="Frequência %" fld="27" subtotal="count" showDataAs="percentOfTotal" baseField="27" baseItem="1" numFmtId="10"/>
    <dataField name="Frequência Acumulada %" fld="27" subtotal="count" baseField="27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76">
      <pivotArea type="all" dataOnly="0" outline="0" fieldPosition="0"/>
    </format>
    <format dxfId="75">
      <pivotArea outline="0" collapsedLevelsAreSubtotals="1" fieldPosition="0"/>
    </format>
    <format dxfId="74">
      <pivotArea field="5" type="button" dataOnly="0" labelOnly="1" outline="0"/>
    </format>
    <format dxfId="73">
      <pivotArea dataOnly="0" labelOnly="1" outline="0" axis="axisValues" fieldPosition="0"/>
    </format>
    <format dxfId="72">
      <pivotArea dataOnly="0" labelOnly="1" grandRow="1" outline="0" fieldPosition="0"/>
    </format>
    <format dxfId="71">
      <pivotArea dataOnly="0" labelOnly="1" outline="0" axis="axisValues" fieldPosition="0"/>
    </format>
    <format dxfId="70">
      <pivotArea outline="0" fieldPosition="0">
        <references count="1">
          <reference field="4294967294" count="1">
            <x v="2"/>
          </reference>
        </references>
      </pivotArea>
    </format>
    <format dxfId="69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Tabela dinâmica10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Diárias Recebidas">
  <location ref="B14:F23" firstHeaderRow="0" firstDataRow="1" firstDataCol="1"/>
  <pivotFields count="34">
    <pivotField showAll="0"/>
    <pivotField showAll="0"/>
    <pivotField showAll="0"/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Frequência" fld="3" subtotal="countNums" baseField="3" baseItem="0"/>
    <dataField name="Frequência Acumulada" fld="3" subtotal="count" showDataAs="runTotal" baseField="3" baseItem="1"/>
    <dataField name="Frequência %" fld="3" subtotal="count" showDataAs="percentOfTotal" baseField="3" baseItem="1" numFmtId="10"/>
    <dataField name="Frequência Acumulada %" fld="3" subtotal="count" baseField="3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84">
      <pivotArea type="all" dataOnly="0" outline="0" fieldPosition="0"/>
    </format>
    <format dxfId="83">
      <pivotArea outline="0" collapsedLevelsAreSubtotals="1" fieldPosition="0"/>
    </format>
    <format dxfId="82">
      <pivotArea field="3" type="button" dataOnly="0" labelOnly="1" outline="0" axis="axisRow" fieldPosition="0"/>
    </format>
    <format dxfId="81">
      <pivotArea dataOnly="0" labelOnly="1" outline="0" axis="axisValues" fieldPosition="0"/>
    </format>
    <format dxfId="80">
      <pivotArea dataOnly="0" labelOnly="1" grandRow="1" outline="0" fieldPosition="0"/>
    </format>
    <format dxfId="79">
      <pivotArea dataOnly="0" labelOnly="1" outline="0" axis="axisValues" fieldPosition="0"/>
    </format>
    <format dxfId="78">
      <pivotArea outline="0" fieldPosition="0">
        <references count="1">
          <reference field="4294967294" count="1">
            <x v="2"/>
          </reference>
        </references>
      </pivotArea>
    </format>
    <format dxfId="77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Tabela dinâmica1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Salário Por Hora">
  <location ref="H14:L23" firstHeaderRow="0" firstDataRow="1" firstDataCol="1"/>
  <pivotFields count="3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Frequência" fld="12" subtotal="countNums" baseField="12" baseItem="0"/>
    <dataField name="Frequência Acumulada" fld="12" subtotal="count" baseField="0" baseItem="0"/>
    <dataField name="Frequência %" fld="12" subtotal="count" showDataAs="percentOfTotal" baseField="12" baseItem="1" numFmtId="10"/>
    <dataField name="Frequência Acumulada %" fld="12" subtotal="count" baseField="12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92">
      <pivotArea type="all" dataOnly="0" outline="0" fieldPosition="0"/>
    </format>
    <format dxfId="91">
      <pivotArea outline="0" collapsedLevelsAreSubtotals="1" fieldPosition="0"/>
    </format>
    <format dxfId="90">
      <pivotArea field="12" type="button" dataOnly="0" labelOnly="1" outline="0" axis="axisRow" fieldPosition="0"/>
    </format>
    <format dxfId="89">
      <pivotArea dataOnly="0" labelOnly="1" outline="0" axis="axisValues" fieldPosition="0"/>
    </format>
    <format dxfId="88">
      <pivotArea dataOnly="0" labelOnly="1" grandRow="1" outline="0" fieldPosition="0"/>
    </format>
    <format dxfId="87">
      <pivotArea dataOnly="0" labelOnly="1" outline="0" axis="axisValues" fieldPosition="0"/>
    </format>
    <format dxfId="86">
      <pivotArea outline="0" fieldPosition="0">
        <references count="1">
          <reference field="4294967294" count="1">
            <x v="2"/>
          </reference>
        </references>
      </pivotArea>
    </format>
    <format dxfId="85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Tabela dinâmica2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Anos Trabalhados com o Atual Gestor">
  <location ref="AR2:AV10" firstHeaderRow="0" firstDataRow="1" firstDataCol="1"/>
  <pivotFields count="34"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33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Frequência" fld="33" subtotal="countNums" baseField="33" baseItem="0"/>
    <dataField name="Frequência Acumulada" fld="33" subtotal="count" showDataAs="runTotal" baseField="33" baseItem="1"/>
    <dataField name="Frequência %" fld="33" subtotal="count" showDataAs="percentOfTotal" baseField="33" baseItem="1" numFmtId="10"/>
    <dataField name="Frequência Acumulada %" fld="33" subtotal="count" baseField="33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100">
      <pivotArea type="all" dataOnly="0" outline="0" fieldPosition="0"/>
    </format>
    <format dxfId="99">
      <pivotArea outline="0" collapsedLevelsAreSubtotals="1" fieldPosition="0"/>
    </format>
    <format dxfId="98">
      <pivotArea field="5" type="button" dataOnly="0" labelOnly="1" outline="0"/>
    </format>
    <format dxfId="97">
      <pivotArea dataOnly="0" labelOnly="1" outline="0" axis="axisValues" fieldPosition="0"/>
    </format>
    <format dxfId="96">
      <pivotArea dataOnly="0" labelOnly="1" grandRow="1" outline="0" fieldPosition="0"/>
    </format>
    <format dxfId="95">
      <pivotArea dataOnly="0" labelOnly="1" outline="0" axis="axisValues" fieldPosition="0"/>
    </format>
    <format dxfId="94">
      <pivotArea outline="0" fieldPosition="0">
        <references count="1">
          <reference field="4294967294" count="1">
            <x v="2"/>
          </reference>
        </references>
      </pivotArea>
    </format>
    <format dxfId="93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Tabela dinâmica2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Anos desde a Última Promoção">
  <location ref="AL14:AP23" firstHeaderRow="0" firstDataRow="1" firstDataCol="1"/>
  <pivotFields count="34"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</pivotFields>
  <rowFields count="1">
    <field x="32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Frequência" fld="32" subtotal="countNums" baseField="32" baseItem="0"/>
    <dataField name="Frequência Acumulada" fld="32" subtotal="count" showDataAs="runTotal" baseField="32" baseItem="1"/>
    <dataField name="Frequência %" fld="32" subtotal="count" showDataAs="percentOfTotal" baseField="32" baseItem="1" numFmtId="10"/>
    <dataField name="Frequência Acumulada %" fld="32" subtotal="count" baseField="32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108">
      <pivotArea type="all" dataOnly="0" outline="0" fieldPosition="0"/>
    </format>
    <format dxfId="107">
      <pivotArea outline="0" collapsedLevelsAreSubtotals="1" fieldPosition="0"/>
    </format>
    <format dxfId="106">
      <pivotArea field="5" type="button" dataOnly="0" labelOnly="1" outline="0"/>
    </format>
    <format dxfId="105">
      <pivotArea dataOnly="0" labelOnly="1" outline="0" axis="axisValues" fieldPosition="0"/>
    </format>
    <format dxfId="104">
      <pivotArea dataOnly="0" labelOnly="1" grandRow="1" outline="0" fieldPosition="0"/>
    </format>
    <format dxfId="103">
      <pivotArea dataOnly="0" labelOnly="1" outline="0" axis="axisValues" fieldPosition="0"/>
    </format>
    <format dxfId="102">
      <pivotArea outline="0" fieldPosition="0">
        <references count="1">
          <reference field="4294967294" count="1">
            <x v="2"/>
          </reference>
        </references>
      </pivotArea>
    </format>
    <format dxfId="101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Tabela dinâmica9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Idade">
  <location ref="B2:F11" firstHeaderRow="0" firstDataRow="1" firstDataCol="1"/>
  <pivotFields count="34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Frequência" fld="0" subtotal="countNums" baseField="0" baseItem="0"/>
    <dataField name="Frequência Acumulada" fld="0" subtotal="count" showDataAs="runTotal" baseField="0" baseItem="1"/>
    <dataField name="Frequência %" fld="0" subtotal="count" showDataAs="percentOfTotal" baseField="0" baseItem="1" numFmtId="10"/>
    <dataField name="Frequência Acumulada %" fld="0" subtotal="count" baseField="0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116">
      <pivotArea type="all" dataOnly="0" outline="0" fieldPosition="0"/>
    </format>
    <format dxfId="115">
      <pivotArea outline="0" collapsedLevelsAreSubtotals="1" fieldPosition="0"/>
    </format>
    <format dxfId="114">
      <pivotArea field="0" type="button" dataOnly="0" labelOnly="1" outline="0" axis="axisRow" fieldPosition="0"/>
    </format>
    <format dxfId="113">
      <pivotArea dataOnly="0" labelOnly="1" outline="0" axis="axisValues" fieldPosition="0"/>
    </format>
    <format dxfId="112">
      <pivotArea dataOnly="0" labelOnly="1" grandRow="1" outline="0" fieldPosition="0"/>
    </format>
    <format dxfId="111">
      <pivotArea dataOnly="0" labelOnly="1" outline="0" axis="axisValues" fieldPosition="0"/>
    </format>
    <format dxfId="110">
      <pivotArea outline="0" fieldPosition="0">
        <references count="1">
          <reference field="4294967294" count="1">
            <x v="2"/>
          </reference>
        </references>
      </pivotArea>
    </format>
    <format dxfId="109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Tabela dinâmica2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Anos Trabalhando na Atual Função">
  <location ref="AL2:AP11" firstHeaderRow="0" firstDataRow="1" firstDataCol="1"/>
  <pivotFields count="34"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</pivotFields>
  <rowFields count="1">
    <field x="3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Frequência" fld="31" subtotal="countNums" baseField="31" baseItem="0"/>
    <dataField name="Frequência Acumulada" fld="31" subtotal="count" showDataAs="runTotal" baseField="31" baseItem="1"/>
    <dataField name="Frequência %" fld="31" subtotal="count" showDataAs="percentOfTotal" baseField="31" baseItem="1" numFmtId="10"/>
    <dataField name="Frequência Acumulada %" fld="31" subtotal="count" baseField="31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124">
      <pivotArea type="all" dataOnly="0" outline="0" fieldPosition="0"/>
    </format>
    <format dxfId="123">
      <pivotArea outline="0" collapsedLevelsAreSubtotals="1" fieldPosition="0"/>
    </format>
    <format dxfId="122">
      <pivotArea field="5" type="button" dataOnly="0" labelOnly="1" outline="0"/>
    </format>
    <format dxfId="121">
      <pivotArea dataOnly="0" labelOnly="1" outline="0" axis="axisValues" fieldPosition="0"/>
    </format>
    <format dxfId="120">
      <pivotArea dataOnly="0" labelOnly="1" grandRow="1" outline="0" fieldPosition="0"/>
    </format>
    <format dxfId="119">
      <pivotArea dataOnly="0" labelOnly="1" outline="0" axis="axisValues" fieldPosition="0"/>
    </format>
    <format dxfId="118">
      <pivotArea outline="0" fieldPosition="0">
        <references count="1">
          <reference field="4294967294" count="1">
            <x v="2"/>
          </reference>
        </references>
      </pivotArea>
    </format>
    <format dxfId="117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a1" displayName="Tabela1" ref="A1:AH238" totalsRowShown="0">
  <autoFilter ref="A1:AH238"/>
  <sortState ref="A482:AH1034">
    <sortCondition descending="1" ref="AH1:AH1471"/>
  </sortState>
  <tableColumns count="34">
    <tableColumn id="1" name="Idade"/>
    <tableColumn id="2" name="Desgaste"/>
    <tableColumn id="3" name="Viagem de negócios"/>
    <tableColumn id="4" name="Diárias recebidas"/>
    <tableColumn id="5" name="Departamento"/>
    <tableColumn id="6" name="Distância de Casa"/>
    <tableColumn id="7" name="Escolaridade"/>
    <tableColumn id="8" name="Área de Formação"/>
    <tableColumn id="9" name="Número de contratos de trabalho na empresa"/>
    <tableColumn id="10" name="ID Funcionário"/>
    <tableColumn id="11" name="Nível de Satisfação com o ambiente de trabalho"/>
    <tableColumn id="12" name="Gênero"/>
    <tableColumn id="13" name="Salário por hora"/>
    <tableColumn id="14" name="Nível de envolvimento com o trabalho"/>
    <tableColumn id="15" name="Nível hierárquico"/>
    <tableColumn id="16" name="Cargo"/>
    <tableColumn id="17" name="Satisfação com o trabalho"/>
    <tableColumn id="18" name="Estado civil"/>
    <tableColumn id="19" name="Renda mensal"/>
    <tableColumn id="20" name="Salário Mensal"/>
    <tableColumn id="21" name="qtde de empresas que já trabalhou"/>
    <tableColumn id="22" name="Maior de idade"/>
    <tableColumn id="23" name="Faz hora extra"/>
    <tableColumn id="24" name="percentual de aumento de salário"/>
    <tableColumn id="25" name="score de performance"/>
    <tableColumn id="26" name="Satisfação nas relações No trabalho"/>
    <tableColumn id="28" name="opção de remaunração variável em ações"/>
    <tableColumn id="29" name="Total de anos trabalhados"/>
    <tableColumn id="30" name="Qtde de treinamentos realizados no último ano" dataDxfId="125"/>
    <tableColumn id="31" name="Equilíbrio vida trabalho"/>
    <tableColumn id="32" name="Total de anos trabalhados na empresa"/>
    <tableColumn id="33" name="Anos trabalhados na função atual"/>
    <tableColumn id="34" name="Anos desde a última promoção"/>
    <tableColumn id="35" name="Anos trabalhando com o atual gesto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4"/>
  <sheetViews>
    <sheetView workbookViewId="0">
      <selection activeCell="AI1" sqref="AI1"/>
    </sheetView>
  </sheetViews>
  <sheetFormatPr defaultRowHeight="15" x14ac:dyDescent="0.25"/>
  <cols>
    <col min="2" max="2" width="11.140625" customWidth="1"/>
    <col min="3" max="3" width="21" bestFit="1" customWidth="1"/>
    <col min="4" max="4" width="18.140625" customWidth="1"/>
    <col min="5" max="5" width="27.140625" bestFit="1" customWidth="1"/>
    <col min="6" max="6" width="18.28515625" customWidth="1"/>
    <col min="7" max="7" width="14.28515625" customWidth="1"/>
    <col min="8" max="8" width="19" customWidth="1"/>
    <col min="9" max="9" width="43.140625" customWidth="1"/>
    <col min="10" max="10" width="15.85546875" customWidth="1"/>
    <col min="11" max="11" width="45" customWidth="1"/>
    <col min="12" max="12" width="10" bestFit="1" customWidth="1"/>
    <col min="13" max="13" width="17" customWidth="1"/>
    <col min="14" max="14" width="36.85546875" customWidth="1"/>
    <col min="15" max="15" width="18.28515625" customWidth="1"/>
    <col min="16" max="16" width="21.42578125" customWidth="1"/>
    <col min="17" max="17" width="25.5703125" customWidth="1"/>
    <col min="18" max="18" width="13" customWidth="1"/>
    <col min="19" max="19" width="15.5703125" customWidth="1"/>
    <col min="20" max="20" width="16" customWidth="1"/>
    <col min="21" max="21" width="33.85546875" customWidth="1"/>
    <col min="22" max="22" width="16.42578125" customWidth="1"/>
    <col min="23" max="23" width="15.42578125" customWidth="1"/>
    <col min="24" max="24" width="32.85546875" customWidth="1"/>
    <col min="25" max="25" width="22.42578125" customWidth="1"/>
    <col min="26" max="26" width="35.140625" customWidth="1"/>
    <col min="27" max="27" width="27.140625" customWidth="1"/>
    <col min="28" max="28" width="39.28515625" customWidth="1"/>
    <col min="29" max="29" width="25.7109375" customWidth="1"/>
    <col min="30" max="30" width="44.85546875" customWidth="1"/>
    <col min="31" max="31" width="37.42578125" bestFit="1" customWidth="1"/>
    <col min="32" max="32" width="36.42578125" customWidth="1"/>
    <col min="33" max="33" width="32.28515625" customWidth="1"/>
    <col min="34" max="34" width="30.28515625" customWidth="1"/>
    <col min="35" max="35" width="35.28515625" customWidth="1"/>
  </cols>
  <sheetData>
    <row r="1" spans="1:34" x14ac:dyDescent="0.25">
      <c r="A1" t="s">
        <v>1</v>
      </c>
      <c r="B1" t="s">
        <v>17</v>
      </c>
      <c r="C1" t="s">
        <v>18</v>
      </c>
      <c r="D1" t="s">
        <v>19</v>
      </c>
      <c r="E1" t="s">
        <v>2</v>
      </c>
      <c r="F1" t="s">
        <v>20</v>
      </c>
      <c r="G1" t="s">
        <v>3</v>
      </c>
      <c r="H1" t="s">
        <v>4</v>
      </c>
      <c r="I1" t="s">
        <v>21</v>
      </c>
      <c r="J1" t="s">
        <v>5</v>
      </c>
      <c r="K1" t="s">
        <v>22</v>
      </c>
      <c r="L1" t="s">
        <v>6</v>
      </c>
      <c r="M1" t="s">
        <v>23</v>
      </c>
      <c r="N1" t="s">
        <v>24</v>
      </c>
      <c r="O1" t="s">
        <v>7</v>
      </c>
      <c r="P1" t="s">
        <v>25</v>
      </c>
      <c r="Q1" t="s">
        <v>8</v>
      </c>
      <c r="R1" t="s">
        <v>9</v>
      </c>
      <c r="S1" t="s">
        <v>26</v>
      </c>
      <c r="T1" t="s">
        <v>27</v>
      </c>
      <c r="U1" t="s">
        <v>10</v>
      </c>
      <c r="V1" t="s">
        <v>11</v>
      </c>
      <c r="W1" t="s">
        <v>12</v>
      </c>
      <c r="X1" t="s">
        <v>13</v>
      </c>
      <c r="Y1" t="s">
        <v>28</v>
      </c>
      <c r="Z1" t="s">
        <v>177</v>
      </c>
      <c r="AA1" t="s">
        <v>16</v>
      </c>
      <c r="AB1" t="s">
        <v>30</v>
      </c>
      <c r="AC1" t="s">
        <v>31</v>
      </c>
      <c r="AD1" t="s">
        <v>33</v>
      </c>
      <c r="AE1" t="s">
        <v>29</v>
      </c>
      <c r="AF1" t="s">
        <v>34</v>
      </c>
      <c r="AG1" t="s">
        <v>35</v>
      </c>
      <c r="AH1" t="s">
        <v>36</v>
      </c>
    </row>
    <row r="2" spans="1:34" x14ac:dyDescent="0.25">
      <c r="A2">
        <v>19</v>
      </c>
      <c r="B2" t="s">
        <v>47</v>
      </c>
      <c r="C2" t="s">
        <v>38</v>
      </c>
      <c r="D2">
        <v>602</v>
      </c>
      <c r="E2" t="s">
        <v>40</v>
      </c>
      <c r="F2">
        <v>1</v>
      </c>
      <c r="G2">
        <v>1</v>
      </c>
      <c r="H2" t="s">
        <v>117</v>
      </c>
      <c r="I2">
        <v>1</v>
      </c>
      <c r="J2">
        <v>235</v>
      </c>
      <c r="K2">
        <v>3</v>
      </c>
      <c r="L2" t="s">
        <v>45</v>
      </c>
      <c r="M2">
        <v>100</v>
      </c>
      <c r="N2">
        <v>1</v>
      </c>
      <c r="O2">
        <v>1</v>
      </c>
      <c r="P2" t="s">
        <v>59</v>
      </c>
      <c r="Q2">
        <v>1</v>
      </c>
      <c r="R2" t="s">
        <v>61</v>
      </c>
      <c r="S2">
        <v>2325</v>
      </c>
      <c r="T2">
        <v>20989</v>
      </c>
      <c r="U2">
        <v>0</v>
      </c>
      <c r="V2" t="s">
        <v>47</v>
      </c>
      <c r="W2" t="s">
        <v>49</v>
      </c>
      <c r="X2">
        <v>21</v>
      </c>
      <c r="Y2">
        <v>4</v>
      </c>
      <c r="Z2">
        <v>1</v>
      </c>
      <c r="AA2">
        <v>0</v>
      </c>
      <c r="AB2">
        <v>1</v>
      </c>
      <c r="AC2" s="22">
        <v>5</v>
      </c>
      <c r="AD2">
        <v>4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21</v>
      </c>
      <c r="B3" t="s">
        <v>47</v>
      </c>
      <c r="C3" t="s">
        <v>38</v>
      </c>
      <c r="D3">
        <v>756</v>
      </c>
      <c r="E3" t="s">
        <v>40</v>
      </c>
      <c r="F3">
        <v>1</v>
      </c>
      <c r="G3">
        <v>1</v>
      </c>
      <c r="H3" t="s">
        <v>117</v>
      </c>
      <c r="I3">
        <v>1</v>
      </c>
      <c r="J3">
        <v>478</v>
      </c>
      <c r="K3">
        <v>1</v>
      </c>
      <c r="L3" t="s">
        <v>45</v>
      </c>
      <c r="M3">
        <v>99</v>
      </c>
      <c r="N3">
        <v>2</v>
      </c>
      <c r="O3">
        <v>1</v>
      </c>
      <c r="P3" t="s">
        <v>59</v>
      </c>
      <c r="Q3">
        <v>2</v>
      </c>
      <c r="R3" t="s">
        <v>61</v>
      </c>
      <c r="S3">
        <v>2174</v>
      </c>
      <c r="T3">
        <v>9150</v>
      </c>
      <c r="U3">
        <v>1</v>
      </c>
      <c r="V3" t="s">
        <v>47</v>
      </c>
      <c r="W3" t="s">
        <v>47</v>
      </c>
      <c r="X3">
        <v>11</v>
      </c>
      <c r="Y3">
        <v>3</v>
      </c>
      <c r="Z3">
        <v>3</v>
      </c>
      <c r="AA3">
        <v>0</v>
      </c>
      <c r="AB3">
        <v>3</v>
      </c>
      <c r="AC3" s="22">
        <v>3</v>
      </c>
      <c r="AD3">
        <v>3</v>
      </c>
      <c r="AE3">
        <v>3</v>
      </c>
      <c r="AF3">
        <v>2</v>
      </c>
      <c r="AG3">
        <v>1</v>
      </c>
      <c r="AH3">
        <v>2</v>
      </c>
    </row>
    <row r="4" spans="1:34" x14ac:dyDescent="0.25">
      <c r="A4">
        <v>24</v>
      </c>
      <c r="B4" t="s">
        <v>47</v>
      </c>
      <c r="C4" t="s">
        <v>37</v>
      </c>
      <c r="D4">
        <v>1448</v>
      </c>
      <c r="E4" t="s">
        <v>40</v>
      </c>
      <c r="F4">
        <v>1</v>
      </c>
      <c r="G4">
        <v>1</v>
      </c>
      <c r="H4" t="s">
        <v>117</v>
      </c>
      <c r="I4">
        <v>1</v>
      </c>
      <c r="J4">
        <v>554</v>
      </c>
      <c r="K4">
        <v>1</v>
      </c>
      <c r="L4" t="s">
        <v>45</v>
      </c>
      <c r="M4">
        <v>62</v>
      </c>
      <c r="N4">
        <v>3</v>
      </c>
      <c r="O4">
        <v>1</v>
      </c>
      <c r="P4" t="s">
        <v>59</v>
      </c>
      <c r="Q4">
        <v>2</v>
      </c>
      <c r="R4" t="s">
        <v>61</v>
      </c>
      <c r="S4">
        <v>3202</v>
      </c>
      <c r="T4">
        <v>21972</v>
      </c>
      <c r="U4">
        <v>1</v>
      </c>
      <c r="V4" t="s">
        <v>47</v>
      </c>
      <c r="W4" t="s">
        <v>47</v>
      </c>
      <c r="X4">
        <v>16</v>
      </c>
      <c r="Y4">
        <v>3</v>
      </c>
      <c r="Z4">
        <v>2</v>
      </c>
      <c r="AA4">
        <v>0</v>
      </c>
      <c r="AB4">
        <v>6</v>
      </c>
      <c r="AC4" s="22">
        <v>4</v>
      </c>
      <c r="AD4">
        <v>3</v>
      </c>
      <c r="AE4">
        <v>5</v>
      </c>
      <c r="AF4">
        <v>3</v>
      </c>
      <c r="AG4">
        <v>1</v>
      </c>
      <c r="AH4">
        <v>4</v>
      </c>
    </row>
    <row r="5" spans="1:34" x14ac:dyDescent="0.25">
      <c r="A5">
        <v>27</v>
      </c>
      <c r="B5" t="s">
        <v>47</v>
      </c>
      <c r="C5" t="s">
        <v>37</v>
      </c>
      <c r="D5">
        <v>1420</v>
      </c>
      <c r="E5" t="s">
        <v>40</v>
      </c>
      <c r="F5">
        <v>2</v>
      </c>
      <c r="G5">
        <v>1</v>
      </c>
      <c r="H5" t="s">
        <v>0</v>
      </c>
      <c r="I5">
        <v>1</v>
      </c>
      <c r="J5">
        <v>667</v>
      </c>
      <c r="K5">
        <v>3</v>
      </c>
      <c r="L5" t="s">
        <v>46</v>
      </c>
      <c r="M5">
        <v>85</v>
      </c>
      <c r="N5">
        <v>3</v>
      </c>
      <c r="O5">
        <v>1</v>
      </c>
      <c r="P5" t="s">
        <v>59</v>
      </c>
      <c r="Q5">
        <v>1</v>
      </c>
      <c r="R5" t="s">
        <v>62</v>
      </c>
      <c r="S5">
        <v>3041</v>
      </c>
      <c r="T5">
        <v>16346</v>
      </c>
      <c r="U5">
        <v>0</v>
      </c>
      <c r="V5" t="s">
        <v>47</v>
      </c>
      <c r="W5" t="s">
        <v>49</v>
      </c>
      <c r="X5">
        <v>11</v>
      </c>
      <c r="Y5">
        <v>3</v>
      </c>
      <c r="Z5">
        <v>2</v>
      </c>
      <c r="AA5">
        <v>1</v>
      </c>
      <c r="AB5">
        <v>5</v>
      </c>
      <c r="AC5" s="22">
        <v>3</v>
      </c>
      <c r="AD5">
        <v>3</v>
      </c>
      <c r="AE5">
        <v>4</v>
      </c>
      <c r="AF5">
        <v>3</v>
      </c>
      <c r="AG5">
        <v>0</v>
      </c>
      <c r="AH5">
        <v>2</v>
      </c>
    </row>
    <row r="6" spans="1:34" x14ac:dyDescent="0.25">
      <c r="A6">
        <v>55</v>
      </c>
      <c r="B6" t="s">
        <v>47</v>
      </c>
      <c r="C6" t="s">
        <v>37</v>
      </c>
      <c r="D6">
        <v>436</v>
      </c>
      <c r="E6" t="s">
        <v>40</v>
      </c>
      <c r="F6">
        <v>2</v>
      </c>
      <c r="G6">
        <v>1</v>
      </c>
      <c r="H6" t="s">
        <v>44</v>
      </c>
      <c r="I6">
        <v>1</v>
      </c>
      <c r="J6">
        <v>842</v>
      </c>
      <c r="K6">
        <v>3</v>
      </c>
      <c r="L6" t="s">
        <v>46</v>
      </c>
      <c r="M6">
        <v>37</v>
      </c>
      <c r="N6">
        <v>3</v>
      </c>
      <c r="O6">
        <v>2</v>
      </c>
      <c r="P6" t="s">
        <v>52</v>
      </c>
      <c r="Q6">
        <v>4</v>
      </c>
      <c r="R6" t="s">
        <v>61</v>
      </c>
      <c r="S6">
        <v>5160</v>
      </c>
      <c r="T6">
        <v>21519</v>
      </c>
      <c r="U6">
        <v>4</v>
      </c>
      <c r="V6" t="s">
        <v>47</v>
      </c>
      <c r="W6" t="s">
        <v>49</v>
      </c>
      <c r="X6">
        <v>16</v>
      </c>
      <c r="Y6">
        <v>3</v>
      </c>
      <c r="Z6">
        <v>3</v>
      </c>
      <c r="AA6">
        <v>0</v>
      </c>
      <c r="AB6">
        <v>12</v>
      </c>
      <c r="AC6" s="22">
        <v>3</v>
      </c>
      <c r="AD6">
        <v>2</v>
      </c>
      <c r="AE6">
        <v>9</v>
      </c>
      <c r="AF6">
        <v>7</v>
      </c>
      <c r="AG6">
        <v>7</v>
      </c>
      <c r="AH6">
        <v>3</v>
      </c>
    </row>
    <row r="7" spans="1:34" x14ac:dyDescent="0.25">
      <c r="A7">
        <v>58</v>
      </c>
      <c r="B7" t="s">
        <v>47</v>
      </c>
      <c r="C7" t="s">
        <v>38</v>
      </c>
      <c r="D7">
        <v>781</v>
      </c>
      <c r="E7" t="s">
        <v>41</v>
      </c>
      <c r="F7">
        <v>2</v>
      </c>
      <c r="G7">
        <v>1</v>
      </c>
      <c r="H7" t="s">
        <v>42</v>
      </c>
      <c r="I7">
        <v>1</v>
      </c>
      <c r="J7">
        <v>918</v>
      </c>
      <c r="K7">
        <v>4</v>
      </c>
      <c r="L7" t="s">
        <v>46</v>
      </c>
      <c r="M7">
        <v>57</v>
      </c>
      <c r="N7">
        <v>2</v>
      </c>
      <c r="O7">
        <v>1</v>
      </c>
      <c r="P7" t="s">
        <v>54</v>
      </c>
      <c r="Q7">
        <v>4</v>
      </c>
      <c r="R7" t="s">
        <v>62</v>
      </c>
      <c r="S7">
        <v>2380</v>
      </c>
      <c r="T7">
        <v>13384</v>
      </c>
      <c r="U7">
        <v>9</v>
      </c>
      <c r="V7" t="s">
        <v>47</v>
      </c>
      <c r="W7" t="s">
        <v>47</v>
      </c>
      <c r="X7">
        <v>14</v>
      </c>
      <c r="Y7">
        <v>3</v>
      </c>
      <c r="Z7">
        <v>4</v>
      </c>
      <c r="AA7">
        <v>1</v>
      </c>
      <c r="AB7">
        <v>3</v>
      </c>
      <c r="AC7" s="22">
        <v>3</v>
      </c>
      <c r="AD7">
        <v>2</v>
      </c>
      <c r="AE7">
        <v>1</v>
      </c>
      <c r="AF7">
        <v>0</v>
      </c>
      <c r="AG7">
        <v>0</v>
      </c>
      <c r="AH7">
        <v>0</v>
      </c>
    </row>
    <row r="8" spans="1:34" x14ac:dyDescent="0.25">
      <c r="A8">
        <v>52</v>
      </c>
      <c r="B8" t="s">
        <v>47</v>
      </c>
      <c r="C8" t="s">
        <v>37</v>
      </c>
      <c r="D8">
        <v>266</v>
      </c>
      <c r="E8" t="s">
        <v>40</v>
      </c>
      <c r="F8">
        <v>2</v>
      </c>
      <c r="G8">
        <v>1</v>
      </c>
      <c r="H8" t="s">
        <v>0</v>
      </c>
      <c r="I8">
        <v>1</v>
      </c>
      <c r="J8">
        <v>1038</v>
      </c>
      <c r="K8">
        <v>1</v>
      </c>
      <c r="L8" t="s">
        <v>45</v>
      </c>
      <c r="M8">
        <v>57</v>
      </c>
      <c r="N8">
        <v>1</v>
      </c>
      <c r="O8">
        <v>5</v>
      </c>
      <c r="P8" t="s">
        <v>57</v>
      </c>
      <c r="Q8">
        <v>4</v>
      </c>
      <c r="R8" t="s">
        <v>60</v>
      </c>
      <c r="S8">
        <v>19845</v>
      </c>
      <c r="T8">
        <v>25846</v>
      </c>
      <c r="U8">
        <v>1</v>
      </c>
      <c r="V8" t="s">
        <v>47</v>
      </c>
      <c r="W8" t="s">
        <v>49</v>
      </c>
      <c r="X8">
        <v>15</v>
      </c>
      <c r="Y8">
        <v>3</v>
      </c>
      <c r="Z8">
        <v>4</v>
      </c>
      <c r="AA8">
        <v>1</v>
      </c>
      <c r="AB8">
        <v>33</v>
      </c>
      <c r="AC8" s="22">
        <v>3</v>
      </c>
      <c r="AD8">
        <v>3</v>
      </c>
      <c r="AE8">
        <v>32</v>
      </c>
      <c r="AF8">
        <v>14</v>
      </c>
      <c r="AG8">
        <v>6</v>
      </c>
      <c r="AH8">
        <v>9</v>
      </c>
    </row>
    <row r="9" spans="1:34" x14ac:dyDescent="0.25">
      <c r="A9">
        <v>26</v>
      </c>
      <c r="B9" t="s">
        <v>47</v>
      </c>
      <c r="C9" t="s">
        <v>38</v>
      </c>
      <c r="D9">
        <v>575</v>
      </c>
      <c r="E9" t="s">
        <v>41</v>
      </c>
      <c r="F9">
        <v>3</v>
      </c>
      <c r="G9">
        <v>1</v>
      </c>
      <c r="H9" t="s">
        <v>117</v>
      </c>
      <c r="I9">
        <v>1</v>
      </c>
      <c r="J9">
        <v>510</v>
      </c>
      <c r="K9">
        <v>3</v>
      </c>
      <c r="L9" t="s">
        <v>46</v>
      </c>
      <c r="M9">
        <v>73</v>
      </c>
      <c r="N9">
        <v>3</v>
      </c>
      <c r="O9">
        <v>1</v>
      </c>
      <c r="P9" t="s">
        <v>53</v>
      </c>
      <c r="Q9">
        <v>1</v>
      </c>
      <c r="R9" t="s">
        <v>61</v>
      </c>
      <c r="S9">
        <v>3102</v>
      </c>
      <c r="T9">
        <v>6582</v>
      </c>
      <c r="U9">
        <v>0</v>
      </c>
      <c r="V9" t="s">
        <v>47</v>
      </c>
      <c r="W9" t="s">
        <v>49</v>
      </c>
      <c r="X9">
        <v>22</v>
      </c>
      <c r="Y9">
        <v>4</v>
      </c>
      <c r="Z9">
        <v>3</v>
      </c>
      <c r="AA9">
        <v>0</v>
      </c>
      <c r="AB9">
        <v>7</v>
      </c>
      <c r="AC9" s="22">
        <v>2</v>
      </c>
      <c r="AD9">
        <v>3</v>
      </c>
      <c r="AE9">
        <v>6</v>
      </c>
      <c r="AF9">
        <v>4</v>
      </c>
      <c r="AG9">
        <v>0</v>
      </c>
      <c r="AH9">
        <v>4</v>
      </c>
    </row>
    <row r="10" spans="1:34" x14ac:dyDescent="0.25">
      <c r="A10">
        <v>22</v>
      </c>
      <c r="B10" t="s">
        <v>47</v>
      </c>
      <c r="C10" t="s">
        <v>37</v>
      </c>
      <c r="D10">
        <v>617</v>
      </c>
      <c r="E10" t="s">
        <v>41</v>
      </c>
      <c r="F10">
        <v>3</v>
      </c>
      <c r="G10">
        <v>1</v>
      </c>
      <c r="H10" t="s">
        <v>42</v>
      </c>
      <c r="I10">
        <v>1</v>
      </c>
      <c r="J10">
        <v>926</v>
      </c>
      <c r="K10">
        <v>2</v>
      </c>
      <c r="L10" t="s">
        <v>45</v>
      </c>
      <c r="M10">
        <v>34</v>
      </c>
      <c r="N10">
        <v>3</v>
      </c>
      <c r="O10">
        <v>2</v>
      </c>
      <c r="P10" t="s">
        <v>55</v>
      </c>
      <c r="Q10">
        <v>3</v>
      </c>
      <c r="R10" t="s">
        <v>60</v>
      </c>
      <c r="S10">
        <v>4171</v>
      </c>
      <c r="T10">
        <v>10022</v>
      </c>
      <c r="U10">
        <v>0</v>
      </c>
      <c r="V10" t="s">
        <v>47</v>
      </c>
      <c r="W10" t="s">
        <v>47</v>
      </c>
      <c r="X10">
        <v>19</v>
      </c>
      <c r="Y10">
        <v>3</v>
      </c>
      <c r="Z10">
        <v>1</v>
      </c>
      <c r="AA10">
        <v>1</v>
      </c>
      <c r="AB10">
        <v>4</v>
      </c>
      <c r="AC10" s="22">
        <v>3</v>
      </c>
      <c r="AD10">
        <v>4</v>
      </c>
      <c r="AE10">
        <v>3</v>
      </c>
      <c r="AF10">
        <v>2</v>
      </c>
      <c r="AG10">
        <v>0</v>
      </c>
      <c r="AH10">
        <v>2</v>
      </c>
    </row>
    <row r="11" spans="1:34" x14ac:dyDescent="0.25">
      <c r="A11">
        <v>36</v>
      </c>
      <c r="B11" t="s">
        <v>47</v>
      </c>
      <c r="C11" t="s">
        <v>37</v>
      </c>
      <c r="D11">
        <v>530</v>
      </c>
      <c r="E11" t="s">
        <v>40</v>
      </c>
      <c r="F11">
        <v>3</v>
      </c>
      <c r="G11">
        <v>1</v>
      </c>
      <c r="H11" t="s">
        <v>42</v>
      </c>
      <c r="I11">
        <v>1</v>
      </c>
      <c r="J11">
        <v>967</v>
      </c>
      <c r="K11">
        <v>3</v>
      </c>
      <c r="L11" t="s">
        <v>46</v>
      </c>
      <c r="M11">
        <v>51</v>
      </c>
      <c r="N11">
        <v>2</v>
      </c>
      <c r="O11">
        <v>3</v>
      </c>
      <c r="P11" t="s">
        <v>52</v>
      </c>
      <c r="Q11">
        <v>4</v>
      </c>
      <c r="R11" t="s">
        <v>60</v>
      </c>
      <c r="S11">
        <v>10325</v>
      </c>
      <c r="T11">
        <v>5518</v>
      </c>
      <c r="U11">
        <v>1</v>
      </c>
      <c r="V11" t="s">
        <v>47</v>
      </c>
      <c r="W11" t="s">
        <v>47</v>
      </c>
      <c r="X11">
        <v>11</v>
      </c>
      <c r="Y11">
        <v>3</v>
      </c>
      <c r="Z11">
        <v>1</v>
      </c>
      <c r="AA11">
        <v>1</v>
      </c>
      <c r="AB11">
        <v>16</v>
      </c>
      <c r="AC11" s="22">
        <v>6</v>
      </c>
      <c r="AD11">
        <v>3</v>
      </c>
      <c r="AE11">
        <v>16</v>
      </c>
      <c r="AF11">
        <v>7</v>
      </c>
      <c r="AG11">
        <v>3</v>
      </c>
      <c r="AH11">
        <v>7</v>
      </c>
    </row>
    <row r="12" spans="1:34" x14ac:dyDescent="0.25">
      <c r="A12">
        <v>22</v>
      </c>
      <c r="B12" t="s">
        <v>47</v>
      </c>
      <c r="C12" t="s">
        <v>38</v>
      </c>
      <c r="D12">
        <v>1368</v>
      </c>
      <c r="E12" t="s">
        <v>41</v>
      </c>
      <c r="F12">
        <v>4</v>
      </c>
      <c r="G12">
        <v>1</v>
      </c>
      <c r="H12" t="s">
        <v>117</v>
      </c>
      <c r="I12">
        <v>1</v>
      </c>
      <c r="J12">
        <v>593</v>
      </c>
      <c r="K12">
        <v>3</v>
      </c>
      <c r="L12" t="s">
        <v>46</v>
      </c>
      <c r="M12">
        <v>99</v>
      </c>
      <c r="N12">
        <v>2</v>
      </c>
      <c r="O12">
        <v>1</v>
      </c>
      <c r="P12" t="s">
        <v>54</v>
      </c>
      <c r="Q12">
        <v>3</v>
      </c>
      <c r="R12" t="s">
        <v>61</v>
      </c>
      <c r="S12">
        <v>3894</v>
      </c>
      <c r="T12">
        <v>9129</v>
      </c>
      <c r="U12">
        <v>5</v>
      </c>
      <c r="V12" t="s">
        <v>47</v>
      </c>
      <c r="W12" t="s">
        <v>49</v>
      </c>
      <c r="X12">
        <v>16</v>
      </c>
      <c r="Y12">
        <v>3</v>
      </c>
      <c r="Z12">
        <v>3</v>
      </c>
      <c r="AA12">
        <v>0</v>
      </c>
      <c r="AB12">
        <v>4</v>
      </c>
      <c r="AC12" s="22">
        <v>3</v>
      </c>
      <c r="AD12">
        <v>3</v>
      </c>
      <c r="AE12">
        <v>2</v>
      </c>
      <c r="AF12">
        <v>2</v>
      </c>
      <c r="AG12">
        <v>1</v>
      </c>
      <c r="AH12">
        <v>2</v>
      </c>
    </row>
    <row r="13" spans="1:34" x14ac:dyDescent="0.25">
      <c r="A13">
        <v>25</v>
      </c>
      <c r="B13" t="s">
        <v>47</v>
      </c>
      <c r="C13" t="s">
        <v>37</v>
      </c>
      <c r="D13">
        <v>1219</v>
      </c>
      <c r="E13" t="s">
        <v>41</v>
      </c>
      <c r="F13">
        <v>4</v>
      </c>
      <c r="G13">
        <v>1</v>
      </c>
      <c r="H13" t="s">
        <v>117</v>
      </c>
      <c r="I13">
        <v>1</v>
      </c>
      <c r="J13">
        <v>1106</v>
      </c>
      <c r="K13">
        <v>4</v>
      </c>
      <c r="L13" t="s">
        <v>46</v>
      </c>
      <c r="M13">
        <v>32</v>
      </c>
      <c r="N13">
        <v>3</v>
      </c>
      <c r="O13">
        <v>1</v>
      </c>
      <c r="P13" t="s">
        <v>54</v>
      </c>
      <c r="Q13">
        <v>4</v>
      </c>
      <c r="R13" t="s">
        <v>60</v>
      </c>
      <c r="S13">
        <v>3691</v>
      </c>
      <c r="T13">
        <v>4605</v>
      </c>
      <c r="U13">
        <v>1</v>
      </c>
      <c r="V13" t="s">
        <v>47</v>
      </c>
      <c r="W13" t="s">
        <v>47</v>
      </c>
      <c r="X13">
        <v>15</v>
      </c>
      <c r="Y13">
        <v>3</v>
      </c>
      <c r="Z13">
        <v>2</v>
      </c>
      <c r="AA13">
        <v>1</v>
      </c>
      <c r="AB13">
        <v>7</v>
      </c>
      <c r="AC13" s="22">
        <v>3</v>
      </c>
      <c r="AD13">
        <v>4</v>
      </c>
      <c r="AE13">
        <v>7</v>
      </c>
      <c r="AF13">
        <v>7</v>
      </c>
      <c r="AG13">
        <v>5</v>
      </c>
      <c r="AH13">
        <v>6</v>
      </c>
    </row>
    <row r="14" spans="1:34" x14ac:dyDescent="0.25">
      <c r="A14">
        <v>34</v>
      </c>
      <c r="B14" t="s">
        <v>47</v>
      </c>
      <c r="C14" t="s">
        <v>37</v>
      </c>
      <c r="D14">
        <v>699</v>
      </c>
      <c r="E14" t="s">
        <v>41</v>
      </c>
      <c r="F14">
        <v>6</v>
      </c>
      <c r="G14">
        <v>1</v>
      </c>
      <c r="H14" t="s">
        <v>44</v>
      </c>
      <c r="I14">
        <v>1</v>
      </c>
      <c r="J14">
        <v>31</v>
      </c>
      <c r="K14">
        <v>2</v>
      </c>
      <c r="L14" t="s">
        <v>46</v>
      </c>
      <c r="M14">
        <v>83</v>
      </c>
      <c r="N14">
        <v>3</v>
      </c>
      <c r="O14">
        <v>1</v>
      </c>
      <c r="P14" t="s">
        <v>53</v>
      </c>
      <c r="Q14">
        <v>1</v>
      </c>
      <c r="R14" t="s">
        <v>61</v>
      </c>
      <c r="S14">
        <v>2960</v>
      </c>
      <c r="T14">
        <v>17102</v>
      </c>
      <c r="U14">
        <v>2</v>
      </c>
      <c r="V14" t="s">
        <v>47</v>
      </c>
      <c r="W14" t="s">
        <v>49</v>
      </c>
      <c r="X14">
        <v>11</v>
      </c>
      <c r="Y14">
        <v>3</v>
      </c>
      <c r="Z14">
        <v>3</v>
      </c>
      <c r="AA14">
        <v>0</v>
      </c>
      <c r="AB14">
        <v>8</v>
      </c>
      <c r="AC14" s="22">
        <v>2</v>
      </c>
      <c r="AD14">
        <v>3</v>
      </c>
      <c r="AE14">
        <v>4</v>
      </c>
      <c r="AF14">
        <v>2</v>
      </c>
      <c r="AG14">
        <v>1</v>
      </c>
      <c r="AH14">
        <v>3</v>
      </c>
    </row>
    <row r="15" spans="1:34" x14ac:dyDescent="0.25">
      <c r="A15">
        <v>21</v>
      </c>
      <c r="B15" t="s">
        <v>47</v>
      </c>
      <c r="C15" t="s">
        <v>37</v>
      </c>
      <c r="D15">
        <v>337</v>
      </c>
      <c r="E15" t="s">
        <v>40</v>
      </c>
      <c r="F15">
        <v>7</v>
      </c>
      <c r="G15">
        <v>1</v>
      </c>
      <c r="H15" t="s">
        <v>0</v>
      </c>
      <c r="I15">
        <v>1</v>
      </c>
      <c r="J15">
        <v>1780</v>
      </c>
      <c r="K15">
        <v>2</v>
      </c>
      <c r="L15" t="s">
        <v>46</v>
      </c>
      <c r="M15">
        <v>31</v>
      </c>
      <c r="N15">
        <v>3</v>
      </c>
      <c r="O15">
        <v>1</v>
      </c>
      <c r="P15" t="s">
        <v>59</v>
      </c>
      <c r="Q15">
        <v>2</v>
      </c>
      <c r="R15" t="s">
        <v>61</v>
      </c>
      <c r="S15">
        <v>2679</v>
      </c>
      <c r="T15">
        <v>4567</v>
      </c>
      <c r="U15">
        <v>1</v>
      </c>
      <c r="V15" t="s">
        <v>47</v>
      </c>
      <c r="W15" t="s">
        <v>49</v>
      </c>
      <c r="X15">
        <v>13</v>
      </c>
      <c r="Y15">
        <v>3</v>
      </c>
      <c r="Z15">
        <v>2</v>
      </c>
      <c r="AA15">
        <v>0</v>
      </c>
      <c r="AB15">
        <v>1</v>
      </c>
      <c r="AC15" s="22">
        <v>3</v>
      </c>
      <c r="AD15">
        <v>3</v>
      </c>
      <c r="AE15">
        <v>1</v>
      </c>
      <c r="AF15">
        <v>0</v>
      </c>
      <c r="AG15">
        <v>1</v>
      </c>
      <c r="AH15">
        <v>0</v>
      </c>
    </row>
    <row r="16" spans="1:34" x14ac:dyDescent="0.25">
      <c r="A16">
        <v>22</v>
      </c>
      <c r="B16" t="s">
        <v>47</v>
      </c>
      <c r="C16" t="s">
        <v>37</v>
      </c>
      <c r="D16">
        <v>391</v>
      </c>
      <c r="E16" t="s">
        <v>41</v>
      </c>
      <c r="F16">
        <v>7</v>
      </c>
      <c r="G16">
        <v>1</v>
      </c>
      <c r="H16" t="s">
        <v>42</v>
      </c>
      <c r="I16">
        <v>1</v>
      </c>
      <c r="J16">
        <v>1878</v>
      </c>
      <c r="K16">
        <v>4</v>
      </c>
      <c r="L16" t="s">
        <v>46</v>
      </c>
      <c r="M16">
        <v>75</v>
      </c>
      <c r="N16">
        <v>3</v>
      </c>
      <c r="O16">
        <v>1</v>
      </c>
      <c r="P16" t="s">
        <v>53</v>
      </c>
      <c r="Q16">
        <v>2</v>
      </c>
      <c r="R16" t="s">
        <v>61</v>
      </c>
      <c r="S16">
        <v>2472</v>
      </c>
      <c r="T16">
        <v>26092</v>
      </c>
      <c r="U16">
        <v>1</v>
      </c>
      <c r="V16" t="s">
        <v>47</v>
      </c>
      <c r="W16" t="s">
        <v>47</v>
      </c>
      <c r="X16">
        <v>23</v>
      </c>
      <c r="Y16">
        <v>4</v>
      </c>
      <c r="Z16">
        <v>1</v>
      </c>
      <c r="AA16">
        <v>0</v>
      </c>
      <c r="AB16">
        <v>1</v>
      </c>
      <c r="AC16" s="22">
        <v>2</v>
      </c>
      <c r="AD16">
        <v>3</v>
      </c>
      <c r="AE16">
        <v>1</v>
      </c>
      <c r="AF16">
        <v>0</v>
      </c>
      <c r="AG16">
        <v>0</v>
      </c>
      <c r="AH16">
        <v>0</v>
      </c>
    </row>
    <row r="17" spans="1:34" x14ac:dyDescent="0.25">
      <c r="A17">
        <v>18</v>
      </c>
      <c r="B17" t="s">
        <v>47</v>
      </c>
      <c r="C17" t="s">
        <v>39</v>
      </c>
      <c r="D17">
        <v>247</v>
      </c>
      <c r="E17" t="s">
        <v>41</v>
      </c>
      <c r="F17">
        <v>8</v>
      </c>
      <c r="G17">
        <v>1</v>
      </c>
      <c r="H17" t="s">
        <v>44</v>
      </c>
      <c r="I17">
        <v>1</v>
      </c>
      <c r="J17">
        <v>1156</v>
      </c>
      <c r="K17">
        <v>3</v>
      </c>
      <c r="L17" t="s">
        <v>46</v>
      </c>
      <c r="M17">
        <v>80</v>
      </c>
      <c r="N17">
        <v>3</v>
      </c>
      <c r="O17">
        <v>1</v>
      </c>
      <c r="P17" t="s">
        <v>54</v>
      </c>
      <c r="Q17">
        <v>3</v>
      </c>
      <c r="R17" t="s">
        <v>61</v>
      </c>
      <c r="S17">
        <v>1904</v>
      </c>
      <c r="T17">
        <v>13556</v>
      </c>
      <c r="U17">
        <v>1</v>
      </c>
      <c r="V17" t="s">
        <v>47</v>
      </c>
      <c r="W17" t="s">
        <v>49</v>
      </c>
      <c r="X17">
        <v>12</v>
      </c>
      <c r="Y17">
        <v>3</v>
      </c>
      <c r="Z17">
        <v>4</v>
      </c>
      <c r="AA17">
        <v>0</v>
      </c>
      <c r="AB17">
        <v>0</v>
      </c>
      <c r="AC17" s="22">
        <v>0</v>
      </c>
      <c r="AD17">
        <v>3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23</v>
      </c>
      <c r="B18" t="s">
        <v>47</v>
      </c>
      <c r="C18" t="s">
        <v>37</v>
      </c>
      <c r="D18">
        <v>1320</v>
      </c>
      <c r="E18" t="s">
        <v>41</v>
      </c>
      <c r="F18">
        <v>8</v>
      </c>
      <c r="G18">
        <v>1</v>
      </c>
      <c r="H18" t="s">
        <v>44</v>
      </c>
      <c r="I18">
        <v>1</v>
      </c>
      <c r="J18">
        <v>1684</v>
      </c>
      <c r="K18">
        <v>4</v>
      </c>
      <c r="L18" t="s">
        <v>46</v>
      </c>
      <c r="M18">
        <v>93</v>
      </c>
      <c r="N18">
        <v>2</v>
      </c>
      <c r="O18">
        <v>1</v>
      </c>
      <c r="P18" t="s">
        <v>54</v>
      </c>
      <c r="Q18">
        <v>3</v>
      </c>
      <c r="R18" t="s">
        <v>61</v>
      </c>
      <c r="S18">
        <v>3989</v>
      </c>
      <c r="T18">
        <v>20586</v>
      </c>
      <c r="U18">
        <v>1</v>
      </c>
      <c r="V18" t="s">
        <v>47</v>
      </c>
      <c r="W18" t="s">
        <v>47</v>
      </c>
      <c r="X18">
        <v>11</v>
      </c>
      <c r="Y18">
        <v>3</v>
      </c>
      <c r="Z18">
        <v>1</v>
      </c>
      <c r="AA18">
        <v>0</v>
      </c>
      <c r="AB18">
        <v>5</v>
      </c>
      <c r="AC18" s="22">
        <v>2</v>
      </c>
      <c r="AD18">
        <v>3</v>
      </c>
      <c r="AE18">
        <v>5</v>
      </c>
      <c r="AF18">
        <v>4</v>
      </c>
      <c r="AG18">
        <v>1</v>
      </c>
      <c r="AH18">
        <v>2</v>
      </c>
    </row>
    <row r="19" spans="1:34" x14ac:dyDescent="0.25">
      <c r="A19">
        <v>22</v>
      </c>
      <c r="B19" t="s">
        <v>47</v>
      </c>
      <c r="C19" t="s">
        <v>37</v>
      </c>
      <c r="D19">
        <v>1294</v>
      </c>
      <c r="E19" t="s">
        <v>41</v>
      </c>
      <c r="F19">
        <v>8</v>
      </c>
      <c r="G19">
        <v>1</v>
      </c>
      <c r="H19" t="s">
        <v>44</v>
      </c>
      <c r="I19">
        <v>1</v>
      </c>
      <c r="J19">
        <v>1783</v>
      </c>
      <c r="K19">
        <v>3</v>
      </c>
      <c r="L19" t="s">
        <v>45</v>
      </c>
      <c r="M19">
        <v>79</v>
      </c>
      <c r="N19">
        <v>3</v>
      </c>
      <c r="O19">
        <v>1</v>
      </c>
      <c r="P19" t="s">
        <v>54</v>
      </c>
      <c r="Q19">
        <v>1</v>
      </c>
      <c r="R19" t="s">
        <v>60</v>
      </c>
      <c r="S19">
        <v>2398</v>
      </c>
      <c r="T19">
        <v>15999</v>
      </c>
      <c r="U19">
        <v>1</v>
      </c>
      <c r="V19" t="s">
        <v>47</v>
      </c>
      <c r="W19" t="s">
        <v>47</v>
      </c>
      <c r="X19">
        <v>17</v>
      </c>
      <c r="Y19">
        <v>3</v>
      </c>
      <c r="Z19">
        <v>3</v>
      </c>
      <c r="AA19">
        <v>0</v>
      </c>
      <c r="AB19">
        <v>1</v>
      </c>
      <c r="AC19" s="22">
        <v>6</v>
      </c>
      <c r="AD19">
        <v>3</v>
      </c>
      <c r="AE19">
        <v>1</v>
      </c>
      <c r="AF19">
        <v>0</v>
      </c>
      <c r="AG19">
        <v>0</v>
      </c>
      <c r="AH19">
        <v>0</v>
      </c>
    </row>
    <row r="20" spans="1:34" x14ac:dyDescent="0.25">
      <c r="A20">
        <v>33</v>
      </c>
      <c r="B20" t="s">
        <v>47</v>
      </c>
      <c r="C20" t="s">
        <v>37</v>
      </c>
      <c r="D20">
        <v>587</v>
      </c>
      <c r="E20" t="s">
        <v>41</v>
      </c>
      <c r="F20">
        <v>10</v>
      </c>
      <c r="G20">
        <v>1</v>
      </c>
      <c r="H20" t="s">
        <v>44</v>
      </c>
      <c r="I20">
        <v>1</v>
      </c>
      <c r="J20">
        <v>584</v>
      </c>
      <c r="K20">
        <v>1</v>
      </c>
      <c r="L20" t="s">
        <v>46</v>
      </c>
      <c r="M20">
        <v>38</v>
      </c>
      <c r="N20">
        <v>1</v>
      </c>
      <c r="O20">
        <v>1</v>
      </c>
      <c r="P20" t="s">
        <v>54</v>
      </c>
      <c r="Q20">
        <v>4</v>
      </c>
      <c r="R20" t="s">
        <v>62</v>
      </c>
      <c r="S20">
        <v>3408</v>
      </c>
      <c r="T20">
        <v>6705</v>
      </c>
      <c r="U20">
        <v>7</v>
      </c>
      <c r="V20" t="s">
        <v>47</v>
      </c>
      <c r="W20" t="s">
        <v>49</v>
      </c>
      <c r="X20">
        <v>13</v>
      </c>
      <c r="Y20">
        <v>3</v>
      </c>
      <c r="Z20">
        <v>1</v>
      </c>
      <c r="AA20">
        <v>3</v>
      </c>
      <c r="AB20">
        <v>8</v>
      </c>
      <c r="AC20" s="22">
        <v>2</v>
      </c>
      <c r="AD20">
        <v>3</v>
      </c>
      <c r="AE20">
        <v>4</v>
      </c>
      <c r="AF20">
        <v>3</v>
      </c>
      <c r="AG20">
        <v>1</v>
      </c>
      <c r="AH20">
        <v>3</v>
      </c>
    </row>
    <row r="21" spans="1:34" x14ac:dyDescent="0.25">
      <c r="A21">
        <v>20</v>
      </c>
      <c r="B21" t="s">
        <v>47</v>
      </c>
      <c r="C21" t="s">
        <v>37</v>
      </c>
      <c r="D21">
        <v>1362</v>
      </c>
      <c r="E21" t="s">
        <v>41</v>
      </c>
      <c r="F21">
        <v>10</v>
      </c>
      <c r="G21">
        <v>1</v>
      </c>
      <c r="H21" t="s">
        <v>44</v>
      </c>
      <c r="I21">
        <v>1</v>
      </c>
      <c r="J21">
        <v>701</v>
      </c>
      <c r="K21">
        <v>4</v>
      </c>
      <c r="L21" t="s">
        <v>46</v>
      </c>
      <c r="M21">
        <v>32</v>
      </c>
      <c r="N21">
        <v>3</v>
      </c>
      <c r="O21">
        <v>1</v>
      </c>
      <c r="P21" t="s">
        <v>53</v>
      </c>
      <c r="Q21">
        <v>3</v>
      </c>
      <c r="R21" t="s">
        <v>61</v>
      </c>
      <c r="S21">
        <v>1009</v>
      </c>
      <c r="T21">
        <v>26999</v>
      </c>
      <c r="U21">
        <v>1</v>
      </c>
      <c r="V21" t="s">
        <v>47</v>
      </c>
      <c r="W21" t="s">
        <v>47</v>
      </c>
      <c r="X21">
        <v>11</v>
      </c>
      <c r="Y21">
        <v>3</v>
      </c>
      <c r="Z21">
        <v>4</v>
      </c>
      <c r="AA21">
        <v>0</v>
      </c>
      <c r="AB21">
        <v>1</v>
      </c>
      <c r="AC21" s="22">
        <v>5</v>
      </c>
      <c r="AD21">
        <v>3</v>
      </c>
      <c r="AE21">
        <v>1</v>
      </c>
      <c r="AF21">
        <v>0</v>
      </c>
      <c r="AG21">
        <v>1</v>
      </c>
      <c r="AH21">
        <v>1</v>
      </c>
    </row>
    <row r="22" spans="1:34" x14ac:dyDescent="0.25">
      <c r="A22">
        <v>28</v>
      </c>
      <c r="B22" t="s">
        <v>47</v>
      </c>
      <c r="C22" t="s">
        <v>37</v>
      </c>
      <c r="D22">
        <v>1485</v>
      </c>
      <c r="E22" t="s">
        <v>41</v>
      </c>
      <c r="F22">
        <v>12</v>
      </c>
      <c r="G22">
        <v>1</v>
      </c>
      <c r="H22" t="s">
        <v>42</v>
      </c>
      <c r="I22">
        <v>1</v>
      </c>
      <c r="J22">
        <v>1175</v>
      </c>
      <c r="K22">
        <v>3</v>
      </c>
      <c r="L22" t="s">
        <v>45</v>
      </c>
      <c r="M22">
        <v>79</v>
      </c>
      <c r="N22">
        <v>3</v>
      </c>
      <c r="O22">
        <v>1</v>
      </c>
      <c r="P22" t="s">
        <v>54</v>
      </c>
      <c r="Q22">
        <v>4</v>
      </c>
      <c r="R22" t="s">
        <v>60</v>
      </c>
      <c r="S22">
        <v>2515</v>
      </c>
      <c r="T22">
        <v>22955</v>
      </c>
      <c r="U22">
        <v>1</v>
      </c>
      <c r="V22" t="s">
        <v>47</v>
      </c>
      <c r="W22" t="s">
        <v>47</v>
      </c>
      <c r="X22">
        <v>11</v>
      </c>
      <c r="Y22">
        <v>3</v>
      </c>
      <c r="Z22">
        <v>4</v>
      </c>
      <c r="AA22">
        <v>0</v>
      </c>
      <c r="AB22">
        <v>1</v>
      </c>
      <c r="AC22" s="22">
        <v>4</v>
      </c>
      <c r="AD22">
        <v>2</v>
      </c>
      <c r="AE22">
        <v>1</v>
      </c>
      <c r="AF22">
        <v>1</v>
      </c>
      <c r="AG22">
        <v>0</v>
      </c>
      <c r="AH22">
        <v>0</v>
      </c>
    </row>
    <row r="23" spans="1:34" x14ac:dyDescent="0.25">
      <c r="A23">
        <v>29</v>
      </c>
      <c r="B23" t="s">
        <v>47</v>
      </c>
      <c r="C23" t="s">
        <v>38</v>
      </c>
      <c r="D23">
        <v>337</v>
      </c>
      <c r="E23" t="s">
        <v>41</v>
      </c>
      <c r="F23">
        <v>14</v>
      </c>
      <c r="G23">
        <v>1</v>
      </c>
      <c r="H23" t="s">
        <v>43</v>
      </c>
      <c r="I23">
        <v>1</v>
      </c>
      <c r="J23">
        <v>1421</v>
      </c>
      <c r="K23">
        <v>3</v>
      </c>
      <c r="L23" t="s">
        <v>45</v>
      </c>
      <c r="M23">
        <v>84</v>
      </c>
      <c r="N23">
        <v>3</v>
      </c>
      <c r="O23">
        <v>3</v>
      </c>
      <c r="P23" t="s">
        <v>127</v>
      </c>
      <c r="Q23">
        <v>4</v>
      </c>
      <c r="R23" t="s">
        <v>61</v>
      </c>
      <c r="S23">
        <v>7553</v>
      </c>
      <c r="T23">
        <v>22930</v>
      </c>
      <c r="U23">
        <v>0</v>
      </c>
      <c r="V23" t="s">
        <v>47</v>
      </c>
      <c r="W23" t="s">
        <v>47</v>
      </c>
      <c r="X23">
        <v>12</v>
      </c>
      <c r="Y23">
        <v>3</v>
      </c>
      <c r="Z23">
        <v>1</v>
      </c>
      <c r="AA23">
        <v>0</v>
      </c>
      <c r="AB23">
        <v>9</v>
      </c>
      <c r="AC23" s="22">
        <v>1</v>
      </c>
      <c r="AD23">
        <v>3</v>
      </c>
      <c r="AE23">
        <v>8</v>
      </c>
      <c r="AF23">
        <v>7</v>
      </c>
      <c r="AG23">
        <v>7</v>
      </c>
      <c r="AH23">
        <v>7</v>
      </c>
    </row>
    <row r="24" spans="1:34" x14ac:dyDescent="0.25">
      <c r="A24">
        <v>33</v>
      </c>
      <c r="B24" t="s">
        <v>47</v>
      </c>
      <c r="C24" t="s">
        <v>37</v>
      </c>
      <c r="D24">
        <v>1277</v>
      </c>
      <c r="E24" t="s">
        <v>41</v>
      </c>
      <c r="F24">
        <v>15</v>
      </c>
      <c r="G24">
        <v>1</v>
      </c>
      <c r="H24" t="s">
        <v>44</v>
      </c>
      <c r="I24">
        <v>1</v>
      </c>
      <c r="J24">
        <v>582</v>
      </c>
      <c r="K24">
        <v>2</v>
      </c>
      <c r="L24" t="s">
        <v>46</v>
      </c>
      <c r="M24">
        <v>56</v>
      </c>
      <c r="N24">
        <v>3</v>
      </c>
      <c r="O24">
        <v>3</v>
      </c>
      <c r="P24" t="s">
        <v>57</v>
      </c>
      <c r="Q24">
        <v>3</v>
      </c>
      <c r="R24" t="s">
        <v>60</v>
      </c>
      <c r="S24">
        <v>13610</v>
      </c>
      <c r="T24">
        <v>24619</v>
      </c>
      <c r="U24">
        <v>7</v>
      </c>
      <c r="V24" t="s">
        <v>47</v>
      </c>
      <c r="W24" t="s">
        <v>47</v>
      </c>
      <c r="X24">
        <v>12</v>
      </c>
      <c r="Y24">
        <v>3</v>
      </c>
      <c r="Z24">
        <v>4</v>
      </c>
      <c r="AA24">
        <v>0</v>
      </c>
      <c r="AB24">
        <v>15</v>
      </c>
      <c r="AC24" s="22">
        <v>2</v>
      </c>
      <c r="AD24">
        <v>4</v>
      </c>
      <c r="AE24">
        <v>7</v>
      </c>
      <c r="AF24">
        <v>6</v>
      </c>
      <c r="AG24">
        <v>7</v>
      </c>
      <c r="AH24">
        <v>7</v>
      </c>
    </row>
    <row r="25" spans="1:34" x14ac:dyDescent="0.25">
      <c r="A25">
        <v>32</v>
      </c>
      <c r="B25" t="s">
        <v>47</v>
      </c>
      <c r="C25" t="s">
        <v>38</v>
      </c>
      <c r="D25">
        <v>1125</v>
      </c>
      <c r="E25" t="s">
        <v>41</v>
      </c>
      <c r="F25">
        <v>16</v>
      </c>
      <c r="G25">
        <v>1</v>
      </c>
      <c r="H25" t="s">
        <v>42</v>
      </c>
      <c r="I25">
        <v>1</v>
      </c>
      <c r="J25">
        <v>33</v>
      </c>
      <c r="K25">
        <v>2</v>
      </c>
      <c r="L25" t="s">
        <v>45</v>
      </c>
      <c r="M25">
        <v>72</v>
      </c>
      <c r="N25">
        <v>1</v>
      </c>
      <c r="O25">
        <v>1</v>
      </c>
      <c r="P25" t="s">
        <v>53</v>
      </c>
      <c r="Q25">
        <v>1</v>
      </c>
      <c r="R25" t="s">
        <v>61</v>
      </c>
      <c r="S25">
        <v>3919</v>
      </c>
      <c r="T25">
        <v>4681</v>
      </c>
      <c r="U25">
        <v>1</v>
      </c>
      <c r="V25" t="s">
        <v>47</v>
      </c>
      <c r="W25" t="s">
        <v>47</v>
      </c>
      <c r="X25">
        <v>22</v>
      </c>
      <c r="Y25">
        <v>4</v>
      </c>
      <c r="Z25">
        <v>2</v>
      </c>
      <c r="AA25">
        <v>0</v>
      </c>
      <c r="AB25">
        <v>10</v>
      </c>
      <c r="AC25" s="22">
        <v>5</v>
      </c>
      <c r="AD25">
        <v>3</v>
      </c>
      <c r="AE25">
        <v>10</v>
      </c>
      <c r="AF25">
        <v>2</v>
      </c>
      <c r="AG25">
        <v>6</v>
      </c>
      <c r="AH25">
        <v>7</v>
      </c>
    </row>
    <row r="26" spans="1:34" x14ac:dyDescent="0.25">
      <c r="A26">
        <v>29</v>
      </c>
      <c r="B26" t="s">
        <v>47</v>
      </c>
      <c r="C26" t="s">
        <v>37</v>
      </c>
      <c r="D26">
        <v>896</v>
      </c>
      <c r="E26" t="s">
        <v>41</v>
      </c>
      <c r="F26">
        <v>18</v>
      </c>
      <c r="G26">
        <v>1</v>
      </c>
      <c r="H26" t="s">
        <v>44</v>
      </c>
      <c r="I26">
        <v>1</v>
      </c>
      <c r="J26">
        <v>315</v>
      </c>
      <c r="K26">
        <v>3</v>
      </c>
      <c r="L26" t="s">
        <v>46</v>
      </c>
      <c r="M26">
        <v>86</v>
      </c>
      <c r="N26">
        <v>2</v>
      </c>
      <c r="O26">
        <v>1</v>
      </c>
      <c r="P26" t="s">
        <v>53</v>
      </c>
      <c r="Q26">
        <v>4</v>
      </c>
      <c r="R26" t="s">
        <v>61</v>
      </c>
      <c r="S26">
        <v>2389</v>
      </c>
      <c r="T26">
        <v>14961</v>
      </c>
      <c r="U26">
        <v>1</v>
      </c>
      <c r="V26" t="s">
        <v>47</v>
      </c>
      <c r="W26" t="s">
        <v>47</v>
      </c>
      <c r="X26">
        <v>13</v>
      </c>
      <c r="Y26">
        <v>3</v>
      </c>
      <c r="Z26">
        <v>3</v>
      </c>
      <c r="AA26">
        <v>0</v>
      </c>
      <c r="AB26">
        <v>4</v>
      </c>
      <c r="AC26" s="22">
        <v>3</v>
      </c>
      <c r="AD26">
        <v>2</v>
      </c>
      <c r="AE26">
        <v>4</v>
      </c>
      <c r="AF26">
        <v>3</v>
      </c>
      <c r="AG26">
        <v>0</v>
      </c>
      <c r="AH26">
        <v>1</v>
      </c>
    </row>
    <row r="27" spans="1:34" x14ac:dyDescent="0.25">
      <c r="A27">
        <v>21</v>
      </c>
      <c r="B27" t="s">
        <v>47</v>
      </c>
      <c r="C27" t="s">
        <v>37</v>
      </c>
      <c r="D27">
        <v>1427</v>
      </c>
      <c r="E27" t="s">
        <v>41</v>
      </c>
      <c r="F27">
        <v>18</v>
      </c>
      <c r="G27">
        <v>1</v>
      </c>
      <c r="H27" t="s">
        <v>43</v>
      </c>
      <c r="I27">
        <v>1</v>
      </c>
      <c r="J27">
        <v>923</v>
      </c>
      <c r="K27">
        <v>4</v>
      </c>
      <c r="L27" t="s">
        <v>45</v>
      </c>
      <c r="M27">
        <v>65</v>
      </c>
      <c r="N27">
        <v>3</v>
      </c>
      <c r="O27">
        <v>1</v>
      </c>
      <c r="P27" t="s">
        <v>53</v>
      </c>
      <c r="Q27">
        <v>4</v>
      </c>
      <c r="R27" t="s">
        <v>61</v>
      </c>
      <c r="S27">
        <v>2693</v>
      </c>
      <c r="T27">
        <v>8870</v>
      </c>
      <c r="U27">
        <v>1</v>
      </c>
      <c r="V27" t="s">
        <v>47</v>
      </c>
      <c r="W27" t="s">
        <v>49</v>
      </c>
      <c r="X27">
        <v>19</v>
      </c>
      <c r="Y27">
        <v>3</v>
      </c>
      <c r="Z27">
        <v>1</v>
      </c>
      <c r="AA27">
        <v>0</v>
      </c>
      <c r="AB27">
        <v>1</v>
      </c>
      <c r="AC27" s="22">
        <v>3</v>
      </c>
      <c r="AD27">
        <v>2</v>
      </c>
      <c r="AE27">
        <v>1</v>
      </c>
      <c r="AF27">
        <v>0</v>
      </c>
      <c r="AG27">
        <v>0</v>
      </c>
      <c r="AH27">
        <v>0</v>
      </c>
    </row>
    <row r="28" spans="1:34" x14ac:dyDescent="0.25">
      <c r="A28">
        <v>19</v>
      </c>
      <c r="B28" t="s">
        <v>47</v>
      </c>
      <c r="C28" t="s">
        <v>37</v>
      </c>
      <c r="D28">
        <v>528</v>
      </c>
      <c r="E28" t="s">
        <v>40</v>
      </c>
      <c r="F28">
        <v>22</v>
      </c>
      <c r="G28">
        <v>1</v>
      </c>
      <c r="H28" t="s">
        <v>0</v>
      </c>
      <c r="I28">
        <v>1</v>
      </c>
      <c r="J28">
        <v>167</v>
      </c>
      <c r="K28">
        <v>4</v>
      </c>
      <c r="L28" t="s">
        <v>46</v>
      </c>
      <c r="M28">
        <v>50</v>
      </c>
      <c r="N28">
        <v>3</v>
      </c>
      <c r="O28">
        <v>1</v>
      </c>
      <c r="P28" t="s">
        <v>59</v>
      </c>
      <c r="Q28">
        <v>3</v>
      </c>
      <c r="R28" t="s">
        <v>61</v>
      </c>
      <c r="S28">
        <v>1675</v>
      </c>
      <c r="T28">
        <v>26820</v>
      </c>
      <c r="U28">
        <v>1</v>
      </c>
      <c r="V28" t="s">
        <v>47</v>
      </c>
      <c r="W28" t="s">
        <v>47</v>
      </c>
      <c r="X28">
        <v>19</v>
      </c>
      <c r="Y28">
        <v>3</v>
      </c>
      <c r="Z28">
        <v>4</v>
      </c>
      <c r="AA28">
        <v>0</v>
      </c>
      <c r="AB28">
        <v>0</v>
      </c>
      <c r="AC28" s="22">
        <v>2</v>
      </c>
      <c r="AD28">
        <v>2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24</v>
      </c>
      <c r="B29" t="s">
        <v>47</v>
      </c>
      <c r="C29" t="s">
        <v>37</v>
      </c>
      <c r="D29">
        <v>240</v>
      </c>
      <c r="E29" t="s">
        <v>116</v>
      </c>
      <c r="F29">
        <v>22</v>
      </c>
      <c r="G29">
        <v>1</v>
      </c>
      <c r="H29" t="s">
        <v>116</v>
      </c>
      <c r="I29">
        <v>1</v>
      </c>
      <c r="J29">
        <v>1714</v>
      </c>
      <c r="K29">
        <v>4</v>
      </c>
      <c r="L29" t="s">
        <v>46</v>
      </c>
      <c r="M29">
        <v>58</v>
      </c>
      <c r="N29">
        <v>1</v>
      </c>
      <c r="O29">
        <v>1</v>
      </c>
      <c r="P29" t="s">
        <v>116</v>
      </c>
      <c r="Q29">
        <v>3</v>
      </c>
      <c r="R29" t="s">
        <v>60</v>
      </c>
      <c r="S29">
        <v>1555</v>
      </c>
      <c r="T29">
        <v>11585</v>
      </c>
      <c r="U29">
        <v>1</v>
      </c>
      <c r="V29" t="s">
        <v>47</v>
      </c>
      <c r="W29" t="s">
        <v>49</v>
      </c>
      <c r="X29">
        <v>11</v>
      </c>
      <c r="Y29">
        <v>3</v>
      </c>
      <c r="Z29">
        <v>3</v>
      </c>
      <c r="AA29">
        <v>1</v>
      </c>
      <c r="AB29">
        <v>1</v>
      </c>
      <c r="AC29" s="22">
        <v>2</v>
      </c>
      <c r="AD29">
        <v>3</v>
      </c>
      <c r="AE29">
        <v>1</v>
      </c>
      <c r="AF29">
        <v>0</v>
      </c>
      <c r="AG29">
        <v>0</v>
      </c>
      <c r="AH29">
        <v>0</v>
      </c>
    </row>
    <row r="30" spans="1:34" x14ac:dyDescent="0.25">
      <c r="A30">
        <v>29</v>
      </c>
      <c r="B30" t="s">
        <v>47</v>
      </c>
      <c r="C30" t="s">
        <v>37</v>
      </c>
      <c r="D30">
        <v>408</v>
      </c>
      <c r="E30" t="s">
        <v>40</v>
      </c>
      <c r="F30">
        <v>23</v>
      </c>
      <c r="G30">
        <v>1</v>
      </c>
      <c r="H30" t="s">
        <v>42</v>
      </c>
      <c r="I30">
        <v>1</v>
      </c>
      <c r="J30">
        <v>1165</v>
      </c>
      <c r="K30">
        <v>4</v>
      </c>
      <c r="L30" t="s">
        <v>45</v>
      </c>
      <c r="M30">
        <v>45</v>
      </c>
      <c r="N30">
        <v>2</v>
      </c>
      <c r="O30">
        <v>3</v>
      </c>
      <c r="P30" t="s">
        <v>52</v>
      </c>
      <c r="Q30">
        <v>1</v>
      </c>
      <c r="R30" t="s">
        <v>60</v>
      </c>
      <c r="S30">
        <v>7336</v>
      </c>
      <c r="T30">
        <v>11162</v>
      </c>
      <c r="U30">
        <v>1</v>
      </c>
      <c r="V30" t="s">
        <v>47</v>
      </c>
      <c r="W30" t="s">
        <v>49</v>
      </c>
      <c r="X30">
        <v>13</v>
      </c>
      <c r="Y30">
        <v>3</v>
      </c>
      <c r="Z30">
        <v>1</v>
      </c>
      <c r="AA30">
        <v>1</v>
      </c>
      <c r="AB30">
        <v>11</v>
      </c>
      <c r="AC30" s="22">
        <v>3</v>
      </c>
      <c r="AD30">
        <v>1</v>
      </c>
      <c r="AE30">
        <v>11</v>
      </c>
      <c r="AF30">
        <v>8</v>
      </c>
      <c r="AG30">
        <v>3</v>
      </c>
      <c r="AH30">
        <v>10</v>
      </c>
    </row>
    <row r="31" spans="1:34" x14ac:dyDescent="0.25">
      <c r="A31">
        <v>25</v>
      </c>
      <c r="B31" t="s">
        <v>47</v>
      </c>
      <c r="C31" t="s">
        <v>38</v>
      </c>
      <c r="D31">
        <v>599</v>
      </c>
      <c r="E31" t="s">
        <v>40</v>
      </c>
      <c r="F31">
        <v>24</v>
      </c>
      <c r="G31">
        <v>1</v>
      </c>
      <c r="H31" t="s">
        <v>42</v>
      </c>
      <c r="I31">
        <v>1</v>
      </c>
      <c r="J31">
        <v>1273</v>
      </c>
      <c r="K31">
        <v>3</v>
      </c>
      <c r="L31" t="s">
        <v>46</v>
      </c>
      <c r="M31">
        <v>73</v>
      </c>
      <c r="N31">
        <v>1</v>
      </c>
      <c r="O31">
        <v>1</v>
      </c>
      <c r="P31" t="s">
        <v>59</v>
      </c>
      <c r="Q31">
        <v>4</v>
      </c>
      <c r="R31" t="s">
        <v>61</v>
      </c>
      <c r="S31">
        <v>1118</v>
      </c>
      <c r="T31">
        <v>8040</v>
      </c>
      <c r="U31">
        <v>1</v>
      </c>
      <c r="V31" t="s">
        <v>47</v>
      </c>
      <c r="W31" t="s">
        <v>47</v>
      </c>
      <c r="X31">
        <v>14</v>
      </c>
      <c r="Y31">
        <v>3</v>
      </c>
      <c r="Z31">
        <v>4</v>
      </c>
      <c r="AA31">
        <v>0</v>
      </c>
      <c r="AB31">
        <v>1</v>
      </c>
      <c r="AC31" s="22">
        <v>4</v>
      </c>
      <c r="AD31">
        <v>3</v>
      </c>
      <c r="AE31">
        <v>1</v>
      </c>
      <c r="AF31">
        <v>0</v>
      </c>
      <c r="AG31">
        <v>1</v>
      </c>
      <c r="AH31">
        <v>0</v>
      </c>
    </row>
    <row r="32" spans="1:34" x14ac:dyDescent="0.25">
      <c r="A32">
        <v>38</v>
      </c>
      <c r="B32" t="s">
        <v>47</v>
      </c>
      <c r="C32" t="s">
        <v>37</v>
      </c>
      <c r="D32">
        <v>1180</v>
      </c>
      <c r="E32" t="s">
        <v>41</v>
      </c>
      <c r="F32">
        <v>29</v>
      </c>
      <c r="G32">
        <v>1</v>
      </c>
      <c r="H32" t="s">
        <v>44</v>
      </c>
      <c r="I32">
        <v>1</v>
      </c>
      <c r="J32">
        <v>282</v>
      </c>
      <c r="K32">
        <v>2</v>
      </c>
      <c r="L32" t="s">
        <v>46</v>
      </c>
      <c r="M32">
        <v>70</v>
      </c>
      <c r="N32">
        <v>3</v>
      </c>
      <c r="O32">
        <v>2</v>
      </c>
      <c r="P32" t="s">
        <v>127</v>
      </c>
      <c r="Q32">
        <v>1</v>
      </c>
      <c r="R32" t="s">
        <v>60</v>
      </c>
      <c r="S32">
        <v>6673</v>
      </c>
      <c r="T32">
        <v>11354</v>
      </c>
      <c r="U32">
        <v>7</v>
      </c>
      <c r="V32" t="s">
        <v>47</v>
      </c>
      <c r="W32" t="s">
        <v>47</v>
      </c>
      <c r="X32">
        <v>19</v>
      </c>
      <c r="Y32">
        <v>3</v>
      </c>
      <c r="Z32">
        <v>2</v>
      </c>
      <c r="AA32">
        <v>0</v>
      </c>
      <c r="AB32">
        <v>17</v>
      </c>
      <c r="AC32" s="22">
        <v>2</v>
      </c>
      <c r="AD32">
        <v>3</v>
      </c>
      <c r="AE32">
        <v>1</v>
      </c>
      <c r="AF32">
        <v>0</v>
      </c>
      <c r="AG32">
        <v>0</v>
      </c>
      <c r="AH32">
        <v>0</v>
      </c>
    </row>
    <row r="33" spans="1:34" x14ac:dyDescent="0.25">
      <c r="A33">
        <v>41</v>
      </c>
      <c r="B33" t="s">
        <v>47</v>
      </c>
      <c r="C33" t="s">
        <v>37</v>
      </c>
      <c r="D33">
        <v>1102</v>
      </c>
      <c r="E33" t="s">
        <v>40</v>
      </c>
      <c r="F33">
        <v>1</v>
      </c>
      <c r="G33">
        <v>2</v>
      </c>
      <c r="H33" t="s">
        <v>42</v>
      </c>
      <c r="I33">
        <v>1</v>
      </c>
      <c r="J33">
        <v>1</v>
      </c>
      <c r="K33">
        <v>2</v>
      </c>
      <c r="L33" t="s">
        <v>45</v>
      </c>
      <c r="M33">
        <v>94</v>
      </c>
      <c r="N33">
        <v>3</v>
      </c>
      <c r="O33">
        <v>2</v>
      </c>
      <c r="P33" t="s">
        <v>52</v>
      </c>
      <c r="Q33">
        <v>4</v>
      </c>
      <c r="R33" t="s">
        <v>61</v>
      </c>
      <c r="S33">
        <v>5993</v>
      </c>
      <c r="T33">
        <v>19479</v>
      </c>
      <c r="U33">
        <v>8</v>
      </c>
      <c r="V33" t="s">
        <v>47</v>
      </c>
      <c r="W33" t="s">
        <v>47</v>
      </c>
      <c r="X33">
        <v>11</v>
      </c>
      <c r="Y33">
        <v>3</v>
      </c>
      <c r="Z33">
        <v>1</v>
      </c>
      <c r="AA33">
        <v>0</v>
      </c>
      <c r="AB33">
        <v>8</v>
      </c>
      <c r="AC33" s="22">
        <v>0</v>
      </c>
      <c r="AD33">
        <v>1</v>
      </c>
      <c r="AE33">
        <v>6</v>
      </c>
      <c r="AF33">
        <v>4</v>
      </c>
      <c r="AG33">
        <v>0</v>
      </c>
      <c r="AH33">
        <v>5</v>
      </c>
    </row>
    <row r="34" spans="1:34" x14ac:dyDescent="0.25">
      <c r="A34">
        <v>48</v>
      </c>
      <c r="B34" t="s">
        <v>47</v>
      </c>
      <c r="C34" t="s">
        <v>37</v>
      </c>
      <c r="D34">
        <v>626</v>
      </c>
      <c r="E34" t="s">
        <v>41</v>
      </c>
      <c r="F34">
        <v>1</v>
      </c>
      <c r="G34">
        <v>2</v>
      </c>
      <c r="H34" t="s">
        <v>42</v>
      </c>
      <c r="I34">
        <v>1</v>
      </c>
      <c r="J34">
        <v>64</v>
      </c>
      <c r="K34">
        <v>1</v>
      </c>
      <c r="L34" t="s">
        <v>46</v>
      </c>
      <c r="M34">
        <v>98</v>
      </c>
      <c r="N34">
        <v>2</v>
      </c>
      <c r="O34">
        <v>3</v>
      </c>
      <c r="P34" t="s">
        <v>54</v>
      </c>
      <c r="Q34">
        <v>3</v>
      </c>
      <c r="R34" t="s">
        <v>61</v>
      </c>
      <c r="S34">
        <v>5381</v>
      </c>
      <c r="T34">
        <v>19294</v>
      </c>
      <c r="U34">
        <v>9</v>
      </c>
      <c r="V34" t="s">
        <v>47</v>
      </c>
      <c r="W34" t="s">
        <v>47</v>
      </c>
      <c r="X34">
        <v>13</v>
      </c>
      <c r="Y34">
        <v>3</v>
      </c>
      <c r="Z34">
        <v>4</v>
      </c>
      <c r="AA34">
        <v>0</v>
      </c>
      <c r="AB34">
        <v>23</v>
      </c>
      <c r="AC34" s="22">
        <v>2</v>
      </c>
      <c r="AD34">
        <v>3</v>
      </c>
      <c r="AE34">
        <v>1</v>
      </c>
      <c r="AF34">
        <v>0</v>
      </c>
      <c r="AG34">
        <v>0</v>
      </c>
      <c r="AH34">
        <v>0</v>
      </c>
    </row>
    <row r="35" spans="1:34" x14ac:dyDescent="0.25">
      <c r="A35">
        <v>28</v>
      </c>
      <c r="B35" t="s">
        <v>47</v>
      </c>
      <c r="C35" t="s">
        <v>37</v>
      </c>
      <c r="D35">
        <v>654</v>
      </c>
      <c r="E35" t="s">
        <v>41</v>
      </c>
      <c r="F35">
        <v>1</v>
      </c>
      <c r="G35">
        <v>2</v>
      </c>
      <c r="H35" t="s">
        <v>42</v>
      </c>
      <c r="I35">
        <v>1</v>
      </c>
      <c r="J35">
        <v>741</v>
      </c>
      <c r="K35">
        <v>1</v>
      </c>
      <c r="L35" t="s">
        <v>45</v>
      </c>
      <c r="M35">
        <v>67</v>
      </c>
      <c r="N35">
        <v>1</v>
      </c>
      <c r="O35">
        <v>1</v>
      </c>
      <c r="P35" t="s">
        <v>53</v>
      </c>
      <c r="Q35">
        <v>2</v>
      </c>
      <c r="R35" t="s">
        <v>61</v>
      </c>
      <c r="S35">
        <v>2216</v>
      </c>
      <c r="T35">
        <v>3872</v>
      </c>
      <c r="U35">
        <v>7</v>
      </c>
      <c r="V35" t="s">
        <v>47</v>
      </c>
      <c r="W35" t="s">
        <v>47</v>
      </c>
      <c r="X35">
        <v>13</v>
      </c>
      <c r="Y35">
        <v>3</v>
      </c>
      <c r="Z35">
        <v>4</v>
      </c>
      <c r="AA35">
        <v>0</v>
      </c>
      <c r="AB35">
        <v>10</v>
      </c>
      <c r="AC35" s="22">
        <v>4</v>
      </c>
      <c r="AD35">
        <v>3</v>
      </c>
      <c r="AE35">
        <v>7</v>
      </c>
      <c r="AF35">
        <v>7</v>
      </c>
      <c r="AG35">
        <v>3</v>
      </c>
      <c r="AH35">
        <v>7</v>
      </c>
    </row>
    <row r="36" spans="1:34" x14ac:dyDescent="0.25">
      <c r="A36">
        <v>29</v>
      </c>
      <c r="B36" t="s">
        <v>47</v>
      </c>
      <c r="C36" t="s">
        <v>37</v>
      </c>
      <c r="D36">
        <v>805</v>
      </c>
      <c r="E36" t="s">
        <v>41</v>
      </c>
      <c r="F36">
        <v>1</v>
      </c>
      <c r="G36">
        <v>2</v>
      </c>
      <c r="H36" t="s">
        <v>42</v>
      </c>
      <c r="I36">
        <v>1</v>
      </c>
      <c r="J36">
        <v>816</v>
      </c>
      <c r="K36">
        <v>2</v>
      </c>
      <c r="L36" t="s">
        <v>45</v>
      </c>
      <c r="M36">
        <v>36</v>
      </c>
      <c r="N36">
        <v>2</v>
      </c>
      <c r="O36">
        <v>1</v>
      </c>
      <c r="P36" t="s">
        <v>54</v>
      </c>
      <c r="Q36">
        <v>1</v>
      </c>
      <c r="R36" t="s">
        <v>60</v>
      </c>
      <c r="S36">
        <v>2319</v>
      </c>
      <c r="T36">
        <v>6689</v>
      </c>
      <c r="U36">
        <v>1</v>
      </c>
      <c r="V36" t="s">
        <v>47</v>
      </c>
      <c r="W36" t="s">
        <v>47</v>
      </c>
      <c r="X36">
        <v>11</v>
      </c>
      <c r="Y36">
        <v>3</v>
      </c>
      <c r="Z36">
        <v>4</v>
      </c>
      <c r="AA36">
        <v>1</v>
      </c>
      <c r="AB36">
        <v>1</v>
      </c>
      <c r="AC36" s="22">
        <v>1</v>
      </c>
      <c r="AD36">
        <v>3</v>
      </c>
      <c r="AE36">
        <v>1</v>
      </c>
      <c r="AF36">
        <v>0</v>
      </c>
      <c r="AG36">
        <v>0</v>
      </c>
      <c r="AH36">
        <v>0</v>
      </c>
    </row>
    <row r="37" spans="1:34" x14ac:dyDescent="0.25">
      <c r="A37">
        <v>44</v>
      </c>
      <c r="B37" t="s">
        <v>47</v>
      </c>
      <c r="C37" t="s">
        <v>37</v>
      </c>
      <c r="D37">
        <v>1376</v>
      </c>
      <c r="E37" t="s">
        <v>116</v>
      </c>
      <c r="F37">
        <v>1</v>
      </c>
      <c r="G37">
        <v>2</v>
      </c>
      <c r="H37" t="s">
        <v>44</v>
      </c>
      <c r="I37">
        <v>1</v>
      </c>
      <c r="J37">
        <v>1098</v>
      </c>
      <c r="K37">
        <v>2</v>
      </c>
      <c r="L37" t="s">
        <v>46</v>
      </c>
      <c r="M37">
        <v>91</v>
      </c>
      <c r="N37">
        <v>2</v>
      </c>
      <c r="O37">
        <v>3</v>
      </c>
      <c r="P37" t="s">
        <v>116</v>
      </c>
      <c r="Q37">
        <v>1</v>
      </c>
      <c r="R37" t="s">
        <v>60</v>
      </c>
      <c r="S37">
        <v>10482</v>
      </c>
      <c r="T37">
        <v>2326</v>
      </c>
      <c r="U37">
        <v>9</v>
      </c>
      <c r="V37" t="s">
        <v>47</v>
      </c>
      <c r="W37" t="s">
        <v>49</v>
      </c>
      <c r="X37">
        <v>14</v>
      </c>
      <c r="Y37">
        <v>3</v>
      </c>
      <c r="Z37">
        <v>4</v>
      </c>
      <c r="AA37">
        <v>1</v>
      </c>
      <c r="AB37">
        <v>24</v>
      </c>
      <c r="AC37" s="22">
        <v>1</v>
      </c>
      <c r="AD37">
        <v>3</v>
      </c>
      <c r="AE37">
        <v>20</v>
      </c>
      <c r="AF37">
        <v>6</v>
      </c>
      <c r="AG37">
        <v>3</v>
      </c>
      <c r="AH37">
        <v>6</v>
      </c>
    </row>
    <row r="38" spans="1:34" x14ac:dyDescent="0.25">
      <c r="A38">
        <v>32</v>
      </c>
      <c r="B38" t="s">
        <v>47</v>
      </c>
      <c r="C38" t="s">
        <v>37</v>
      </c>
      <c r="D38">
        <v>964</v>
      </c>
      <c r="E38" t="s">
        <v>40</v>
      </c>
      <c r="F38">
        <v>1</v>
      </c>
      <c r="G38">
        <v>2</v>
      </c>
      <c r="H38" t="s">
        <v>42</v>
      </c>
      <c r="I38">
        <v>1</v>
      </c>
      <c r="J38">
        <v>1734</v>
      </c>
      <c r="K38">
        <v>1</v>
      </c>
      <c r="L38" t="s">
        <v>46</v>
      </c>
      <c r="M38">
        <v>34</v>
      </c>
      <c r="N38">
        <v>1</v>
      </c>
      <c r="O38">
        <v>2</v>
      </c>
      <c r="P38" t="s">
        <v>52</v>
      </c>
      <c r="Q38">
        <v>2</v>
      </c>
      <c r="R38" t="s">
        <v>61</v>
      </c>
      <c r="S38">
        <v>6735</v>
      </c>
      <c r="T38">
        <v>12147</v>
      </c>
      <c r="U38">
        <v>6</v>
      </c>
      <c r="V38" t="s">
        <v>47</v>
      </c>
      <c r="W38" t="s">
        <v>49</v>
      </c>
      <c r="X38">
        <v>15</v>
      </c>
      <c r="Y38">
        <v>3</v>
      </c>
      <c r="Z38">
        <v>2</v>
      </c>
      <c r="AA38">
        <v>0</v>
      </c>
      <c r="AB38">
        <v>10</v>
      </c>
      <c r="AC38" s="22">
        <v>2</v>
      </c>
      <c r="AD38">
        <v>3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44</v>
      </c>
      <c r="B39" t="s">
        <v>47</v>
      </c>
      <c r="C39" t="s">
        <v>38</v>
      </c>
      <c r="D39">
        <v>429</v>
      </c>
      <c r="E39" t="s">
        <v>41</v>
      </c>
      <c r="F39">
        <v>1</v>
      </c>
      <c r="G39">
        <v>2</v>
      </c>
      <c r="H39" t="s">
        <v>44</v>
      </c>
      <c r="I39">
        <v>1</v>
      </c>
      <c r="J39">
        <v>1792</v>
      </c>
      <c r="K39">
        <v>3</v>
      </c>
      <c r="L39" t="s">
        <v>46</v>
      </c>
      <c r="M39">
        <v>99</v>
      </c>
      <c r="N39">
        <v>3</v>
      </c>
      <c r="O39">
        <v>1</v>
      </c>
      <c r="P39" t="s">
        <v>53</v>
      </c>
      <c r="Q39">
        <v>2</v>
      </c>
      <c r="R39" t="s">
        <v>62</v>
      </c>
      <c r="S39">
        <v>2342</v>
      </c>
      <c r="T39">
        <v>11092</v>
      </c>
      <c r="U39">
        <v>1</v>
      </c>
      <c r="V39" t="s">
        <v>47</v>
      </c>
      <c r="W39" t="s">
        <v>47</v>
      </c>
      <c r="X39">
        <v>12</v>
      </c>
      <c r="Y39">
        <v>3</v>
      </c>
      <c r="Z39">
        <v>3</v>
      </c>
      <c r="AA39">
        <v>3</v>
      </c>
      <c r="AB39">
        <v>6</v>
      </c>
      <c r="AC39" s="22">
        <v>2</v>
      </c>
      <c r="AD39">
        <v>2</v>
      </c>
      <c r="AE39">
        <v>5</v>
      </c>
      <c r="AF39">
        <v>3</v>
      </c>
      <c r="AG39">
        <v>2</v>
      </c>
      <c r="AH39">
        <v>3</v>
      </c>
    </row>
    <row r="40" spans="1:34" x14ac:dyDescent="0.25">
      <c r="A40">
        <v>37</v>
      </c>
      <c r="B40" t="s">
        <v>47</v>
      </c>
      <c r="C40" t="s">
        <v>37</v>
      </c>
      <c r="D40">
        <v>1373</v>
      </c>
      <c r="E40" t="s">
        <v>41</v>
      </c>
      <c r="F40">
        <v>2</v>
      </c>
      <c r="G40">
        <v>2</v>
      </c>
      <c r="H40" t="s">
        <v>43</v>
      </c>
      <c r="I40">
        <v>1</v>
      </c>
      <c r="J40">
        <v>4</v>
      </c>
      <c r="K40">
        <v>4</v>
      </c>
      <c r="L40" t="s">
        <v>46</v>
      </c>
      <c r="M40">
        <v>92</v>
      </c>
      <c r="N40">
        <v>2</v>
      </c>
      <c r="O40">
        <v>1</v>
      </c>
      <c r="P40" t="s">
        <v>54</v>
      </c>
      <c r="Q40">
        <v>3</v>
      </c>
      <c r="R40" t="s">
        <v>61</v>
      </c>
      <c r="S40">
        <v>2090</v>
      </c>
      <c r="T40">
        <v>2396</v>
      </c>
      <c r="U40">
        <v>6</v>
      </c>
      <c r="V40" t="s">
        <v>47</v>
      </c>
      <c r="W40" t="s">
        <v>47</v>
      </c>
      <c r="X40">
        <v>15</v>
      </c>
      <c r="Y40">
        <v>3</v>
      </c>
      <c r="Z40">
        <v>2</v>
      </c>
      <c r="AA40">
        <v>0</v>
      </c>
      <c r="AB40">
        <v>7</v>
      </c>
      <c r="AC40" s="22">
        <v>3</v>
      </c>
      <c r="AD40">
        <v>3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33</v>
      </c>
      <c r="B41" t="s">
        <v>47</v>
      </c>
      <c r="C41" t="s">
        <v>37</v>
      </c>
      <c r="D41">
        <v>465</v>
      </c>
      <c r="E41" t="s">
        <v>41</v>
      </c>
      <c r="F41">
        <v>2</v>
      </c>
      <c r="G41">
        <v>2</v>
      </c>
      <c r="H41" t="s">
        <v>42</v>
      </c>
      <c r="I41">
        <v>1</v>
      </c>
      <c r="J41">
        <v>328</v>
      </c>
      <c r="K41">
        <v>1</v>
      </c>
      <c r="L41" t="s">
        <v>45</v>
      </c>
      <c r="M41">
        <v>39</v>
      </c>
      <c r="N41">
        <v>3</v>
      </c>
      <c r="O41">
        <v>1</v>
      </c>
      <c r="P41" t="s">
        <v>54</v>
      </c>
      <c r="Q41">
        <v>1</v>
      </c>
      <c r="R41" t="s">
        <v>60</v>
      </c>
      <c r="S41">
        <v>2707</v>
      </c>
      <c r="T41">
        <v>21509</v>
      </c>
      <c r="U41">
        <v>7</v>
      </c>
      <c r="V41" t="s">
        <v>47</v>
      </c>
      <c r="W41" t="s">
        <v>49</v>
      </c>
      <c r="X41">
        <v>20</v>
      </c>
      <c r="Y41">
        <v>4</v>
      </c>
      <c r="Z41">
        <v>1</v>
      </c>
      <c r="AA41">
        <v>0</v>
      </c>
      <c r="AB41">
        <v>13</v>
      </c>
      <c r="AC41" s="22">
        <v>3</v>
      </c>
      <c r="AD41">
        <v>4</v>
      </c>
      <c r="AE41">
        <v>9</v>
      </c>
      <c r="AF41">
        <v>7</v>
      </c>
      <c r="AG41">
        <v>1</v>
      </c>
      <c r="AH41">
        <v>7</v>
      </c>
    </row>
    <row r="42" spans="1:34" x14ac:dyDescent="0.25">
      <c r="A42">
        <v>19</v>
      </c>
      <c r="B42" t="s">
        <v>47</v>
      </c>
      <c r="C42" t="s">
        <v>37</v>
      </c>
      <c r="D42">
        <v>489</v>
      </c>
      <c r="E42" t="s">
        <v>116</v>
      </c>
      <c r="F42">
        <v>2</v>
      </c>
      <c r="G42">
        <v>2</v>
      </c>
      <c r="H42" t="s">
        <v>117</v>
      </c>
      <c r="I42">
        <v>1</v>
      </c>
      <c r="J42">
        <v>566</v>
      </c>
      <c r="K42">
        <v>1</v>
      </c>
      <c r="L42" t="s">
        <v>46</v>
      </c>
      <c r="M42">
        <v>52</v>
      </c>
      <c r="N42">
        <v>2</v>
      </c>
      <c r="O42">
        <v>1</v>
      </c>
      <c r="P42" t="s">
        <v>116</v>
      </c>
      <c r="Q42">
        <v>4</v>
      </c>
      <c r="R42" t="s">
        <v>61</v>
      </c>
      <c r="S42">
        <v>2564</v>
      </c>
      <c r="T42">
        <v>18437</v>
      </c>
      <c r="U42">
        <v>1</v>
      </c>
      <c r="V42" t="s">
        <v>47</v>
      </c>
      <c r="W42" t="s">
        <v>49</v>
      </c>
      <c r="X42">
        <v>12</v>
      </c>
      <c r="Y42">
        <v>3</v>
      </c>
      <c r="Z42">
        <v>3</v>
      </c>
      <c r="AA42">
        <v>0</v>
      </c>
      <c r="AB42">
        <v>1</v>
      </c>
      <c r="AC42" s="22">
        <v>3</v>
      </c>
      <c r="AD42">
        <v>4</v>
      </c>
      <c r="AE42">
        <v>1</v>
      </c>
      <c r="AF42">
        <v>0</v>
      </c>
      <c r="AG42">
        <v>0</v>
      </c>
      <c r="AH42">
        <v>0</v>
      </c>
    </row>
    <row r="43" spans="1:34" x14ac:dyDescent="0.25">
      <c r="A43">
        <v>28</v>
      </c>
      <c r="B43" t="s">
        <v>47</v>
      </c>
      <c r="C43" t="s">
        <v>38</v>
      </c>
      <c r="D43">
        <v>289</v>
      </c>
      <c r="E43" t="s">
        <v>41</v>
      </c>
      <c r="F43">
        <v>2</v>
      </c>
      <c r="G43">
        <v>2</v>
      </c>
      <c r="H43" t="s">
        <v>44</v>
      </c>
      <c r="I43">
        <v>1</v>
      </c>
      <c r="J43">
        <v>1504</v>
      </c>
      <c r="K43">
        <v>3</v>
      </c>
      <c r="L43" t="s">
        <v>46</v>
      </c>
      <c r="M43">
        <v>38</v>
      </c>
      <c r="N43">
        <v>2</v>
      </c>
      <c r="O43">
        <v>1</v>
      </c>
      <c r="P43" t="s">
        <v>54</v>
      </c>
      <c r="Q43">
        <v>1</v>
      </c>
      <c r="R43" t="s">
        <v>61</v>
      </c>
      <c r="S43">
        <v>2561</v>
      </c>
      <c r="T43">
        <v>5355</v>
      </c>
      <c r="U43">
        <v>7</v>
      </c>
      <c r="V43" t="s">
        <v>47</v>
      </c>
      <c r="W43" t="s">
        <v>49</v>
      </c>
      <c r="X43">
        <v>11</v>
      </c>
      <c r="Y43">
        <v>3</v>
      </c>
      <c r="Z43">
        <v>3</v>
      </c>
      <c r="AA43">
        <v>0</v>
      </c>
      <c r="AB43">
        <v>8</v>
      </c>
      <c r="AC43" s="22">
        <v>2</v>
      </c>
      <c r="AD43">
        <v>2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50</v>
      </c>
      <c r="B44" t="s">
        <v>47</v>
      </c>
      <c r="C44" t="s">
        <v>37</v>
      </c>
      <c r="D44">
        <v>869</v>
      </c>
      <c r="E44" t="s">
        <v>40</v>
      </c>
      <c r="F44">
        <v>3</v>
      </c>
      <c r="G44">
        <v>2</v>
      </c>
      <c r="H44" t="s">
        <v>0</v>
      </c>
      <c r="I44">
        <v>1</v>
      </c>
      <c r="J44">
        <v>47</v>
      </c>
      <c r="K44">
        <v>1</v>
      </c>
      <c r="L44" t="s">
        <v>46</v>
      </c>
      <c r="M44">
        <v>86</v>
      </c>
      <c r="N44">
        <v>2</v>
      </c>
      <c r="O44">
        <v>1</v>
      </c>
      <c r="P44" t="s">
        <v>59</v>
      </c>
      <c r="Q44">
        <v>3</v>
      </c>
      <c r="R44" t="s">
        <v>60</v>
      </c>
      <c r="S44">
        <v>2683</v>
      </c>
      <c r="T44">
        <v>3810</v>
      </c>
      <c r="U44">
        <v>1</v>
      </c>
      <c r="V44" t="s">
        <v>47</v>
      </c>
      <c r="W44" t="s">
        <v>47</v>
      </c>
      <c r="X44">
        <v>14</v>
      </c>
      <c r="Y44">
        <v>3</v>
      </c>
      <c r="Z44">
        <v>3</v>
      </c>
      <c r="AA44">
        <v>0</v>
      </c>
      <c r="AB44">
        <v>3</v>
      </c>
      <c r="AC44" s="22">
        <v>2</v>
      </c>
      <c r="AD44">
        <v>3</v>
      </c>
      <c r="AE44">
        <v>3</v>
      </c>
      <c r="AF44">
        <v>2</v>
      </c>
      <c r="AG44">
        <v>0</v>
      </c>
      <c r="AH44">
        <v>2</v>
      </c>
    </row>
    <row r="45" spans="1:34" x14ac:dyDescent="0.25">
      <c r="A45">
        <v>39</v>
      </c>
      <c r="B45" t="s">
        <v>47</v>
      </c>
      <c r="C45" t="s">
        <v>37</v>
      </c>
      <c r="D45">
        <v>1162</v>
      </c>
      <c r="E45" t="s">
        <v>40</v>
      </c>
      <c r="F45">
        <v>3</v>
      </c>
      <c r="G45">
        <v>2</v>
      </c>
      <c r="H45" t="s">
        <v>44</v>
      </c>
      <c r="I45">
        <v>1</v>
      </c>
      <c r="J45">
        <v>445</v>
      </c>
      <c r="K45">
        <v>4</v>
      </c>
      <c r="L45" t="s">
        <v>45</v>
      </c>
      <c r="M45">
        <v>41</v>
      </c>
      <c r="N45">
        <v>3</v>
      </c>
      <c r="O45">
        <v>2</v>
      </c>
      <c r="P45" t="s">
        <v>52</v>
      </c>
      <c r="Q45">
        <v>3</v>
      </c>
      <c r="R45" t="s">
        <v>60</v>
      </c>
      <c r="S45">
        <v>5238</v>
      </c>
      <c r="T45">
        <v>17778</v>
      </c>
      <c r="U45">
        <v>4</v>
      </c>
      <c r="V45" t="s">
        <v>47</v>
      </c>
      <c r="W45" t="s">
        <v>47</v>
      </c>
      <c r="X45">
        <v>18</v>
      </c>
      <c r="Y45">
        <v>3</v>
      </c>
      <c r="Z45">
        <v>1</v>
      </c>
      <c r="AA45">
        <v>0</v>
      </c>
      <c r="AB45">
        <v>12</v>
      </c>
      <c r="AC45" s="22">
        <v>3</v>
      </c>
      <c r="AD45">
        <v>2</v>
      </c>
      <c r="AE45">
        <v>1</v>
      </c>
      <c r="AF45">
        <v>0</v>
      </c>
      <c r="AG45">
        <v>0</v>
      </c>
      <c r="AH45">
        <v>0</v>
      </c>
    </row>
    <row r="46" spans="1:34" x14ac:dyDescent="0.25">
      <c r="A46">
        <v>24</v>
      </c>
      <c r="B46" t="s">
        <v>47</v>
      </c>
      <c r="C46" t="s">
        <v>37</v>
      </c>
      <c r="D46">
        <v>693</v>
      </c>
      <c r="E46" t="s">
        <v>40</v>
      </c>
      <c r="F46">
        <v>3</v>
      </c>
      <c r="G46">
        <v>2</v>
      </c>
      <c r="H46" t="s">
        <v>42</v>
      </c>
      <c r="I46">
        <v>1</v>
      </c>
      <c r="J46">
        <v>720</v>
      </c>
      <c r="K46">
        <v>1</v>
      </c>
      <c r="L46" t="s">
        <v>45</v>
      </c>
      <c r="M46">
        <v>65</v>
      </c>
      <c r="N46">
        <v>3</v>
      </c>
      <c r="O46">
        <v>2</v>
      </c>
      <c r="P46" t="s">
        <v>52</v>
      </c>
      <c r="Q46">
        <v>3</v>
      </c>
      <c r="R46" t="s">
        <v>61</v>
      </c>
      <c r="S46">
        <v>4577</v>
      </c>
      <c r="T46">
        <v>24785</v>
      </c>
      <c r="U46">
        <v>9</v>
      </c>
      <c r="V46" t="s">
        <v>47</v>
      </c>
      <c r="W46" t="s">
        <v>49</v>
      </c>
      <c r="X46">
        <v>14</v>
      </c>
      <c r="Y46">
        <v>3</v>
      </c>
      <c r="Z46">
        <v>1</v>
      </c>
      <c r="AA46">
        <v>0</v>
      </c>
      <c r="AB46">
        <v>4</v>
      </c>
      <c r="AC46" s="22">
        <v>3</v>
      </c>
      <c r="AD46">
        <v>3</v>
      </c>
      <c r="AE46">
        <v>2</v>
      </c>
      <c r="AF46">
        <v>2</v>
      </c>
      <c r="AG46">
        <v>2</v>
      </c>
      <c r="AH46">
        <v>0</v>
      </c>
    </row>
    <row r="47" spans="1:34" x14ac:dyDescent="0.25">
      <c r="A47">
        <v>18</v>
      </c>
      <c r="B47" t="s">
        <v>47</v>
      </c>
      <c r="C47" t="s">
        <v>38</v>
      </c>
      <c r="D47">
        <v>544</v>
      </c>
      <c r="E47" t="s">
        <v>40</v>
      </c>
      <c r="F47">
        <v>3</v>
      </c>
      <c r="G47">
        <v>2</v>
      </c>
      <c r="H47" t="s">
        <v>44</v>
      </c>
      <c r="I47">
        <v>1</v>
      </c>
      <c r="J47">
        <v>1624</v>
      </c>
      <c r="K47">
        <v>2</v>
      </c>
      <c r="L47" t="s">
        <v>45</v>
      </c>
      <c r="M47">
        <v>70</v>
      </c>
      <c r="N47">
        <v>3</v>
      </c>
      <c r="O47">
        <v>1</v>
      </c>
      <c r="P47" t="s">
        <v>59</v>
      </c>
      <c r="Q47">
        <v>4</v>
      </c>
      <c r="R47" t="s">
        <v>61</v>
      </c>
      <c r="S47">
        <v>1569</v>
      </c>
      <c r="T47">
        <v>18420</v>
      </c>
      <c r="U47">
        <v>1</v>
      </c>
      <c r="V47" t="s">
        <v>47</v>
      </c>
      <c r="W47" t="s">
        <v>47</v>
      </c>
      <c r="X47">
        <v>12</v>
      </c>
      <c r="Y47">
        <v>3</v>
      </c>
      <c r="Z47">
        <v>3</v>
      </c>
      <c r="AA47">
        <v>0</v>
      </c>
      <c r="AB47">
        <v>0</v>
      </c>
      <c r="AC47" s="22">
        <v>2</v>
      </c>
      <c r="AD47">
        <v>4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26</v>
      </c>
      <c r="B48" t="s">
        <v>47</v>
      </c>
      <c r="C48" t="s">
        <v>38</v>
      </c>
      <c r="D48">
        <v>887</v>
      </c>
      <c r="E48" t="s">
        <v>41</v>
      </c>
      <c r="F48">
        <v>5</v>
      </c>
      <c r="G48">
        <v>2</v>
      </c>
      <c r="H48" t="s">
        <v>44</v>
      </c>
      <c r="I48">
        <v>1</v>
      </c>
      <c r="J48">
        <v>848</v>
      </c>
      <c r="K48">
        <v>3</v>
      </c>
      <c r="L48" t="s">
        <v>45</v>
      </c>
      <c r="M48">
        <v>88</v>
      </c>
      <c r="N48">
        <v>2</v>
      </c>
      <c r="O48">
        <v>1</v>
      </c>
      <c r="P48" t="s">
        <v>53</v>
      </c>
      <c r="Q48">
        <v>3</v>
      </c>
      <c r="R48" t="s">
        <v>60</v>
      </c>
      <c r="S48">
        <v>2366</v>
      </c>
      <c r="T48">
        <v>20898</v>
      </c>
      <c r="U48">
        <v>1</v>
      </c>
      <c r="V48" t="s">
        <v>47</v>
      </c>
      <c r="W48" t="s">
        <v>47</v>
      </c>
      <c r="X48">
        <v>14</v>
      </c>
      <c r="Y48">
        <v>3</v>
      </c>
      <c r="Z48">
        <v>1</v>
      </c>
      <c r="AA48">
        <v>1</v>
      </c>
      <c r="AB48">
        <v>8</v>
      </c>
      <c r="AC48" s="22">
        <v>2</v>
      </c>
      <c r="AD48">
        <v>3</v>
      </c>
      <c r="AE48">
        <v>8</v>
      </c>
      <c r="AF48">
        <v>7</v>
      </c>
      <c r="AG48">
        <v>1</v>
      </c>
      <c r="AH48">
        <v>7</v>
      </c>
    </row>
    <row r="49" spans="1:34" x14ac:dyDescent="0.25">
      <c r="A49">
        <v>41</v>
      </c>
      <c r="B49" t="s">
        <v>47</v>
      </c>
      <c r="C49" t="s">
        <v>39</v>
      </c>
      <c r="D49">
        <v>906</v>
      </c>
      <c r="E49" t="s">
        <v>41</v>
      </c>
      <c r="F49">
        <v>5</v>
      </c>
      <c r="G49">
        <v>2</v>
      </c>
      <c r="H49" t="s">
        <v>42</v>
      </c>
      <c r="I49">
        <v>1</v>
      </c>
      <c r="J49">
        <v>1210</v>
      </c>
      <c r="K49">
        <v>1</v>
      </c>
      <c r="L49" t="s">
        <v>46</v>
      </c>
      <c r="M49">
        <v>95</v>
      </c>
      <c r="N49">
        <v>2</v>
      </c>
      <c r="O49">
        <v>1</v>
      </c>
      <c r="P49" t="s">
        <v>53</v>
      </c>
      <c r="Q49">
        <v>1</v>
      </c>
      <c r="R49" t="s">
        <v>62</v>
      </c>
      <c r="S49">
        <v>2107</v>
      </c>
      <c r="T49">
        <v>20293</v>
      </c>
      <c r="U49">
        <v>6</v>
      </c>
      <c r="V49" t="s">
        <v>47</v>
      </c>
      <c r="W49" t="s">
        <v>49</v>
      </c>
      <c r="X49">
        <v>17</v>
      </c>
      <c r="Y49">
        <v>3</v>
      </c>
      <c r="Z49">
        <v>1</v>
      </c>
      <c r="AA49">
        <v>1</v>
      </c>
      <c r="AB49">
        <v>5</v>
      </c>
      <c r="AC49" s="22">
        <v>2</v>
      </c>
      <c r="AD49">
        <v>1</v>
      </c>
      <c r="AE49">
        <v>1</v>
      </c>
      <c r="AF49">
        <v>0</v>
      </c>
      <c r="AG49">
        <v>0</v>
      </c>
      <c r="AH49">
        <v>0</v>
      </c>
    </row>
    <row r="50" spans="1:34" x14ac:dyDescent="0.25">
      <c r="A50">
        <v>32</v>
      </c>
      <c r="B50" t="s">
        <v>47</v>
      </c>
      <c r="C50" t="s">
        <v>38</v>
      </c>
      <c r="D50">
        <v>238</v>
      </c>
      <c r="E50" t="s">
        <v>41</v>
      </c>
      <c r="F50">
        <v>5</v>
      </c>
      <c r="G50">
        <v>2</v>
      </c>
      <c r="H50" t="s">
        <v>42</v>
      </c>
      <c r="I50">
        <v>1</v>
      </c>
      <c r="J50">
        <v>1939</v>
      </c>
      <c r="K50">
        <v>1</v>
      </c>
      <c r="L50" t="s">
        <v>45</v>
      </c>
      <c r="M50">
        <v>47</v>
      </c>
      <c r="N50">
        <v>4</v>
      </c>
      <c r="O50">
        <v>1</v>
      </c>
      <c r="P50" t="s">
        <v>53</v>
      </c>
      <c r="Q50">
        <v>3</v>
      </c>
      <c r="R50" t="s">
        <v>61</v>
      </c>
      <c r="S50">
        <v>2432</v>
      </c>
      <c r="T50">
        <v>15318</v>
      </c>
      <c r="U50">
        <v>3</v>
      </c>
      <c r="V50" t="s">
        <v>47</v>
      </c>
      <c r="W50" t="s">
        <v>47</v>
      </c>
      <c r="X50">
        <v>14</v>
      </c>
      <c r="Y50">
        <v>3</v>
      </c>
      <c r="Z50">
        <v>1</v>
      </c>
      <c r="AA50">
        <v>0</v>
      </c>
      <c r="AB50">
        <v>8</v>
      </c>
      <c r="AC50" s="22">
        <v>2</v>
      </c>
      <c r="AD50">
        <v>3</v>
      </c>
      <c r="AE50">
        <v>4</v>
      </c>
      <c r="AF50">
        <v>1</v>
      </c>
      <c r="AG50">
        <v>0</v>
      </c>
      <c r="AH50">
        <v>3</v>
      </c>
    </row>
    <row r="51" spans="1:34" x14ac:dyDescent="0.25">
      <c r="A51">
        <v>34</v>
      </c>
      <c r="B51" t="s">
        <v>47</v>
      </c>
      <c r="C51" t="s">
        <v>38</v>
      </c>
      <c r="D51">
        <v>296</v>
      </c>
      <c r="E51" t="s">
        <v>40</v>
      </c>
      <c r="F51">
        <v>6</v>
      </c>
      <c r="G51">
        <v>2</v>
      </c>
      <c r="H51" t="s">
        <v>0</v>
      </c>
      <c r="I51">
        <v>1</v>
      </c>
      <c r="J51">
        <v>555</v>
      </c>
      <c r="K51">
        <v>4</v>
      </c>
      <c r="L51" t="s">
        <v>45</v>
      </c>
      <c r="M51">
        <v>33</v>
      </c>
      <c r="N51">
        <v>1</v>
      </c>
      <c r="O51">
        <v>1</v>
      </c>
      <c r="P51" t="s">
        <v>59</v>
      </c>
      <c r="Q51">
        <v>3</v>
      </c>
      <c r="R51" t="s">
        <v>62</v>
      </c>
      <c r="S51">
        <v>2351</v>
      </c>
      <c r="T51">
        <v>12253</v>
      </c>
      <c r="U51">
        <v>0</v>
      </c>
      <c r="V51" t="s">
        <v>47</v>
      </c>
      <c r="W51" t="s">
        <v>49</v>
      </c>
      <c r="X51">
        <v>16</v>
      </c>
      <c r="Y51">
        <v>3</v>
      </c>
      <c r="Z51">
        <v>4</v>
      </c>
      <c r="AA51">
        <v>1</v>
      </c>
      <c r="AB51">
        <v>3</v>
      </c>
      <c r="AC51" s="22">
        <v>3</v>
      </c>
      <c r="AD51">
        <v>2</v>
      </c>
      <c r="AE51">
        <v>2</v>
      </c>
      <c r="AF51">
        <v>2</v>
      </c>
      <c r="AG51">
        <v>1</v>
      </c>
      <c r="AH51">
        <v>0</v>
      </c>
    </row>
    <row r="52" spans="1:34" x14ac:dyDescent="0.25">
      <c r="A52">
        <v>32</v>
      </c>
      <c r="B52" t="s">
        <v>47</v>
      </c>
      <c r="C52" t="s">
        <v>37</v>
      </c>
      <c r="D52">
        <v>1089</v>
      </c>
      <c r="E52" t="s">
        <v>41</v>
      </c>
      <c r="F52">
        <v>7</v>
      </c>
      <c r="G52">
        <v>2</v>
      </c>
      <c r="H52" t="s">
        <v>42</v>
      </c>
      <c r="I52">
        <v>1</v>
      </c>
      <c r="J52">
        <v>1309</v>
      </c>
      <c r="K52">
        <v>4</v>
      </c>
      <c r="L52" t="s">
        <v>46</v>
      </c>
      <c r="M52">
        <v>79</v>
      </c>
      <c r="N52">
        <v>3</v>
      </c>
      <c r="O52">
        <v>2</v>
      </c>
      <c r="P52" t="s">
        <v>54</v>
      </c>
      <c r="Q52">
        <v>3</v>
      </c>
      <c r="R52" t="s">
        <v>60</v>
      </c>
      <c r="S52">
        <v>4883</v>
      </c>
      <c r="T52">
        <v>22845</v>
      </c>
      <c r="U52">
        <v>1</v>
      </c>
      <c r="V52" t="s">
        <v>47</v>
      </c>
      <c r="W52" t="s">
        <v>49</v>
      </c>
      <c r="X52">
        <v>18</v>
      </c>
      <c r="Y52">
        <v>3</v>
      </c>
      <c r="Z52">
        <v>1</v>
      </c>
      <c r="AA52">
        <v>1</v>
      </c>
      <c r="AB52">
        <v>10</v>
      </c>
      <c r="AC52" s="22">
        <v>3</v>
      </c>
      <c r="AD52">
        <v>3</v>
      </c>
      <c r="AE52">
        <v>10</v>
      </c>
      <c r="AF52">
        <v>4</v>
      </c>
      <c r="AG52">
        <v>1</v>
      </c>
      <c r="AH52">
        <v>1</v>
      </c>
    </row>
    <row r="53" spans="1:34" x14ac:dyDescent="0.25">
      <c r="A53">
        <v>48</v>
      </c>
      <c r="B53" t="s">
        <v>47</v>
      </c>
      <c r="C53" t="s">
        <v>38</v>
      </c>
      <c r="D53">
        <v>708</v>
      </c>
      <c r="E53" t="s">
        <v>40</v>
      </c>
      <c r="F53">
        <v>7</v>
      </c>
      <c r="G53">
        <v>2</v>
      </c>
      <c r="H53" t="s">
        <v>44</v>
      </c>
      <c r="I53">
        <v>1</v>
      </c>
      <c r="J53">
        <v>1691</v>
      </c>
      <c r="K53">
        <v>4</v>
      </c>
      <c r="L53" t="s">
        <v>45</v>
      </c>
      <c r="M53">
        <v>95</v>
      </c>
      <c r="N53">
        <v>3</v>
      </c>
      <c r="O53">
        <v>1</v>
      </c>
      <c r="P53" t="s">
        <v>59</v>
      </c>
      <c r="Q53">
        <v>3</v>
      </c>
      <c r="R53" t="s">
        <v>60</v>
      </c>
      <c r="S53">
        <v>2655</v>
      </c>
      <c r="T53">
        <v>11740</v>
      </c>
      <c r="U53">
        <v>2</v>
      </c>
      <c r="V53" t="s">
        <v>47</v>
      </c>
      <c r="W53" t="s">
        <v>47</v>
      </c>
      <c r="X53">
        <v>11</v>
      </c>
      <c r="Y53">
        <v>3</v>
      </c>
      <c r="Z53">
        <v>3</v>
      </c>
      <c r="AA53">
        <v>2</v>
      </c>
      <c r="AB53">
        <v>19</v>
      </c>
      <c r="AC53" s="22">
        <v>3</v>
      </c>
      <c r="AD53">
        <v>3</v>
      </c>
      <c r="AE53">
        <v>9</v>
      </c>
      <c r="AF53">
        <v>7</v>
      </c>
      <c r="AG53">
        <v>7</v>
      </c>
      <c r="AH53">
        <v>7</v>
      </c>
    </row>
    <row r="54" spans="1:34" x14ac:dyDescent="0.25">
      <c r="A54">
        <v>56</v>
      </c>
      <c r="B54" t="s">
        <v>47</v>
      </c>
      <c r="C54" t="s">
        <v>37</v>
      </c>
      <c r="D54">
        <v>310</v>
      </c>
      <c r="E54" t="s">
        <v>41</v>
      </c>
      <c r="F54">
        <v>7</v>
      </c>
      <c r="G54">
        <v>2</v>
      </c>
      <c r="H54" t="s">
        <v>117</v>
      </c>
      <c r="I54">
        <v>1</v>
      </c>
      <c r="J54">
        <v>2032</v>
      </c>
      <c r="K54">
        <v>4</v>
      </c>
      <c r="L54" t="s">
        <v>46</v>
      </c>
      <c r="M54">
        <v>72</v>
      </c>
      <c r="N54">
        <v>3</v>
      </c>
      <c r="O54">
        <v>1</v>
      </c>
      <c r="P54" t="s">
        <v>54</v>
      </c>
      <c r="Q54">
        <v>3</v>
      </c>
      <c r="R54" t="s">
        <v>60</v>
      </c>
      <c r="S54">
        <v>2339</v>
      </c>
      <c r="T54">
        <v>3666</v>
      </c>
      <c r="U54">
        <v>8</v>
      </c>
      <c r="V54" t="s">
        <v>47</v>
      </c>
      <c r="W54" t="s">
        <v>49</v>
      </c>
      <c r="X54">
        <v>11</v>
      </c>
      <c r="Y54">
        <v>3</v>
      </c>
      <c r="Z54">
        <v>4</v>
      </c>
      <c r="AA54">
        <v>1</v>
      </c>
      <c r="AB54">
        <v>14</v>
      </c>
      <c r="AC54" s="22">
        <v>4</v>
      </c>
      <c r="AD54">
        <v>1</v>
      </c>
      <c r="AE54">
        <v>10</v>
      </c>
      <c r="AF54">
        <v>9</v>
      </c>
      <c r="AG54">
        <v>9</v>
      </c>
      <c r="AH54">
        <v>8</v>
      </c>
    </row>
    <row r="55" spans="1:34" x14ac:dyDescent="0.25">
      <c r="A55">
        <v>50</v>
      </c>
      <c r="B55" t="s">
        <v>47</v>
      </c>
      <c r="C55" t="s">
        <v>38</v>
      </c>
      <c r="D55">
        <v>562</v>
      </c>
      <c r="E55" t="s">
        <v>40</v>
      </c>
      <c r="F55">
        <v>8</v>
      </c>
      <c r="G55">
        <v>2</v>
      </c>
      <c r="H55" t="s">
        <v>117</v>
      </c>
      <c r="I55">
        <v>1</v>
      </c>
      <c r="J55">
        <v>723</v>
      </c>
      <c r="K55">
        <v>2</v>
      </c>
      <c r="L55" t="s">
        <v>46</v>
      </c>
      <c r="M55">
        <v>50</v>
      </c>
      <c r="N55">
        <v>3</v>
      </c>
      <c r="O55">
        <v>2</v>
      </c>
      <c r="P55" t="s">
        <v>52</v>
      </c>
      <c r="Q55">
        <v>3</v>
      </c>
      <c r="R55" t="s">
        <v>60</v>
      </c>
      <c r="S55">
        <v>6796</v>
      </c>
      <c r="T55">
        <v>23452</v>
      </c>
      <c r="U55">
        <v>3</v>
      </c>
      <c r="V55" t="s">
        <v>47</v>
      </c>
      <c r="W55" t="s">
        <v>47</v>
      </c>
      <c r="X55">
        <v>14</v>
      </c>
      <c r="Y55">
        <v>3</v>
      </c>
      <c r="Z55">
        <v>1</v>
      </c>
      <c r="AA55">
        <v>1</v>
      </c>
      <c r="AB55">
        <v>18</v>
      </c>
      <c r="AC55" s="22">
        <v>4</v>
      </c>
      <c r="AD55">
        <v>3</v>
      </c>
      <c r="AE55">
        <v>4</v>
      </c>
      <c r="AF55">
        <v>3</v>
      </c>
      <c r="AG55">
        <v>1</v>
      </c>
      <c r="AH55">
        <v>3</v>
      </c>
    </row>
    <row r="56" spans="1:34" x14ac:dyDescent="0.25">
      <c r="A56">
        <v>46</v>
      </c>
      <c r="B56" t="s">
        <v>47</v>
      </c>
      <c r="C56" t="s">
        <v>37</v>
      </c>
      <c r="D56">
        <v>669</v>
      </c>
      <c r="E56" t="s">
        <v>40</v>
      </c>
      <c r="F56">
        <v>9</v>
      </c>
      <c r="G56">
        <v>2</v>
      </c>
      <c r="H56" t="s">
        <v>44</v>
      </c>
      <c r="I56">
        <v>1</v>
      </c>
      <c r="J56">
        <v>118</v>
      </c>
      <c r="K56">
        <v>3</v>
      </c>
      <c r="L56" t="s">
        <v>46</v>
      </c>
      <c r="M56">
        <v>64</v>
      </c>
      <c r="N56">
        <v>2</v>
      </c>
      <c r="O56">
        <v>3</v>
      </c>
      <c r="P56" t="s">
        <v>52</v>
      </c>
      <c r="Q56">
        <v>4</v>
      </c>
      <c r="R56" t="s">
        <v>61</v>
      </c>
      <c r="S56">
        <v>9619</v>
      </c>
      <c r="T56">
        <v>13596</v>
      </c>
      <c r="U56">
        <v>1</v>
      </c>
      <c r="V56" t="s">
        <v>47</v>
      </c>
      <c r="W56" t="s">
        <v>49</v>
      </c>
      <c r="X56">
        <v>16</v>
      </c>
      <c r="Y56">
        <v>3</v>
      </c>
      <c r="Z56">
        <v>4</v>
      </c>
      <c r="AA56">
        <v>0</v>
      </c>
      <c r="AB56">
        <v>9</v>
      </c>
      <c r="AC56" s="22">
        <v>3</v>
      </c>
      <c r="AD56">
        <v>3</v>
      </c>
      <c r="AE56">
        <v>9</v>
      </c>
      <c r="AF56">
        <v>8</v>
      </c>
      <c r="AG56">
        <v>4</v>
      </c>
      <c r="AH56">
        <v>7</v>
      </c>
    </row>
    <row r="57" spans="1:34" x14ac:dyDescent="0.25">
      <c r="A57">
        <v>31</v>
      </c>
      <c r="B57" t="s">
        <v>47</v>
      </c>
      <c r="C57" t="s">
        <v>39</v>
      </c>
      <c r="D57">
        <v>335</v>
      </c>
      <c r="E57" t="s">
        <v>41</v>
      </c>
      <c r="F57">
        <v>9</v>
      </c>
      <c r="G57">
        <v>2</v>
      </c>
      <c r="H57" t="s">
        <v>44</v>
      </c>
      <c r="I57">
        <v>1</v>
      </c>
      <c r="J57">
        <v>991</v>
      </c>
      <c r="K57">
        <v>3</v>
      </c>
      <c r="L57" t="s">
        <v>46</v>
      </c>
      <c r="M57">
        <v>46</v>
      </c>
      <c r="N57">
        <v>2</v>
      </c>
      <c r="O57">
        <v>1</v>
      </c>
      <c r="P57" t="s">
        <v>53</v>
      </c>
      <c r="Q57">
        <v>1</v>
      </c>
      <c r="R57" t="s">
        <v>61</v>
      </c>
      <c r="S57">
        <v>2321</v>
      </c>
      <c r="T57">
        <v>10322</v>
      </c>
      <c r="U57">
        <v>0</v>
      </c>
      <c r="V57" t="s">
        <v>47</v>
      </c>
      <c r="W57" t="s">
        <v>47</v>
      </c>
      <c r="X57">
        <v>22</v>
      </c>
      <c r="Y57">
        <v>4</v>
      </c>
      <c r="Z57">
        <v>1</v>
      </c>
      <c r="AA57">
        <v>0</v>
      </c>
      <c r="AB57">
        <v>4</v>
      </c>
      <c r="AC57" s="22">
        <v>0</v>
      </c>
      <c r="AD57">
        <v>3</v>
      </c>
      <c r="AE57">
        <v>3</v>
      </c>
      <c r="AF57">
        <v>2</v>
      </c>
      <c r="AG57">
        <v>1</v>
      </c>
      <c r="AH57">
        <v>2</v>
      </c>
    </row>
    <row r="58" spans="1:34" x14ac:dyDescent="0.25">
      <c r="A58">
        <v>25</v>
      </c>
      <c r="B58" t="s">
        <v>47</v>
      </c>
      <c r="C58" t="s">
        <v>37</v>
      </c>
      <c r="D58">
        <v>383</v>
      </c>
      <c r="E58" t="s">
        <v>40</v>
      </c>
      <c r="F58">
        <v>9</v>
      </c>
      <c r="G58">
        <v>2</v>
      </c>
      <c r="H58" t="s">
        <v>42</v>
      </c>
      <c r="I58">
        <v>1</v>
      </c>
      <c r="J58">
        <v>1439</v>
      </c>
      <c r="K58">
        <v>1</v>
      </c>
      <c r="L58" t="s">
        <v>46</v>
      </c>
      <c r="M58">
        <v>68</v>
      </c>
      <c r="N58">
        <v>2</v>
      </c>
      <c r="O58">
        <v>1</v>
      </c>
      <c r="P58" t="s">
        <v>59</v>
      </c>
      <c r="Q58">
        <v>1</v>
      </c>
      <c r="R58" t="s">
        <v>60</v>
      </c>
      <c r="S58">
        <v>4400</v>
      </c>
      <c r="T58">
        <v>15182</v>
      </c>
      <c r="U58">
        <v>3</v>
      </c>
      <c r="V58" t="s">
        <v>47</v>
      </c>
      <c r="W58" t="s">
        <v>49</v>
      </c>
      <c r="X58">
        <v>12</v>
      </c>
      <c r="Y58">
        <v>3</v>
      </c>
      <c r="Z58">
        <v>1</v>
      </c>
      <c r="AA58">
        <v>0</v>
      </c>
      <c r="AB58">
        <v>6</v>
      </c>
      <c r="AC58" s="22">
        <v>2</v>
      </c>
      <c r="AD58">
        <v>3</v>
      </c>
      <c r="AE58">
        <v>3</v>
      </c>
      <c r="AF58">
        <v>2</v>
      </c>
      <c r="AG58">
        <v>2</v>
      </c>
      <c r="AH58">
        <v>2</v>
      </c>
    </row>
    <row r="59" spans="1:34" x14ac:dyDescent="0.25">
      <c r="A59">
        <v>21</v>
      </c>
      <c r="B59" t="s">
        <v>47</v>
      </c>
      <c r="C59" t="s">
        <v>38</v>
      </c>
      <c r="D59">
        <v>251</v>
      </c>
      <c r="E59" t="s">
        <v>41</v>
      </c>
      <c r="F59">
        <v>10</v>
      </c>
      <c r="G59">
        <v>2</v>
      </c>
      <c r="H59" t="s">
        <v>42</v>
      </c>
      <c r="I59">
        <v>1</v>
      </c>
      <c r="J59">
        <v>1279</v>
      </c>
      <c r="K59">
        <v>1</v>
      </c>
      <c r="L59" t="s">
        <v>45</v>
      </c>
      <c r="M59">
        <v>45</v>
      </c>
      <c r="N59">
        <v>2</v>
      </c>
      <c r="O59">
        <v>1</v>
      </c>
      <c r="P59" t="s">
        <v>54</v>
      </c>
      <c r="Q59">
        <v>3</v>
      </c>
      <c r="R59" t="s">
        <v>61</v>
      </c>
      <c r="S59">
        <v>2625</v>
      </c>
      <c r="T59">
        <v>25308</v>
      </c>
      <c r="U59">
        <v>1</v>
      </c>
      <c r="V59" t="s">
        <v>47</v>
      </c>
      <c r="W59" t="s">
        <v>49</v>
      </c>
      <c r="X59">
        <v>20</v>
      </c>
      <c r="Y59">
        <v>4</v>
      </c>
      <c r="Z59">
        <v>3</v>
      </c>
      <c r="AA59">
        <v>0</v>
      </c>
      <c r="AB59">
        <v>2</v>
      </c>
      <c r="AC59" s="22">
        <v>2</v>
      </c>
      <c r="AD59">
        <v>1</v>
      </c>
      <c r="AE59">
        <v>2</v>
      </c>
      <c r="AF59">
        <v>2</v>
      </c>
      <c r="AG59">
        <v>2</v>
      </c>
      <c r="AH59">
        <v>2</v>
      </c>
    </row>
    <row r="60" spans="1:34" x14ac:dyDescent="0.25">
      <c r="A60">
        <v>37</v>
      </c>
      <c r="B60" t="s">
        <v>47</v>
      </c>
      <c r="C60" t="s">
        <v>37</v>
      </c>
      <c r="D60">
        <v>1141</v>
      </c>
      <c r="E60" t="s">
        <v>41</v>
      </c>
      <c r="F60">
        <v>11</v>
      </c>
      <c r="G60">
        <v>2</v>
      </c>
      <c r="H60" t="s">
        <v>44</v>
      </c>
      <c r="I60">
        <v>1</v>
      </c>
      <c r="J60">
        <v>1033</v>
      </c>
      <c r="K60">
        <v>1</v>
      </c>
      <c r="L60" t="s">
        <v>45</v>
      </c>
      <c r="M60">
        <v>61</v>
      </c>
      <c r="N60">
        <v>1</v>
      </c>
      <c r="O60">
        <v>2</v>
      </c>
      <c r="P60" t="s">
        <v>127</v>
      </c>
      <c r="Q60">
        <v>2</v>
      </c>
      <c r="R60" t="s">
        <v>60</v>
      </c>
      <c r="S60">
        <v>4777</v>
      </c>
      <c r="T60">
        <v>14382</v>
      </c>
      <c r="U60">
        <v>5</v>
      </c>
      <c r="V60" t="s">
        <v>47</v>
      </c>
      <c r="W60" t="s">
        <v>49</v>
      </c>
      <c r="X60">
        <v>15</v>
      </c>
      <c r="Y60">
        <v>3</v>
      </c>
      <c r="Z60">
        <v>1</v>
      </c>
      <c r="AA60">
        <v>0</v>
      </c>
      <c r="AB60">
        <v>15</v>
      </c>
      <c r="AC60" s="22">
        <v>2</v>
      </c>
      <c r="AD60">
        <v>1</v>
      </c>
      <c r="AE60">
        <v>1</v>
      </c>
      <c r="AF60">
        <v>0</v>
      </c>
      <c r="AG60">
        <v>0</v>
      </c>
      <c r="AH60">
        <v>0</v>
      </c>
    </row>
    <row r="61" spans="1:34" x14ac:dyDescent="0.25">
      <c r="A61">
        <v>28</v>
      </c>
      <c r="B61" t="s">
        <v>47</v>
      </c>
      <c r="C61" t="s">
        <v>37</v>
      </c>
      <c r="D61">
        <v>1475</v>
      </c>
      <c r="E61" t="s">
        <v>40</v>
      </c>
      <c r="F61">
        <v>13</v>
      </c>
      <c r="G61">
        <v>2</v>
      </c>
      <c r="H61" t="s">
        <v>0</v>
      </c>
      <c r="I61">
        <v>1</v>
      </c>
      <c r="J61">
        <v>1933</v>
      </c>
      <c r="K61">
        <v>4</v>
      </c>
      <c r="L61" t="s">
        <v>45</v>
      </c>
      <c r="M61">
        <v>84</v>
      </c>
      <c r="N61">
        <v>3</v>
      </c>
      <c r="O61">
        <v>2</v>
      </c>
      <c r="P61" t="s">
        <v>52</v>
      </c>
      <c r="Q61">
        <v>3</v>
      </c>
      <c r="R61" t="s">
        <v>61</v>
      </c>
      <c r="S61">
        <v>9854</v>
      </c>
      <c r="T61">
        <v>23352</v>
      </c>
      <c r="U61">
        <v>3</v>
      </c>
      <c r="V61" t="s">
        <v>47</v>
      </c>
      <c r="W61" t="s">
        <v>47</v>
      </c>
      <c r="X61">
        <v>11</v>
      </c>
      <c r="Y61">
        <v>3</v>
      </c>
      <c r="Z61">
        <v>4</v>
      </c>
      <c r="AA61">
        <v>0</v>
      </c>
      <c r="AB61">
        <v>6</v>
      </c>
      <c r="AC61" s="22">
        <v>0</v>
      </c>
      <c r="AD61">
        <v>3</v>
      </c>
      <c r="AE61">
        <v>2</v>
      </c>
      <c r="AF61">
        <v>0</v>
      </c>
      <c r="AG61">
        <v>2</v>
      </c>
      <c r="AH61">
        <v>2</v>
      </c>
    </row>
    <row r="62" spans="1:34" x14ac:dyDescent="0.25">
      <c r="A62">
        <v>35</v>
      </c>
      <c r="B62" t="s">
        <v>47</v>
      </c>
      <c r="C62" t="s">
        <v>37</v>
      </c>
      <c r="D62">
        <v>763</v>
      </c>
      <c r="E62" t="s">
        <v>40</v>
      </c>
      <c r="F62">
        <v>15</v>
      </c>
      <c r="G62">
        <v>2</v>
      </c>
      <c r="H62" t="s">
        <v>44</v>
      </c>
      <c r="I62">
        <v>1</v>
      </c>
      <c r="J62">
        <v>1645</v>
      </c>
      <c r="K62">
        <v>1</v>
      </c>
      <c r="L62" t="s">
        <v>46</v>
      </c>
      <c r="M62">
        <v>59</v>
      </c>
      <c r="N62">
        <v>1</v>
      </c>
      <c r="O62">
        <v>2</v>
      </c>
      <c r="P62" t="s">
        <v>52</v>
      </c>
      <c r="Q62">
        <v>4</v>
      </c>
      <c r="R62" t="s">
        <v>62</v>
      </c>
      <c r="S62">
        <v>5440</v>
      </c>
      <c r="T62">
        <v>22098</v>
      </c>
      <c r="U62">
        <v>6</v>
      </c>
      <c r="V62" t="s">
        <v>47</v>
      </c>
      <c r="W62" t="s">
        <v>47</v>
      </c>
      <c r="X62">
        <v>14</v>
      </c>
      <c r="Y62">
        <v>3</v>
      </c>
      <c r="Z62">
        <v>4</v>
      </c>
      <c r="AA62">
        <v>2</v>
      </c>
      <c r="AB62">
        <v>7</v>
      </c>
      <c r="AC62" s="22">
        <v>2</v>
      </c>
      <c r="AD62">
        <v>2</v>
      </c>
      <c r="AE62">
        <v>2</v>
      </c>
      <c r="AF62">
        <v>2</v>
      </c>
      <c r="AG62">
        <v>2</v>
      </c>
      <c r="AH62">
        <v>2</v>
      </c>
    </row>
    <row r="63" spans="1:34" x14ac:dyDescent="0.25">
      <c r="A63">
        <v>24</v>
      </c>
      <c r="B63" t="s">
        <v>47</v>
      </c>
      <c r="C63" t="s">
        <v>37</v>
      </c>
      <c r="D63">
        <v>984</v>
      </c>
      <c r="E63" t="s">
        <v>41</v>
      </c>
      <c r="F63">
        <v>17</v>
      </c>
      <c r="G63">
        <v>2</v>
      </c>
      <c r="H63" t="s">
        <v>42</v>
      </c>
      <c r="I63">
        <v>1</v>
      </c>
      <c r="J63">
        <v>1219</v>
      </c>
      <c r="K63">
        <v>4</v>
      </c>
      <c r="L63" t="s">
        <v>45</v>
      </c>
      <c r="M63">
        <v>97</v>
      </c>
      <c r="N63">
        <v>3</v>
      </c>
      <c r="O63">
        <v>1</v>
      </c>
      <c r="P63" t="s">
        <v>54</v>
      </c>
      <c r="Q63">
        <v>2</v>
      </c>
      <c r="R63" t="s">
        <v>60</v>
      </c>
      <c r="S63">
        <v>2210</v>
      </c>
      <c r="T63">
        <v>3372</v>
      </c>
      <c r="U63">
        <v>1</v>
      </c>
      <c r="V63" t="s">
        <v>47</v>
      </c>
      <c r="W63" t="s">
        <v>49</v>
      </c>
      <c r="X63">
        <v>13</v>
      </c>
      <c r="Y63">
        <v>3</v>
      </c>
      <c r="Z63">
        <v>1</v>
      </c>
      <c r="AA63">
        <v>1</v>
      </c>
      <c r="AB63">
        <v>1</v>
      </c>
      <c r="AC63" s="22">
        <v>3</v>
      </c>
      <c r="AD63">
        <v>1</v>
      </c>
      <c r="AE63">
        <v>1</v>
      </c>
      <c r="AF63">
        <v>0</v>
      </c>
      <c r="AG63">
        <v>0</v>
      </c>
      <c r="AH63">
        <v>0</v>
      </c>
    </row>
    <row r="64" spans="1:34" x14ac:dyDescent="0.25">
      <c r="A64">
        <v>25</v>
      </c>
      <c r="B64" t="s">
        <v>47</v>
      </c>
      <c r="C64" t="s">
        <v>37</v>
      </c>
      <c r="D64">
        <v>867</v>
      </c>
      <c r="E64" t="s">
        <v>40</v>
      </c>
      <c r="F64">
        <v>19</v>
      </c>
      <c r="G64">
        <v>2</v>
      </c>
      <c r="H64" t="s">
        <v>0</v>
      </c>
      <c r="I64">
        <v>1</v>
      </c>
      <c r="J64">
        <v>952</v>
      </c>
      <c r="K64">
        <v>3</v>
      </c>
      <c r="L64" t="s">
        <v>46</v>
      </c>
      <c r="M64">
        <v>36</v>
      </c>
      <c r="N64">
        <v>2</v>
      </c>
      <c r="O64">
        <v>1</v>
      </c>
      <c r="P64" t="s">
        <v>59</v>
      </c>
      <c r="Q64">
        <v>2</v>
      </c>
      <c r="R64" t="s">
        <v>60</v>
      </c>
      <c r="S64">
        <v>2413</v>
      </c>
      <c r="T64">
        <v>18798</v>
      </c>
      <c r="U64">
        <v>1</v>
      </c>
      <c r="V64" t="s">
        <v>47</v>
      </c>
      <c r="W64" t="s">
        <v>47</v>
      </c>
      <c r="X64">
        <v>18</v>
      </c>
      <c r="Y64">
        <v>3</v>
      </c>
      <c r="Z64">
        <v>3</v>
      </c>
      <c r="AA64">
        <v>3</v>
      </c>
      <c r="AB64">
        <v>1</v>
      </c>
      <c r="AC64" s="22">
        <v>2</v>
      </c>
      <c r="AD64">
        <v>3</v>
      </c>
      <c r="AE64">
        <v>1</v>
      </c>
      <c r="AF64">
        <v>0</v>
      </c>
      <c r="AG64">
        <v>0</v>
      </c>
      <c r="AH64">
        <v>0</v>
      </c>
    </row>
    <row r="65" spans="1:34" x14ac:dyDescent="0.25">
      <c r="A65">
        <v>41</v>
      </c>
      <c r="B65" t="s">
        <v>47</v>
      </c>
      <c r="C65" t="s">
        <v>37</v>
      </c>
      <c r="D65">
        <v>1356</v>
      </c>
      <c r="E65" t="s">
        <v>40</v>
      </c>
      <c r="F65">
        <v>20</v>
      </c>
      <c r="G65">
        <v>2</v>
      </c>
      <c r="H65" t="s">
        <v>0</v>
      </c>
      <c r="I65">
        <v>1</v>
      </c>
      <c r="J65">
        <v>248</v>
      </c>
      <c r="K65">
        <v>2</v>
      </c>
      <c r="L65" t="s">
        <v>45</v>
      </c>
      <c r="M65">
        <v>70</v>
      </c>
      <c r="N65">
        <v>3</v>
      </c>
      <c r="O65">
        <v>1</v>
      </c>
      <c r="P65" t="s">
        <v>59</v>
      </c>
      <c r="Q65">
        <v>2</v>
      </c>
      <c r="R65" t="s">
        <v>61</v>
      </c>
      <c r="S65">
        <v>3140</v>
      </c>
      <c r="T65">
        <v>21728</v>
      </c>
      <c r="U65">
        <v>1</v>
      </c>
      <c r="V65" t="s">
        <v>47</v>
      </c>
      <c r="W65" t="s">
        <v>47</v>
      </c>
      <c r="X65">
        <v>22</v>
      </c>
      <c r="Y65">
        <v>4</v>
      </c>
      <c r="Z65">
        <v>4</v>
      </c>
      <c r="AA65">
        <v>0</v>
      </c>
      <c r="AB65">
        <v>4</v>
      </c>
      <c r="AC65" s="22">
        <v>5</v>
      </c>
      <c r="AD65">
        <v>2</v>
      </c>
      <c r="AE65">
        <v>4</v>
      </c>
      <c r="AF65">
        <v>3</v>
      </c>
      <c r="AG65">
        <v>0</v>
      </c>
      <c r="AH65">
        <v>2</v>
      </c>
    </row>
    <row r="66" spans="1:34" x14ac:dyDescent="0.25">
      <c r="A66">
        <v>26</v>
      </c>
      <c r="B66" t="s">
        <v>47</v>
      </c>
      <c r="C66" t="s">
        <v>37</v>
      </c>
      <c r="D66">
        <v>920</v>
      </c>
      <c r="E66" t="s">
        <v>116</v>
      </c>
      <c r="F66">
        <v>20</v>
      </c>
      <c r="G66">
        <v>2</v>
      </c>
      <c r="H66" t="s">
        <v>44</v>
      </c>
      <c r="I66">
        <v>1</v>
      </c>
      <c r="J66">
        <v>1818</v>
      </c>
      <c r="K66">
        <v>4</v>
      </c>
      <c r="L66" t="s">
        <v>45</v>
      </c>
      <c r="M66">
        <v>69</v>
      </c>
      <c r="N66">
        <v>3</v>
      </c>
      <c r="O66">
        <v>1</v>
      </c>
      <c r="P66" t="s">
        <v>116</v>
      </c>
      <c r="Q66">
        <v>2</v>
      </c>
      <c r="R66" t="s">
        <v>60</v>
      </c>
      <c r="S66">
        <v>2148</v>
      </c>
      <c r="T66">
        <v>6889</v>
      </c>
      <c r="U66">
        <v>0</v>
      </c>
      <c r="V66" t="s">
        <v>47</v>
      </c>
      <c r="W66" t="s">
        <v>47</v>
      </c>
      <c r="X66">
        <v>11</v>
      </c>
      <c r="Y66">
        <v>3</v>
      </c>
      <c r="Z66">
        <v>3</v>
      </c>
      <c r="AA66">
        <v>0</v>
      </c>
      <c r="AB66">
        <v>6</v>
      </c>
      <c r="AC66" s="22">
        <v>3</v>
      </c>
      <c r="AD66">
        <v>3</v>
      </c>
      <c r="AE66">
        <v>5</v>
      </c>
      <c r="AF66">
        <v>1</v>
      </c>
      <c r="AG66">
        <v>1</v>
      </c>
      <c r="AH66">
        <v>4</v>
      </c>
    </row>
    <row r="67" spans="1:34" x14ac:dyDescent="0.25">
      <c r="A67">
        <v>46</v>
      </c>
      <c r="B67" t="s">
        <v>47</v>
      </c>
      <c r="C67" t="s">
        <v>37</v>
      </c>
      <c r="D67">
        <v>261</v>
      </c>
      <c r="E67" t="s">
        <v>41</v>
      </c>
      <c r="F67">
        <v>21</v>
      </c>
      <c r="G67">
        <v>2</v>
      </c>
      <c r="H67" t="s">
        <v>44</v>
      </c>
      <c r="I67">
        <v>1</v>
      </c>
      <c r="J67">
        <v>1821</v>
      </c>
      <c r="K67">
        <v>4</v>
      </c>
      <c r="L67" t="s">
        <v>45</v>
      </c>
      <c r="M67">
        <v>66</v>
      </c>
      <c r="N67">
        <v>3</v>
      </c>
      <c r="O67">
        <v>2</v>
      </c>
      <c r="P67" t="s">
        <v>127</v>
      </c>
      <c r="Q67">
        <v>2</v>
      </c>
      <c r="R67" t="s">
        <v>60</v>
      </c>
      <c r="S67">
        <v>8926</v>
      </c>
      <c r="T67">
        <v>10842</v>
      </c>
      <c r="U67">
        <v>4</v>
      </c>
      <c r="V67" t="s">
        <v>47</v>
      </c>
      <c r="W67" t="s">
        <v>49</v>
      </c>
      <c r="X67">
        <v>22</v>
      </c>
      <c r="Y67">
        <v>4</v>
      </c>
      <c r="Z67">
        <v>4</v>
      </c>
      <c r="AA67">
        <v>1</v>
      </c>
      <c r="AB67">
        <v>13</v>
      </c>
      <c r="AC67" s="22">
        <v>2</v>
      </c>
      <c r="AD67">
        <v>4</v>
      </c>
      <c r="AE67">
        <v>9</v>
      </c>
      <c r="AF67">
        <v>7</v>
      </c>
      <c r="AG67">
        <v>3</v>
      </c>
      <c r="AH67">
        <v>7</v>
      </c>
    </row>
    <row r="68" spans="1:34" x14ac:dyDescent="0.25">
      <c r="A68">
        <v>40</v>
      </c>
      <c r="B68" t="s">
        <v>47</v>
      </c>
      <c r="C68" t="s">
        <v>37</v>
      </c>
      <c r="D68">
        <v>575</v>
      </c>
      <c r="E68" t="s">
        <v>40</v>
      </c>
      <c r="F68">
        <v>22</v>
      </c>
      <c r="G68">
        <v>2</v>
      </c>
      <c r="H68" t="s">
        <v>0</v>
      </c>
      <c r="I68">
        <v>1</v>
      </c>
      <c r="J68">
        <v>492</v>
      </c>
      <c r="K68">
        <v>3</v>
      </c>
      <c r="L68" t="s">
        <v>46</v>
      </c>
      <c r="M68">
        <v>68</v>
      </c>
      <c r="N68">
        <v>2</v>
      </c>
      <c r="O68">
        <v>2</v>
      </c>
      <c r="P68" t="s">
        <v>52</v>
      </c>
      <c r="Q68">
        <v>3</v>
      </c>
      <c r="R68" t="s">
        <v>60</v>
      </c>
      <c r="S68">
        <v>6380</v>
      </c>
      <c r="T68">
        <v>6110</v>
      </c>
      <c r="U68">
        <v>2</v>
      </c>
      <c r="V68" t="s">
        <v>47</v>
      </c>
      <c r="W68" t="s">
        <v>47</v>
      </c>
      <c r="X68">
        <v>12</v>
      </c>
      <c r="Y68">
        <v>3</v>
      </c>
      <c r="Z68">
        <v>1</v>
      </c>
      <c r="AA68">
        <v>2</v>
      </c>
      <c r="AB68">
        <v>8</v>
      </c>
      <c r="AC68" s="22">
        <v>6</v>
      </c>
      <c r="AD68">
        <v>3</v>
      </c>
      <c r="AE68">
        <v>6</v>
      </c>
      <c r="AF68">
        <v>4</v>
      </c>
      <c r="AG68">
        <v>1</v>
      </c>
      <c r="AH68">
        <v>0</v>
      </c>
    </row>
    <row r="69" spans="1:34" x14ac:dyDescent="0.25">
      <c r="A69">
        <v>35</v>
      </c>
      <c r="B69" t="s">
        <v>47</v>
      </c>
      <c r="C69" t="s">
        <v>37</v>
      </c>
      <c r="D69">
        <v>556</v>
      </c>
      <c r="E69" t="s">
        <v>41</v>
      </c>
      <c r="F69">
        <v>23</v>
      </c>
      <c r="G69">
        <v>2</v>
      </c>
      <c r="H69" t="s">
        <v>42</v>
      </c>
      <c r="I69">
        <v>1</v>
      </c>
      <c r="J69">
        <v>261</v>
      </c>
      <c r="K69">
        <v>2</v>
      </c>
      <c r="L69" t="s">
        <v>46</v>
      </c>
      <c r="M69">
        <v>50</v>
      </c>
      <c r="N69">
        <v>2</v>
      </c>
      <c r="O69">
        <v>2</v>
      </c>
      <c r="P69" t="s">
        <v>55</v>
      </c>
      <c r="Q69">
        <v>3</v>
      </c>
      <c r="R69" t="s">
        <v>60</v>
      </c>
      <c r="S69">
        <v>5916</v>
      </c>
      <c r="T69">
        <v>15497</v>
      </c>
      <c r="U69">
        <v>3</v>
      </c>
      <c r="V69" t="s">
        <v>47</v>
      </c>
      <c r="W69" t="s">
        <v>47</v>
      </c>
      <c r="X69">
        <v>13</v>
      </c>
      <c r="Y69">
        <v>3</v>
      </c>
      <c r="Z69">
        <v>1</v>
      </c>
      <c r="AA69">
        <v>0</v>
      </c>
      <c r="AB69">
        <v>8</v>
      </c>
      <c r="AC69" s="22">
        <v>1</v>
      </c>
      <c r="AD69">
        <v>3</v>
      </c>
      <c r="AE69">
        <v>1</v>
      </c>
      <c r="AF69">
        <v>0</v>
      </c>
      <c r="AG69">
        <v>0</v>
      </c>
      <c r="AH69">
        <v>1</v>
      </c>
    </row>
    <row r="70" spans="1:34" x14ac:dyDescent="0.25">
      <c r="A70">
        <v>28</v>
      </c>
      <c r="B70" t="s">
        <v>47</v>
      </c>
      <c r="C70" t="s">
        <v>39</v>
      </c>
      <c r="D70">
        <v>1366</v>
      </c>
      <c r="E70" t="s">
        <v>41</v>
      </c>
      <c r="F70">
        <v>24</v>
      </c>
      <c r="G70">
        <v>2</v>
      </c>
      <c r="H70" t="s">
        <v>117</v>
      </c>
      <c r="I70">
        <v>1</v>
      </c>
      <c r="J70">
        <v>1082</v>
      </c>
      <c r="K70">
        <v>2</v>
      </c>
      <c r="L70" t="s">
        <v>46</v>
      </c>
      <c r="M70">
        <v>72</v>
      </c>
      <c r="N70">
        <v>2</v>
      </c>
      <c r="O70">
        <v>3</v>
      </c>
      <c r="P70" t="s">
        <v>127</v>
      </c>
      <c r="Q70">
        <v>1</v>
      </c>
      <c r="R70" t="s">
        <v>61</v>
      </c>
      <c r="S70">
        <v>8722</v>
      </c>
      <c r="T70">
        <v>12355</v>
      </c>
      <c r="U70">
        <v>1</v>
      </c>
      <c r="V70" t="s">
        <v>47</v>
      </c>
      <c r="W70" t="s">
        <v>49</v>
      </c>
      <c r="X70">
        <v>12</v>
      </c>
      <c r="Y70">
        <v>3</v>
      </c>
      <c r="Z70">
        <v>1</v>
      </c>
      <c r="AA70">
        <v>0</v>
      </c>
      <c r="AB70">
        <v>10</v>
      </c>
      <c r="AC70" s="22">
        <v>2</v>
      </c>
      <c r="AD70">
        <v>2</v>
      </c>
      <c r="AE70">
        <v>10</v>
      </c>
      <c r="AF70">
        <v>7</v>
      </c>
      <c r="AG70">
        <v>1</v>
      </c>
      <c r="AH70">
        <v>9</v>
      </c>
    </row>
    <row r="71" spans="1:34" x14ac:dyDescent="0.25">
      <c r="A71">
        <v>29</v>
      </c>
      <c r="B71" t="s">
        <v>47</v>
      </c>
      <c r="C71" t="s">
        <v>38</v>
      </c>
      <c r="D71">
        <v>459</v>
      </c>
      <c r="E71" t="s">
        <v>41</v>
      </c>
      <c r="F71">
        <v>24</v>
      </c>
      <c r="G71">
        <v>2</v>
      </c>
      <c r="H71" t="s">
        <v>42</v>
      </c>
      <c r="I71">
        <v>1</v>
      </c>
      <c r="J71">
        <v>1868</v>
      </c>
      <c r="K71">
        <v>4</v>
      </c>
      <c r="L71" t="s">
        <v>46</v>
      </c>
      <c r="M71">
        <v>73</v>
      </c>
      <c r="N71">
        <v>2</v>
      </c>
      <c r="O71">
        <v>1</v>
      </c>
      <c r="P71" t="s">
        <v>53</v>
      </c>
      <c r="Q71">
        <v>4</v>
      </c>
      <c r="R71" t="s">
        <v>61</v>
      </c>
      <c r="S71">
        <v>2439</v>
      </c>
      <c r="T71">
        <v>14753</v>
      </c>
      <c r="U71">
        <v>1</v>
      </c>
      <c r="V71" t="s">
        <v>47</v>
      </c>
      <c r="W71" t="s">
        <v>47</v>
      </c>
      <c r="X71">
        <v>24</v>
      </c>
      <c r="Y71">
        <v>4</v>
      </c>
      <c r="Z71">
        <v>2</v>
      </c>
      <c r="AA71">
        <v>0</v>
      </c>
      <c r="AB71">
        <v>1</v>
      </c>
      <c r="AC71" s="22">
        <v>3</v>
      </c>
      <c r="AD71">
        <v>2</v>
      </c>
      <c r="AE71">
        <v>1</v>
      </c>
      <c r="AF71">
        <v>0</v>
      </c>
      <c r="AG71">
        <v>1</v>
      </c>
      <c r="AH71">
        <v>0</v>
      </c>
    </row>
    <row r="72" spans="1:34" x14ac:dyDescent="0.25">
      <c r="A72">
        <v>56</v>
      </c>
      <c r="B72" t="s">
        <v>47</v>
      </c>
      <c r="C72" t="s">
        <v>37</v>
      </c>
      <c r="D72">
        <v>1162</v>
      </c>
      <c r="E72" t="s">
        <v>41</v>
      </c>
      <c r="F72">
        <v>24</v>
      </c>
      <c r="G72">
        <v>2</v>
      </c>
      <c r="H72" t="s">
        <v>42</v>
      </c>
      <c r="I72">
        <v>1</v>
      </c>
      <c r="J72">
        <v>1907</v>
      </c>
      <c r="K72">
        <v>1</v>
      </c>
      <c r="L72" t="s">
        <v>46</v>
      </c>
      <c r="M72">
        <v>97</v>
      </c>
      <c r="N72">
        <v>3</v>
      </c>
      <c r="O72">
        <v>1</v>
      </c>
      <c r="P72" t="s">
        <v>54</v>
      </c>
      <c r="Q72">
        <v>4</v>
      </c>
      <c r="R72" t="s">
        <v>61</v>
      </c>
      <c r="S72">
        <v>2587</v>
      </c>
      <c r="T72">
        <v>10261</v>
      </c>
      <c r="U72">
        <v>1</v>
      </c>
      <c r="V72" t="s">
        <v>47</v>
      </c>
      <c r="W72" t="s">
        <v>49</v>
      </c>
      <c r="X72">
        <v>16</v>
      </c>
      <c r="Y72">
        <v>3</v>
      </c>
      <c r="Z72">
        <v>4</v>
      </c>
      <c r="AA72">
        <v>0</v>
      </c>
      <c r="AB72">
        <v>5</v>
      </c>
      <c r="AC72" s="22">
        <v>3</v>
      </c>
      <c r="AD72">
        <v>3</v>
      </c>
      <c r="AE72">
        <v>4</v>
      </c>
      <c r="AF72">
        <v>2</v>
      </c>
      <c r="AG72">
        <v>1</v>
      </c>
      <c r="AH72">
        <v>0</v>
      </c>
    </row>
    <row r="73" spans="1:34" x14ac:dyDescent="0.25">
      <c r="A73">
        <v>47</v>
      </c>
      <c r="B73" t="s">
        <v>47</v>
      </c>
      <c r="C73" t="s">
        <v>38</v>
      </c>
      <c r="D73">
        <v>719</v>
      </c>
      <c r="E73" t="s">
        <v>40</v>
      </c>
      <c r="F73">
        <v>27</v>
      </c>
      <c r="G73">
        <v>2</v>
      </c>
      <c r="H73" t="s">
        <v>42</v>
      </c>
      <c r="I73">
        <v>1</v>
      </c>
      <c r="J73">
        <v>785</v>
      </c>
      <c r="K73">
        <v>2</v>
      </c>
      <c r="L73" t="s">
        <v>45</v>
      </c>
      <c r="M73">
        <v>77</v>
      </c>
      <c r="N73">
        <v>4</v>
      </c>
      <c r="O73">
        <v>2</v>
      </c>
      <c r="P73" t="s">
        <v>52</v>
      </c>
      <c r="Q73">
        <v>3</v>
      </c>
      <c r="R73" t="s">
        <v>61</v>
      </c>
      <c r="S73">
        <v>6397</v>
      </c>
      <c r="T73">
        <v>10339</v>
      </c>
      <c r="U73">
        <v>4</v>
      </c>
      <c r="V73" t="s">
        <v>47</v>
      </c>
      <c r="W73" t="s">
        <v>47</v>
      </c>
      <c r="X73">
        <v>12</v>
      </c>
      <c r="Y73">
        <v>3</v>
      </c>
      <c r="Z73">
        <v>4</v>
      </c>
      <c r="AA73">
        <v>0</v>
      </c>
      <c r="AB73">
        <v>8</v>
      </c>
      <c r="AC73" s="22">
        <v>2</v>
      </c>
      <c r="AD73">
        <v>3</v>
      </c>
      <c r="AE73">
        <v>5</v>
      </c>
      <c r="AF73">
        <v>4</v>
      </c>
      <c r="AG73">
        <v>1</v>
      </c>
      <c r="AH73">
        <v>3</v>
      </c>
    </row>
    <row r="74" spans="1:34" x14ac:dyDescent="0.25">
      <c r="A74">
        <v>49</v>
      </c>
      <c r="B74" t="s">
        <v>47</v>
      </c>
      <c r="C74" t="s">
        <v>38</v>
      </c>
      <c r="D74">
        <v>1475</v>
      </c>
      <c r="E74" t="s">
        <v>41</v>
      </c>
      <c r="F74">
        <v>28</v>
      </c>
      <c r="G74">
        <v>2</v>
      </c>
      <c r="H74" t="s">
        <v>42</v>
      </c>
      <c r="I74">
        <v>1</v>
      </c>
      <c r="J74">
        <v>1420</v>
      </c>
      <c r="K74">
        <v>1</v>
      </c>
      <c r="L74" t="s">
        <v>46</v>
      </c>
      <c r="M74">
        <v>97</v>
      </c>
      <c r="N74">
        <v>2</v>
      </c>
      <c r="O74">
        <v>2</v>
      </c>
      <c r="P74" t="s">
        <v>54</v>
      </c>
      <c r="Q74">
        <v>1</v>
      </c>
      <c r="R74" t="s">
        <v>61</v>
      </c>
      <c r="S74">
        <v>4284</v>
      </c>
      <c r="T74">
        <v>22710</v>
      </c>
      <c r="U74">
        <v>3</v>
      </c>
      <c r="V74" t="s">
        <v>47</v>
      </c>
      <c r="W74" t="s">
        <v>49</v>
      </c>
      <c r="X74">
        <v>20</v>
      </c>
      <c r="Y74">
        <v>4</v>
      </c>
      <c r="Z74">
        <v>1</v>
      </c>
      <c r="AA74">
        <v>0</v>
      </c>
      <c r="AB74">
        <v>20</v>
      </c>
      <c r="AC74" s="22">
        <v>2</v>
      </c>
      <c r="AD74">
        <v>3</v>
      </c>
      <c r="AE74">
        <v>4</v>
      </c>
      <c r="AF74">
        <v>3</v>
      </c>
      <c r="AG74">
        <v>1</v>
      </c>
      <c r="AH74">
        <v>3</v>
      </c>
    </row>
    <row r="75" spans="1:34" x14ac:dyDescent="0.25">
      <c r="A75">
        <v>31</v>
      </c>
      <c r="B75" t="s">
        <v>47</v>
      </c>
      <c r="C75" t="s">
        <v>38</v>
      </c>
      <c r="D75">
        <v>307</v>
      </c>
      <c r="E75" t="s">
        <v>41</v>
      </c>
      <c r="F75">
        <v>29</v>
      </c>
      <c r="G75">
        <v>2</v>
      </c>
      <c r="H75" t="s">
        <v>44</v>
      </c>
      <c r="I75">
        <v>1</v>
      </c>
      <c r="J75">
        <v>355</v>
      </c>
      <c r="K75">
        <v>3</v>
      </c>
      <c r="L75" t="s">
        <v>46</v>
      </c>
      <c r="M75">
        <v>71</v>
      </c>
      <c r="N75">
        <v>2</v>
      </c>
      <c r="O75">
        <v>1</v>
      </c>
      <c r="P75" t="s">
        <v>54</v>
      </c>
      <c r="Q75">
        <v>2</v>
      </c>
      <c r="R75" t="s">
        <v>61</v>
      </c>
      <c r="S75">
        <v>3479</v>
      </c>
      <c r="T75">
        <v>11652</v>
      </c>
      <c r="U75">
        <v>0</v>
      </c>
      <c r="V75" t="s">
        <v>47</v>
      </c>
      <c r="W75" t="s">
        <v>49</v>
      </c>
      <c r="X75">
        <v>11</v>
      </c>
      <c r="Y75">
        <v>3</v>
      </c>
      <c r="Z75">
        <v>2</v>
      </c>
      <c r="AA75">
        <v>0</v>
      </c>
      <c r="AB75">
        <v>6</v>
      </c>
      <c r="AC75" s="22">
        <v>2</v>
      </c>
      <c r="AD75">
        <v>4</v>
      </c>
      <c r="AE75">
        <v>5</v>
      </c>
      <c r="AF75">
        <v>4</v>
      </c>
      <c r="AG75">
        <v>1</v>
      </c>
      <c r="AH75">
        <v>4</v>
      </c>
    </row>
    <row r="76" spans="1:34" x14ac:dyDescent="0.25">
      <c r="A76">
        <v>26</v>
      </c>
      <c r="B76" t="s">
        <v>47</v>
      </c>
      <c r="C76" t="s">
        <v>39</v>
      </c>
      <c r="D76">
        <v>265</v>
      </c>
      <c r="E76" t="s">
        <v>40</v>
      </c>
      <c r="F76">
        <v>29</v>
      </c>
      <c r="G76">
        <v>2</v>
      </c>
      <c r="H76" t="s">
        <v>44</v>
      </c>
      <c r="I76">
        <v>1</v>
      </c>
      <c r="J76">
        <v>1037</v>
      </c>
      <c r="K76">
        <v>2</v>
      </c>
      <c r="L76" t="s">
        <v>46</v>
      </c>
      <c r="M76">
        <v>79</v>
      </c>
      <c r="N76">
        <v>1</v>
      </c>
      <c r="O76">
        <v>2</v>
      </c>
      <c r="P76" t="s">
        <v>52</v>
      </c>
      <c r="Q76">
        <v>1</v>
      </c>
      <c r="R76" t="s">
        <v>61</v>
      </c>
      <c r="S76">
        <v>4969</v>
      </c>
      <c r="T76">
        <v>21813</v>
      </c>
      <c r="U76">
        <v>8</v>
      </c>
      <c r="V76" t="s">
        <v>47</v>
      </c>
      <c r="W76" t="s">
        <v>49</v>
      </c>
      <c r="X76">
        <v>18</v>
      </c>
      <c r="Y76">
        <v>3</v>
      </c>
      <c r="Z76">
        <v>4</v>
      </c>
      <c r="AA76">
        <v>0</v>
      </c>
      <c r="AB76">
        <v>7</v>
      </c>
      <c r="AC76" s="22">
        <v>6</v>
      </c>
      <c r="AD76">
        <v>3</v>
      </c>
      <c r="AE76">
        <v>2</v>
      </c>
      <c r="AF76">
        <v>2</v>
      </c>
      <c r="AG76">
        <v>2</v>
      </c>
      <c r="AH76">
        <v>2</v>
      </c>
    </row>
    <row r="77" spans="1:34" x14ac:dyDescent="0.25">
      <c r="A77">
        <v>42</v>
      </c>
      <c r="B77" t="s">
        <v>47</v>
      </c>
      <c r="C77" t="s">
        <v>38</v>
      </c>
      <c r="D77">
        <v>481</v>
      </c>
      <c r="E77" t="s">
        <v>40</v>
      </c>
      <c r="F77">
        <v>12</v>
      </c>
      <c r="G77">
        <v>3</v>
      </c>
      <c r="H77" t="s">
        <v>42</v>
      </c>
      <c r="I77">
        <v>1</v>
      </c>
      <c r="J77">
        <v>1167</v>
      </c>
      <c r="K77">
        <v>3</v>
      </c>
      <c r="L77" t="s">
        <v>46</v>
      </c>
      <c r="M77">
        <v>44</v>
      </c>
      <c r="N77">
        <v>3</v>
      </c>
      <c r="O77">
        <v>4</v>
      </c>
      <c r="P77" t="s">
        <v>52</v>
      </c>
      <c r="Q77">
        <v>1</v>
      </c>
      <c r="R77" t="s">
        <v>61</v>
      </c>
      <c r="S77">
        <v>13758</v>
      </c>
      <c r="T77">
        <v>2447</v>
      </c>
      <c r="U77">
        <v>0</v>
      </c>
      <c r="V77" t="s">
        <v>47</v>
      </c>
      <c r="W77" t="s">
        <v>47</v>
      </c>
      <c r="X77">
        <v>12</v>
      </c>
      <c r="Y77">
        <v>3</v>
      </c>
      <c r="Z77">
        <v>2</v>
      </c>
      <c r="AA77">
        <v>0</v>
      </c>
      <c r="AB77">
        <v>22</v>
      </c>
      <c r="AC77" s="22">
        <v>2</v>
      </c>
      <c r="AD77">
        <v>2</v>
      </c>
      <c r="AE77">
        <v>21</v>
      </c>
      <c r="AF77">
        <v>9</v>
      </c>
      <c r="AG77">
        <v>13</v>
      </c>
      <c r="AH77">
        <v>14</v>
      </c>
    </row>
    <row r="78" spans="1:34" x14ac:dyDescent="0.25">
      <c r="A78">
        <v>45</v>
      </c>
      <c r="B78" t="s">
        <v>47</v>
      </c>
      <c r="C78" t="s">
        <v>37</v>
      </c>
      <c r="D78">
        <v>1449</v>
      </c>
      <c r="E78" t="s">
        <v>40</v>
      </c>
      <c r="F78">
        <v>2</v>
      </c>
      <c r="G78">
        <v>3</v>
      </c>
      <c r="H78" t="s">
        <v>0</v>
      </c>
      <c r="I78">
        <v>1</v>
      </c>
      <c r="J78">
        <v>1277</v>
      </c>
      <c r="K78">
        <v>1</v>
      </c>
      <c r="L78" t="s">
        <v>45</v>
      </c>
      <c r="M78">
        <v>94</v>
      </c>
      <c r="N78">
        <v>1</v>
      </c>
      <c r="O78">
        <v>5</v>
      </c>
      <c r="P78" t="s">
        <v>57</v>
      </c>
      <c r="Q78">
        <v>2</v>
      </c>
      <c r="R78" t="s">
        <v>61</v>
      </c>
      <c r="S78">
        <v>18824</v>
      </c>
      <c r="T78">
        <v>2493</v>
      </c>
      <c r="U78">
        <v>2</v>
      </c>
      <c r="V78" t="s">
        <v>47</v>
      </c>
      <c r="W78" t="s">
        <v>47</v>
      </c>
      <c r="X78">
        <v>16</v>
      </c>
      <c r="Y78">
        <v>3</v>
      </c>
      <c r="Z78">
        <v>1</v>
      </c>
      <c r="AA78">
        <v>0</v>
      </c>
      <c r="AB78">
        <v>26</v>
      </c>
      <c r="AC78" s="22">
        <v>2</v>
      </c>
      <c r="AD78">
        <v>3</v>
      </c>
      <c r="AE78">
        <v>24</v>
      </c>
      <c r="AF78">
        <v>10</v>
      </c>
      <c r="AG78">
        <v>1</v>
      </c>
      <c r="AH78">
        <v>11</v>
      </c>
    </row>
    <row r="79" spans="1:34" x14ac:dyDescent="0.25">
      <c r="A79">
        <v>47</v>
      </c>
      <c r="B79" t="s">
        <v>47</v>
      </c>
      <c r="C79" t="s">
        <v>38</v>
      </c>
      <c r="D79">
        <v>1093</v>
      </c>
      <c r="E79" t="s">
        <v>40</v>
      </c>
      <c r="F79">
        <v>9</v>
      </c>
      <c r="G79">
        <v>3</v>
      </c>
      <c r="H79" t="s">
        <v>42</v>
      </c>
      <c r="I79">
        <v>1</v>
      </c>
      <c r="J79">
        <v>1716</v>
      </c>
      <c r="K79">
        <v>3</v>
      </c>
      <c r="L79" t="s">
        <v>46</v>
      </c>
      <c r="M79">
        <v>82</v>
      </c>
      <c r="N79">
        <v>1</v>
      </c>
      <c r="O79">
        <v>4</v>
      </c>
      <c r="P79" t="s">
        <v>52</v>
      </c>
      <c r="Q79">
        <v>3</v>
      </c>
      <c r="R79" t="s">
        <v>60</v>
      </c>
      <c r="S79">
        <v>12936</v>
      </c>
      <c r="T79">
        <v>24164</v>
      </c>
      <c r="U79">
        <v>7</v>
      </c>
      <c r="V79" t="s">
        <v>47</v>
      </c>
      <c r="W79" t="s">
        <v>49</v>
      </c>
      <c r="X79">
        <v>11</v>
      </c>
      <c r="Y79">
        <v>3</v>
      </c>
      <c r="Z79">
        <v>3</v>
      </c>
      <c r="AA79">
        <v>0</v>
      </c>
      <c r="AB79">
        <v>25</v>
      </c>
      <c r="AC79" s="22">
        <v>3</v>
      </c>
      <c r="AD79">
        <v>1</v>
      </c>
      <c r="AE79">
        <v>23</v>
      </c>
      <c r="AF79">
        <v>5</v>
      </c>
      <c r="AG79">
        <v>14</v>
      </c>
      <c r="AH79">
        <v>10</v>
      </c>
    </row>
    <row r="80" spans="1:34" x14ac:dyDescent="0.25">
      <c r="A80">
        <v>29</v>
      </c>
      <c r="B80" t="s">
        <v>47</v>
      </c>
      <c r="C80" t="s">
        <v>37</v>
      </c>
      <c r="D80">
        <v>121</v>
      </c>
      <c r="E80" t="s">
        <v>40</v>
      </c>
      <c r="F80">
        <v>27</v>
      </c>
      <c r="G80">
        <v>3</v>
      </c>
      <c r="H80" t="s">
        <v>0</v>
      </c>
      <c r="I80">
        <v>1</v>
      </c>
      <c r="J80">
        <v>283</v>
      </c>
      <c r="K80">
        <v>2</v>
      </c>
      <c r="L80" t="s">
        <v>45</v>
      </c>
      <c r="M80">
        <v>35</v>
      </c>
      <c r="N80">
        <v>3</v>
      </c>
      <c r="O80">
        <v>3</v>
      </c>
      <c r="P80" t="s">
        <v>52</v>
      </c>
      <c r="Q80">
        <v>4</v>
      </c>
      <c r="R80" t="s">
        <v>60</v>
      </c>
      <c r="S80">
        <v>7639</v>
      </c>
      <c r="T80">
        <v>24525</v>
      </c>
      <c r="U80">
        <v>1</v>
      </c>
      <c r="V80" t="s">
        <v>47</v>
      </c>
      <c r="W80" t="s">
        <v>49</v>
      </c>
      <c r="X80">
        <v>22</v>
      </c>
      <c r="Y80">
        <v>4</v>
      </c>
      <c r="Z80">
        <v>4</v>
      </c>
      <c r="AA80">
        <v>3</v>
      </c>
      <c r="AB80">
        <v>10</v>
      </c>
      <c r="AC80" s="22">
        <v>3</v>
      </c>
      <c r="AD80">
        <v>2</v>
      </c>
      <c r="AE80">
        <v>10</v>
      </c>
      <c r="AF80">
        <v>4</v>
      </c>
      <c r="AG80">
        <v>1</v>
      </c>
      <c r="AH80">
        <v>9</v>
      </c>
    </row>
    <row r="81" spans="1:34" x14ac:dyDescent="0.25">
      <c r="A81">
        <v>41</v>
      </c>
      <c r="B81" t="s">
        <v>47</v>
      </c>
      <c r="C81" t="s">
        <v>37</v>
      </c>
      <c r="D81">
        <v>1360</v>
      </c>
      <c r="E81" t="s">
        <v>41</v>
      </c>
      <c r="F81">
        <v>12</v>
      </c>
      <c r="G81">
        <v>3</v>
      </c>
      <c r="H81" t="s">
        <v>117</v>
      </c>
      <c r="I81">
        <v>1</v>
      </c>
      <c r="J81">
        <v>58</v>
      </c>
      <c r="K81">
        <v>2</v>
      </c>
      <c r="L81" t="s">
        <v>45</v>
      </c>
      <c r="M81">
        <v>49</v>
      </c>
      <c r="N81">
        <v>3</v>
      </c>
      <c r="O81">
        <v>5</v>
      </c>
      <c r="P81" t="s">
        <v>58</v>
      </c>
      <c r="Q81">
        <v>3</v>
      </c>
      <c r="R81" t="s">
        <v>60</v>
      </c>
      <c r="S81">
        <v>19545</v>
      </c>
      <c r="T81">
        <v>16280</v>
      </c>
      <c r="U81">
        <v>1</v>
      </c>
      <c r="V81" t="s">
        <v>47</v>
      </c>
      <c r="W81" t="s">
        <v>49</v>
      </c>
      <c r="X81">
        <v>12</v>
      </c>
      <c r="Y81">
        <v>3</v>
      </c>
      <c r="Z81">
        <v>4</v>
      </c>
      <c r="AA81">
        <v>0</v>
      </c>
      <c r="AB81">
        <v>23</v>
      </c>
      <c r="AC81" s="22">
        <v>0</v>
      </c>
      <c r="AD81">
        <v>3</v>
      </c>
      <c r="AE81">
        <v>22</v>
      </c>
      <c r="AF81">
        <v>15</v>
      </c>
      <c r="AG81">
        <v>15</v>
      </c>
      <c r="AH81">
        <v>8</v>
      </c>
    </row>
    <row r="82" spans="1:34" x14ac:dyDescent="0.25">
      <c r="A82">
        <v>33</v>
      </c>
      <c r="B82" t="s">
        <v>47</v>
      </c>
      <c r="C82" t="s">
        <v>38</v>
      </c>
      <c r="D82">
        <v>1076</v>
      </c>
      <c r="E82" t="s">
        <v>41</v>
      </c>
      <c r="F82">
        <v>3</v>
      </c>
      <c r="G82">
        <v>3</v>
      </c>
      <c r="H82" t="s">
        <v>42</v>
      </c>
      <c r="I82">
        <v>1</v>
      </c>
      <c r="J82">
        <v>702</v>
      </c>
      <c r="K82">
        <v>1</v>
      </c>
      <c r="L82" t="s">
        <v>46</v>
      </c>
      <c r="M82">
        <v>70</v>
      </c>
      <c r="N82">
        <v>3</v>
      </c>
      <c r="O82">
        <v>1</v>
      </c>
      <c r="P82" t="s">
        <v>53</v>
      </c>
      <c r="Q82">
        <v>1</v>
      </c>
      <c r="R82" t="s">
        <v>61</v>
      </c>
      <c r="S82">
        <v>3348</v>
      </c>
      <c r="T82">
        <v>3164</v>
      </c>
      <c r="U82">
        <v>1</v>
      </c>
      <c r="V82" t="s">
        <v>47</v>
      </c>
      <c r="W82" t="s">
        <v>47</v>
      </c>
      <c r="X82">
        <v>11</v>
      </c>
      <c r="Y82">
        <v>3</v>
      </c>
      <c r="Z82">
        <v>1</v>
      </c>
      <c r="AA82">
        <v>0</v>
      </c>
      <c r="AB82">
        <v>10</v>
      </c>
      <c r="AC82" s="22">
        <v>3</v>
      </c>
      <c r="AD82">
        <v>3</v>
      </c>
      <c r="AE82">
        <v>10</v>
      </c>
      <c r="AF82">
        <v>8</v>
      </c>
      <c r="AG82">
        <v>9</v>
      </c>
      <c r="AH82">
        <v>7</v>
      </c>
    </row>
    <row r="83" spans="1:34" x14ac:dyDescent="0.25">
      <c r="A83">
        <v>31</v>
      </c>
      <c r="B83" t="s">
        <v>47</v>
      </c>
      <c r="C83" t="s">
        <v>38</v>
      </c>
      <c r="D83">
        <v>561</v>
      </c>
      <c r="E83" t="s">
        <v>41</v>
      </c>
      <c r="F83">
        <v>3</v>
      </c>
      <c r="G83">
        <v>3</v>
      </c>
      <c r="H83" t="s">
        <v>42</v>
      </c>
      <c r="I83">
        <v>1</v>
      </c>
      <c r="J83">
        <v>1537</v>
      </c>
      <c r="K83">
        <v>4</v>
      </c>
      <c r="L83" t="s">
        <v>45</v>
      </c>
      <c r="M83">
        <v>33</v>
      </c>
      <c r="N83">
        <v>3</v>
      </c>
      <c r="O83">
        <v>1</v>
      </c>
      <c r="P83" t="s">
        <v>53</v>
      </c>
      <c r="Q83">
        <v>3</v>
      </c>
      <c r="R83" t="s">
        <v>61</v>
      </c>
      <c r="S83">
        <v>4084</v>
      </c>
      <c r="T83">
        <v>4156</v>
      </c>
      <c r="U83">
        <v>1</v>
      </c>
      <c r="V83" t="s">
        <v>47</v>
      </c>
      <c r="W83" t="s">
        <v>49</v>
      </c>
      <c r="X83">
        <v>12</v>
      </c>
      <c r="Y83">
        <v>3</v>
      </c>
      <c r="Z83">
        <v>1</v>
      </c>
      <c r="AA83">
        <v>0</v>
      </c>
      <c r="AB83">
        <v>7</v>
      </c>
      <c r="AC83" s="22">
        <v>2</v>
      </c>
      <c r="AD83">
        <v>1</v>
      </c>
      <c r="AE83">
        <v>7</v>
      </c>
      <c r="AF83">
        <v>2</v>
      </c>
      <c r="AG83">
        <v>7</v>
      </c>
      <c r="AH83">
        <v>7</v>
      </c>
    </row>
    <row r="84" spans="1:34" x14ac:dyDescent="0.25">
      <c r="A84">
        <v>29</v>
      </c>
      <c r="B84" t="s">
        <v>47</v>
      </c>
      <c r="C84" t="s">
        <v>37</v>
      </c>
      <c r="D84">
        <v>806</v>
      </c>
      <c r="E84" t="s">
        <v>41</v>
      </c>
      <c r="F84">
        <v>7</v>
      </c>
      <c r="G84">
        <v>3</v>
      </c>
      <c r="H84" t="s">
        <v>117</v>
      </c>
      <c r="I84">
        <v>1</v>
      </c>
      <c r="J84">
        <v>1299</v>
      </c>
      <c r="K84">
        <v>2</v>
      </c>
      <c r="L84" t="s">
        <v>45</v>
      </c>
      <c r="M84">
        <v>39</v>
      </c>
      <c r="N84">
        <v>3</v>
      </c>
      <c r="O84">
        <v>1</v>
      </c>
      <c r="P84" t="s">
        <v>54</v>
      </c>
      <c r="Q84">
        <v>3</v>
      </c>
      <c r="R84" t="s">
        <v>62</v>
      </c>
      <c r="S84">
        <v>3339</v>
      </c>
      <c r="T84">
        <v>17285</v>
      </c>
      <c r="U84">
        <v>3</v>
      </c>
      <c r="V84" t="s">
        <v>47</v>
      </c>
      <c r="W84" t="s">
        <v>47</v>
      </c>
      <c r="X84">
        <v>13</v>
      </c>
      <c r="Y84">
        <v>3</v>
      </c>
      <c r="Z84">
        <v>1</v>
      </c>
      <c r="AA84">
        <v>2</v>
      </c>
      <c r="AB84">
        <v>10</v>
      </c>
      <c r="AC84" s="22">
        <v>2</v>
      </c>
      <c r="AD84">
        <v>3</v>
      </c>
      <c r="AE84">
        <v>7</v>
      </c>
      <c r="AF84">
        <v>7</v>
      </c>
      <c r="AG84">
        <v>7</v>
      </c>
      <c r="AH84">
        <v>7</v>
      </c>
    </row>
    <row r="85" spans="1:34" x14ac:dyDescent="0.25">
      <c r="A85">
        <v>41</v>
      </c>
      <c r="B85" t="s">
        <v>47</v>
      </c>
      <c r="C85" t="s">
        <v>38</v>
      </c>
      <c r="D85">
        <v>143</v>
      </c>
      <c r="E85" t="s">
        <v>40</v>
      </c>
      <c r="F85">
        <v>4</v>
      </c>
      <c r="G85">
        <v>3</v>
      </c>
      <c r="H85" t="s">
        <v>0</v>
      </c>
      <c r="I85">
        <v>1</v>
      </c>
      <c r="J85">
        <v>488</v>
      </c>
      <c r="K85">
        <v>1</v>
      </c>
      <c r="L85" t="s">
        <v>46</v>
      </c>
      <c r="M85">
        <v>56</v>
      </c>
      <c r="N85">
        <v>3</v>
      </c>
      <c r="O85">
        <v>2</v>
      </c>
      <c r="P85" t="s">
        <v>52</v>
      </c>
      <c r="Q85">
        <v>2</v>
      </c>
      <c r="R85" t="s">
        <v>61</v>
      </c>
      <c r="S85">
        <v>9355</v>
      </c>
      <c r="T85">
        <v>9558</v>
      </c>
      <c r="U85">
        <v>1</v>
      </c>
      <c r="V85" t="s">
        <v>47</v>
      </c>
      <c r="W85" t="s">
        <v>49</v>
      </c>
      <c r="X85">
        <v>18</v>
      </c>
      <c r="Y85">
        <v>3</v>
      </c>
      <c r="Z85">
        <v>3</v>
      </c>
      <c r="AA85">
        <v>0</v>
      </c>
      <c r="AB85">
        <v>8</v>
      </c>
      <c r="AC85" s="22">
        <v>5</v>
      </c>
      <c r="AD85">
        <v>3</v>
      </c>
      <c r="AE85">
        <v>8</v>
      </c>
      <c r="AF85">
        <v>7</v>
      </c>
      <c r="AG85">
        <v>7</v>
      </c>
      <c r="AH85">
        <v>7</v>
      </c>
    </row>
    <row r="86" spans="1:34" x14ac:dyDescent="0.25">
      <c r="A86">
        <v>52</v>
      </c>
      <c r="B86" t="s">
        <v>47</v>
      </c>
      <c r="C86" t="s">
        <v>37</v>
      </c>
      <c r="D86">
        <v>1030</v>
      </c>
      <c r="E86" t="s">
        <v>40</v>
      </c>
      <c r="F86">
        <v>5</v>
      </c>
      <c r="G86">
        <v>3</v>
      </c>
      <c r="H86" t="s">
        <v>42</v>
      </c>
      <c r="I86">
        <v>1</v>
      </c>
      <c r="J86">
        <v>1319</v>
      </c>
      <c r="K86">
        <v>2</v>
      </c>
      <c r="L86" t="s">
        <v>46</v>
      </c>
      <c r="M86">
        <v>64</v>
      </c>
      <c r="N86">
        <v>3</v>
      </c>
      <c r="O86">
        <v>3</v>
      </c>
      <c r="P86" t="s">
        <v>52</v>
      </c>
      <c r="Q86">
        <v>2</v>
      </c>
      <c r="R86" t="s">
        <v>61</v>
      </c>
      <c r="S86">
        <v>8446</v>
      </c>
      <c r="T86">
        <v>21534</v>
      </c>
      <c r="U86">
        <v>9</v>
      </c>
      <c r="V86" t="s">
        <v>47</v>
      </c>
      <c r="W86" t="s">
        <v>47</v>
      </c>
      <c r="X86">
        <v>19</v>
      </c>
      <c r="Y86">
        <v>3</v>
      </c>
      <c r="Z86">
        <v>3</v>
      </c>
      <c r="AA86">
        <v>0</v>
      </c>
      <c r="AB86">
        <v>10</v>
      </c>
      <c r="AC86" s="22">
        <v>2</v>
      </c>
      <c r="AD86">
        <v>2</v>
      </c>
      <c r="AE86">
        <v>8</v>
      </c>
      <c r="AF86">
        <v>7</v>
      </c>
      <c r="AG86">
        <v>7</v>
      </c>
      <c r="AH86">
        <v>7</v>
      </c>
    </row>
    <row r="87" spans="1:34" x14ac:dyDescent="0.25">
      <c r="A87">
        <v>49</v>
      </c>
      <c r="B87" t="s">
        <v>47</v>
      </c>
      <c r="C87" t="s">
        <v>37</v>
      </c>
      <c r="D87">
        <v>1184</v>
      </c>
      <c r="E87" t="s">
        <v>40</v>
      </c>
      <c r="F87">
        <v>11</v>
      </c>
      <c r="G87">
        <v>3</v>
      </c>
      <c r="H87" t="s">
        <v>0</v>
      </c>
      <c r="I87">
        <v>1</v>
      </c>
      <c r="J87">
        <v>840</v>
      </c>
      <c r="K87">
        <v>3</v>
      </c>
      <c r="L87" t="s">
        <v>45</v>
      </c>
      <c r="M87">
        <v>43</v>
      </c>
      <c r="N87">
        <v>3</v>
      </c>
      <c r="O87">
        <v>3</v>
      </c>
      <c r="P87" t="s">
        <v>52</v>
      </c>
      <c r="Q87">
        <v>4</v>
      </c>
      <c r="R87" t="s">
        <v>60</v>
      </c>
      <c r="S87">
        <v>7654</v>
      </c>
      <c r="T87">
        <v>5860</v>
      </c>
      <c r="U87">
        <v>1</v>
      </c>
      <c r="V87" t="s">
        <v>47</v>
      </c>
      <c r="W87" t="s">
        <v>49</v>
      </c>
      <c r="X87">
        <v>18</v>
      </c>
      <c r="Y87">
        <v>3</v>
      </c>
      <c r="Z87">
        <v>1</v>
      </c>
      <c r="AA87">
        <v>2</v>
      </c>
      <c r="AB87">
        <v>9</v>
      </c>
      <c r="AC87" s="22">
        <v>3</v>
      </c>
      <c r="AD87">
        <v>4</v>
      </c>
      <c r="AE87">
        <v>9</v>
      </c>
      <c r="AF87">
        <v>8</v>
      </c>
      <c r="AG87">
        <v>7</v>
      </c>
      <c r="AH87">
        <v>7</v>
      </c>
    </row>
    <row r="88" spans="1:34" x14ac:dyDescent="0.25">
      <c r="A88">
        <v>35</v>
      </c>
      <c r="B88" t="s">
        <v>47</v>
      </c>
      <c r="C88" t="s">
        <v>37</v>
      </c>
      <c r="D88">
        <v>303</v>
      </c>
      <c r="E88" t="s">
        <v>40</v>
      </c>
      <c r="F88">
        <v>27</v>
      </c>
      <c r="G88">
        <v>3</v>
      </c>
      <c r="H88" t="s">
        <v>42</v>
      </c>
      <c r="I88">
        <v>1</v>
      </c>
      <c r="J88">
        <v>1797</v>
      </c>
      <c r="K88">
        <v>3</v>
      </c>
      <c r="L88" t="s">
        <v>46</v>
      </c>
      <c r="M88">
        <v>84</v>
      </c>
      <c r="N88">
        <v>3</v>
      </c>
      <c r="O88">
        <v>2</v>
      </c>
      <c r="P88" t="s">
        <v>52</v>
      </c>
      <c r="Q88">
        <v>4</v>
      </c>
      <c r="R88" t="s">
        <v>61</v>
      </c>
      <c r="S88">
        <v>5813</v>
      </c>
      <c r="T88">
        <v>13492</v>
      </c>
      <c r="U88">
        <v>1</v>
      </c>
      <c r="V88" t="s">
        <v>47</v>
      </c>
      <c r="W88" t="s">
        <v>47</v>
      </c>
      <c r="X88">
        <v>18</v>
      </c>
      <c r="Y88">
        <v>3</v>
      </c>
      <c r="Z88">
        <v>4</v>
      </c>
      <c r="AA88">
        <v>0</v>
      </c>
      <c r="AB88">
        <v>10</v>
      </c>
      <c r="AC88" s="22">
        <v>2</v>
      </c>
      <c r="AD88">
        <v>3</v>
      </c>
      <c r="AE88">
        <v>10</v>
      </c>
      <c r="AF88">
        <v>7</v>
      </c>
      <c r="AG88">
        <v>7</v>
      </c>
      <c r="AH88">
        <v>7</v>
      </c>
    </row>
    <row r="89" spans="1:34" x14ac:dyDescent="0.25">
      <c r="A89">
        <v>30</v>
      </c>
      <c r="B89" t="s">
        <v>47</v>
      </c>
      <c r="C89" t="s">
        <v>37</v>
      </c>
      <c r="D89">
        <v>740</v>
      </c>
      <c r="E89" t="s">
        <v>40</v>
      </c>
      <c r="F89">
        <v>1</v>
      </c>
      <c r="G89">
        <v>3</v>
      </c>
      <c r="H89" t="s">
        <v>42</v>
      </c>
      <c r="I89">
        <v>1</v>
      </c>
      <c r="J89">
        <v>1562</v>
      </c>
      <c r="K89">
        <v>2</v>
      </c>
      <c r="L89" t="s">
        <v>46</v>
      </c>
      <c r="M89">
        <v>64</v>
      </c>
      <c r="N89">
        <v>2</v>
      </c>
      <c r="O89">
        <v>2</v>
      </c>
      <c r="P89" t="s">
        <v>52</v>
      </c>
      <c r="Q89">
        <v>1</v>
      </c>
      <c r="R89" t="s">
        <v>60</v>
      </c>
      <c r="S89">
        <v>9714</v>
      </c>
      <c r="T89">
        <v>5323</v>
      </c>
      <c r="U89">
        <v>1</v>
      </c>
      <c r="V89" t="s">
        <v>47</v>
      </c>
      <c r="W89" t="s">
        <v>49</v>
      </c>
      <c r="X89">
        <v>11</v>
      </c>
      <c r="Y89">
        <v>3</v>
      </c>
      <c r="Z89">
        <v>4</v>
      </c>
      <c r="AA89">
        <v>1</v>
      </c>
      <c r="AB89">
        <v>10</v>
      </c>
      <c r="AC89" s="22">
        <v>4</v>
      </c>
      <c r="AD89">
        <v>3</v>
      </c>
      <c r="AE89">
        <v>10</v>
      </c>
      <c r="AF89">
        <v>8</v>
      </c>
      <c r="AG89">
        <v>6</v>
      </c>
      <c r="AH89">
        <v>7</v>
      </c>
    </row>
    <row r="90" spans="1:34" x14ac:dyDescent="0.25">
      <c r="A90">
        <v>35</v>
      </c>
      <c r="B90" t="s">
        <v>47</v>
      </c>
      <c r="C90" t="s">
        <v>37</v>
      </c>
      <c r="D90">
        <v>1204</v>
      </c>
      <c r="E90" t="s">
        <v>40</v>
      </c>
      <c r="F90">
        <v>4</v>
      </c>
      <c r="G90">
        <v>3</v>
      </c>
      <c r="H90" t="s">
        <v>117</v>
      </c>
      <c r="I90">
        <v>1</v>
      </c>
      <c r="J90">
        <v>1100</v>
      </c>
      <c r="K90">
        <v>4</v>
      </c>
      <c r="L90" t="s">
        <v>46</v>
      </c>
      <c r="M90">
        <v>86</v>
      </c>
      <c r="N90">
        <v>3</v>
      </c>
      <c r="O90">
        <v>3</v>
      </c>
      <c r="P90" t="s">
        <v>52</v>
      </c>
      <c r="Q90">
        <v>1</v>
      </c>
      <c r="R90" t="s">
        <v>61</v>
      </c>
      <c r="S90">
        <v>9582</v>
      </c>
      <c r="T90">
        <v>10333</v>
      </c>
      <c r="U90">
        <v>0</v>
      </c>
      <c r="V90" t="s">
        <v>47</v>
      </c>
      <c r="W90" t="s">
        <v>47</v>
      </c>
      <c r="X90">
        <v>22</v>
      </c>
      <c r="Y90">
        <v>4</v>
      </c>
      <c r="Z90">
        <v>1</v>
      </c>
      <c r="AA90">
        <v>0</v>
      </c>
      <c r="AB90">
        <v>9</v>
      </c>
      <c r="AC90" s="22">
        <v>2</v>
      </c>
      <c r="AD90">
        <v>3</v>
      </c>
      <c r="AE90">
        <v>8</v>
      </c>
      <c r="AF90">
        <v>7</v>
      </c>
      <c r="AG90">
        <v>4</v>
      </c>
      <c r="AH90">
        <v>7</v>
      </c>
    </row>
    <row r="91" spans="1:34" x14ac:dyDescent="0.25">
      <c r="A91">
        <v>46</v>
      </c>
      <c r="B91" t="s">
        <v>47</v>
      </c>
      <c r="C91" t="s">
        <v>37</v>
      </c>
      <c r="D91">
        <v>1254</v>
      </c>
      <c r="E91" t="s">
        <v>40</v>
      </c>
      <c r="F91">
        <v>10</v>
      </c>
      <c r="G91">
        <v>3</v>
      </c>
      <c r="H91" t="s">
        <v>42</v>
      </c>
      <c r="I91">
        <v>1</v>
      </c>
      <c r="J91">
        <v>1869</v>
      </c>
      <c r="K91">
        <v>3</v>
      </c>
      <c r="L91" t="s">
        <v>45</v>
      </c>
      <c r="M91">
        <v>64</v>
      </c>
      <c r="N91">
        <v>3</v>
      </c>
      <c r="O91">
        <v>3</v>
      </c>
      <c r="P91" t="s">
        <v>52</v>
      </c>
      <c r="Q91">
        <v>2</v>
      </c>
      <c r="R91" t="s">
        <v>60</v>
      </c>
      <c r="S91">
        <v>7314</v>
      </c>
      <c r="T91">
        <v>14011</v>
      </c>
      <c r="U91">
        <v>5</v>
      </c>
      <c r="V91" t="s">
        <v>47</v>
      </c>
      <c r="W91" t="s">
        <v>49</v>
      </c>
      <c r="X91">
        <v>21</v>
      </c>
      <c r="Y91">
        <v>4</v>
      </c>
      <c r="Z91">
        <v>3</v>
      </c>
      <c r="AA91">
        <v>3</v>
      </c>
      <c r="AB91">
        <v>14</v>
      </c>
      <c r="AC91" s="22">
        <v>2</v>
      </c>
      <c r="AD91">
        <v>3</v>
      </c>
      <c r="AE91">
        <v>8</v>
      </c>
      <c r="AF91">
        <v>7</v>
      </c>
      <c r="AG91">
        <v>0</v>
      </c>
      <c r="AH91">
        <v>7</v>
      </c>
    </row>
    <row r="92" spans="1:34" x14ac:dyDescent="0.25">
      <c r="A92">
        <v>34</v>
      </c>
      <c r="B92" t="s">
        <v>47</v>
      </c>
      <c r="C92" t="s">
        <v>38</v>
      </c>
      <c r="D92">
        <v>658</v>
      </c>
      <c r="E92" t="s">
        <v>41</v>
      </c>
      <c r="F92">
        <v>7</v>
      </c>
      <c r="G92">
        <v>3</v>
      </c>
      <c r="H92" t="s">
        <v>42</v>
      </c>
      <c r="I92">
        <v>1</v>
      </c>
      <c r="J92">
        <v>147</v>
      </c>
      <c r="K92">
        <v>1</v>
      </c>
      <c r="L92" t="s">
        <v>46</v>
      </c>
      <c r="M92">
        <v>66</v>
      </c>
      <c r="N92">
        <v>1</v>
      </c>
      <c r="O92">
        <v>2</v>
      </c>
      <c r="P92" t="s">
        <v>54</v>
      </c>
      <c r="Q92">
        <v>3</v>
      </c>
      <c r="R92" t="s">
        <v>61</v>
      </c>
      <c r="S92">
        <v>6074</v>
      </c>
      <c r="T92">
        <v>22887</v>
      </c>
      <c r="U92">
        <v>1</v>
      </c>
      <c r="V92" t="s">
        <v>47</v>
      </c>
      <c r="W92" t="s">
        <v>47</v>
      </c>
      <c r="X92">
        <v>24</v>
      </c>
      <c r="Y92">
        <v>4</v>
      </c>
      <c r="Z92">
        <v>4</v>
      </c>
      <c r="AA92">
        <v>0</v>
      </c>
      <c r="AB92">
        <v>9</v>
      </c>
      <c r="AC92" s="22">
        <v>3</v>
      </c>
      <c r="AD92">
        <v>3</v>
      </c>
      <c r="AE92">
        <v>9</v>
      </c>
      <c r="AF92">
        <v>7</v>
      </c>
      <c r="AG92">
        <v>0</v>
      </c>
      <c r="AH92">
        <v>6</v>
      </c>
    </row>
    <row r="93" spans="1:34" x14ac:dyDescent="0.25">
      <c r="A93">
        <v>39</v>
      </c>
      <c r="B93" t="s">
        <v>47</v>
      </c>
      <c r="C93" t="s">
        <v>38</v>
      </c>
      <c r="D93">
        <v>203</v>
      </c>
      <c r="E93" t="s">
        <v>41</v>
      </c>
      <c r="F93">
        <v>2</v>
      </c>
      <c r="G93">
        <v>3</v>
      </c>
      <c r="H93" t="s">
        <v>42</v>
      </c>
      <c r="I93">
        <v>1</v>
      </c>
      <c r="J93">
        <v>1127</v>
      </c>
      <c r="K93">
        <v>1</v>
      </c>
      <c r="L93" t="s">
        <v>46</v>
      </c>
      <c r="M93">
        <v>84</v>
      </c>
      <c r="N93">
        <v>3</v>
      </c>
      <c r="O93">
        <v>4</v>
      </c>
      <c r="P93" t="s">
        <v>127</v>
      </c>
      <c r="Q93">
        <v>4</v>
      </c>
      <c r="R93" t="s">
        <v>62</v>
      </c>
      <c r="S93">
        <v>12169</v>
      </c>
      <c r="T93">
        <v>13547</v>
      </c>
      <c r="U93">
        <v>7</v>
      </c>
      <c r="V93" t="s">
        <v>47</v>
      </c>
      <c r="W93" t="s">
        <v>49</v>
      </c>
      <c r="X93">
        <v>11</v>
      </c>
      <c r="Y93">
        <v>3</v>
      </c>
      <c r="Z93">
        <v>4</v>
      </c>
      <c r="AA93">
        <v>3</v>
      </c>
      <c r="AB93">
        <v>21</v>
      </c>
      <c r="AC93" s="22">
        <v>4</v>
      </c>
      <c r="AD93">
        <v>3</v>
      </c>
      <c r="AE93">
        <v>18</v>
      </c>
      <c r="AF93">
        <v>7</v>
      </c>
      <c r="AG93">
        <v>11</v>
      </c>
      <c r="AH93">
        <v>5</v>
      </c>
    </row>
    <row r="94" spans="1:34" x14ac:dyDescent="0.25">
      <c r="A94">
        <v>29</v>
      </c>
      <c r="B94" t="s">
        <v>47</v>
      </c>
      <c r="C94" t="s">
        <v>37</v>
      </c>
      <c r="D94">
        <v>992</v>
      </c>
      <c r="E94" t="s">
        <v>41</v>
      </c>
      <c r="F94">
        <v>1</v>
      </c>
      <c r="G94">
        <v>3</v>
      </c>
      <c r="H94" t="s">
        <v>117</v>
      </c>
      <c r="I94">
        <v>1</v>
      </c>
      <c r="J94">
        <v>300</v>
      </c>
      <c r="K94">
        <v>3</v>
      </c>
      <c r="L94" t="s">
        <v>46</v>
      </c>
      <c r="M94">
        <v>85</v>
      </c>
      <c r="N94">
        <v>3</v>
      </c>
      <c r="O94">
        <v>1</v>
      </c>
      <c r="P94" t="s">
        <v>53</v>
      </c>
      <c r="Q94">
        <v>3</v>
      </c>
      <c r="R94" t="s">
        <v>61</v>
      </c>
      <c r="S94">
        <v>2058</v>
      </c>
      <c r="T94">
        <v>19757</v>
      </c>
      <c r="U94">
        <v>0</v>
      </c>
      <c r="V94" t="s">
        <v>47</v>
      </c>
      <c r="W94" t="s">
        <v>49</v>
      </c>
      <c r="X94">
        <v>14</v>
      </c>
      <c r="Y94">
        <v>3</v>
      </c>
      <c r="Z94">
        <v>4</v>
      </c>
      <c r="AA94">
        <v>0</v>
      </c>
      <c r="AB94">
        <v>7</v>
      </c>
      <c r="AC94" s="22">
        <v>1</v>
      </c>
      <c r="AD94">
        <v>2</v>
      </c>
      <c r="AE94">
        <v>6</v>
      </c>
      <c r="AF94">
        <v>2</v>
      </c>
      <c r="AG94">
        <v>1</v>
      </c>
      <c r="AH94">
        <v>5</v>
      </c>
    </row>
    <row r="95" spans="1:34" x14ac:dyDescent="0.25">
      <c r="A95">
        <v>44</v>
      </c>
      <c r="B95" t="s">
        <v>47</v>
      </c>
      <c r="C95" t="s">
        <v>37</v>
      </c>
      <c r="D95">
        <v>621</v>
      </c>
      <c r="E95" t="s">
        <v>41</v>
      </c>
      <c r="F95">
        <v>15</v>
      </c>
      <c r="G95">
        <v>3</v>
      </c>
      <c r="H95" t="s">
        <v>44</v>
      </c>
      <c r="I95">
        <v>1</v>
      </c>
      <c r="J95">
        <v>1295</v>
      </c>
      <c r="K95">
        <v>1</v>
      </c>
      <c r="L95" t="s">
        <v>45</v>
      </c>
      <c r="M95">
        <v>73</v>
      </c>
      <c r="N95">
        <v>3</v>
      </c>
      <c r="O95">
        <v>3</v>
      </c>
      <c r="P95" t="s">
        <v>127</v>
      </c>
      <c r="Q95">
        <v>4</v>
      </c>
      <c r="R95" t="s">
        <v>60</v>
      </c>
      <c r="S95">
        <v>7978</v>
      </c>
      <c r="T95">
        <v>14075</v>
      </c>
      <c r="U95">
        <v>1</v>
      </c>
      <c r="V95" t="s">
        <v>47</v>
      </c>
      <c r="W95" t="s">
        <v>49</v>
      </c>
      <c r="X95">
        <v>11</v>
      </c>
      <c r="Y95">
        <v>3</v>
      </c>
      <c r="Z95">
        <v>4</v>
      </c>
      <c r="AA95">
        <v>1</v>
      </c>
      <c r="AB95">
        <v>10</v>
      </c>
      <c r="AC95" s="22">
        <v>2</v>
      </c>
      <c r="AD95">
        <v>3</v>
      </c>
      <c r="AE95">
        <v>10</v>
      </c>
      <c r="AF95">
        <v>7</v>
      </c>
      <c r="AG95">
        <v>0</v>
      </c>
      <c r="AH95">
        <v>5</v>
      </c>
    </row>
    <row r="96" spans="1:34" x14ac:dyDescent="0.25">
      <c r="A96">
        <v>38</v>
      </c>
      <c r="B96" t="s">
        <v>47</v>
      </c>
      <c r="C96" t="s">
        <v>37</v>
      </c>
      <c r="D96">
        <v>903</v>
      </c>
      <c r="E96" t="s">
        <v>41</v>
      </c>
      <c r="F96">
        <v>2</v>
      </c>
      <c r="G96">
        <v>3</v>
      </c>
      <c r="H96" t="s">
        <v>44</v>
      </c>
      <c r="I96">
        <v>1</v>
      </c>
      <c r="J96">
        <v>1573</v>
      </c>
      <c r="K96">
        <v>3</v>
      </c>
      <c r="L96" t="s">
        <v>46</v>
      </c>
      <c r="M96">
        <v>81</v>
      </c>
      <c r="N96">
        <v>3</v>
      </c>
      <c r="O96">
        <v>2</v>
      </c>
      <c r="P96" t="s">
        <v>55</v>
      </c>
      <c r="Q96">
        <v>2</v>
      </c>
      <c r="R96" t="s">
        <v>60</v>
      </c>
      <c r="S96">
        <v>4855</v>
      </c>
      <c r="T96">
        <v>7653</v>
      </c>
      <c r="U96">
        <v>4</v>
      </c>
      <c r="V96" t="s">
        <v>47</v>
      </c>
      <c r="W96" t="s">
        <v>49</v>
      </c>
      <c r="X96">
        <v>11</v>
      </c>
      <c r="Y96">
        <v>3</v>
      </c>
      <c r="Z96">
        <v>1</v>
      </c>
      <c r="AA96">
        <v>2</v>
      </c>
      <c r="AB96">
        <v>7</v>
      </c>
      <c r="AC96" s="22">
        <v>2</v>
      </c>
      <c r="AD96">
        <v>3</v>
      </c>
      <c r="AE96">
        <v>5</v>
      </c>
      <c r="AF96">
        <v>2</v>
      </c>
      <c r="AG96">
        <v>1</v>
      </c>
      <c r="AH96">
        <v>4</v>
      </c>
    </row>
    <row r="97" spans="1:34" x14ac:dyDescent="0.25">
      <c r="A97">
        <v>55</v>
      </c>
      <c r="B97" t="s">
        <v>47</v>
      </c>
      <c r="C97" t="s">
        <v>37</v>
      </c>
      <c r="D97">
        <v>725</v>
      </c>
      <c r="E97" t="s">
        <v>41</v>
      </c>
      <c r="F97">
        <v>2</v>
      </c>
      <c r="G97">
        <v>3</v>
      </c>
      <c r="H97" t="s">
        <v>44</v>
      </c>
      <c r="I97">
        <v>1</v>
      </c>
      <c r="J97">
        <v>787</v>
      </c>
      <c r="K97">
        <v>4</v>
      </c>
      <c r="L97" t="s">
        <v>46</v>
      </c>
      <c r="M97">
        <v>78</v>
      </c>
      <c r="N97">
        <v>3</v>
      </c>
      <c r="O97">
        <v>5</v>
      </c>
      <c r="P97" t="s">
        <v>57</v>
      </c>
      <c r="Q97">
        <v>1</v>
      </c>
      <c r="R97" t="s">
        <v>60</v>
      </c>
      <c r="S97">
        <v>19859</v>
      </c>
      <c r="T97">
        <v>21199</v>
      </c>
      <c r="U97">
        <v>5</v>
      </c>
      <c r="V97" t="s">
        <v>47</v>
      </c>
      <c r="W97" t="s">
        <v>47</v>
      </c>
      <c r="X97">
        <v>13</v>
      </c>
      <c r="Y97">
        <v>3</v>
      </c>
      <c r="Z97">
        <v>4</v>
      </c>
      <c r="AA97">
        <v>1</v>
      </c>
      <c r="AB97">
        <v>24</v>
      </c>
      <c r="AC97" s="22">
        <v>2</v>
      </c>
      <c r="AD97">
        <v>3</v>
      </c>
      <c r="AE97">
        <v>5</v>
      </c>
      <c r="AF97">
        <v>2</v>
      </c>
      <c r="AG97">
        <v>1</v>
      </c>
      <c r="AH97">
        <v>4</v>
      </c>
    </row>
    <row r="98" spans="1:34" x14ac:dyDescent="0.25">
      <c r="A98">
        <v>34</v>
      </c>
      <c r="B98" t="s">
        <v>47</v>
      </c>
      <c r="C98" t="s">
        <v>39</v>
      </c>
      <c r="D98">
        <v>1362</v>
      </c>
      <c r="E98" t="s">
        <v>40</v>
      </c>
      <c r="F98">
        <v>19</v>
      </c>
      <c r="G98">
        <v>3</v>
      </c>
      <c r="H98" t="s">
        <v>0</v>
      </c>
      <c r="I98">
        <v>1</v>
      </c>
      <c r="J98">
        <v>502</v>
      </c>
      <c r="K98">
        <v>1</v>
      </c>
      <c r="L98" t="s">
        <v>46</v>
      </c>
      <c r="M98">
        <v>67</v>
      </c>
      <c r="N98">
        <v>4</v>
      </c>
      <c r="O98">
        <v>2</v>
      </c>
      <c r="P98" t="s">
        <v>52</v>
      </c>
      <c r="Q98">
        <v>4</v>
      </c>
      <c r="R98" t="s">
        <v>61</v>
      </c>
      <c r="S98">
        <v>5304</v>
      </c>
      <c r="T98">
        <v>4652</v>
      </c>
      <c r="U98">
        <v>8</v>
      </c>
      <c r="V98" t="s">
        <v>47</v>
      </c>
      <c r="W98" t="s">
        <v>47</v>
      </c>
      <c r="X98">
        <v>13</v>
      </c>
      <c r="Y98">
        <v>3</v>
      </c>
      <c r="Z98">
        <v>2</v>
      </c>
      <c r="AA98">
        <v>0</v>
      </c>
      <c r="AB98">
        <v>9</v>
      </c>
      <c r="AC98" s="22">
        <v>3</v>
      </c>
      <c r="AD98">
        <v>2</v>
      </c>
      <c r="AE98">
        <v>5</v>
      </c>
      <c r="AF98">
        <v>2</v>
      </c>
      <c r="AG98">
        <v>0</v>
      </c>
      <c r="AH98">
        <v>4</v>
      </c>
    </row>
    <row r="99" spans="1:34" x14ac:dyDescent="0.25">
      <c r="A99">
        <v>30</v>
      </c>
      <c r="B99" t="s">
        <v>47</v>
      </c>
      <c r="C99" t="s">
        <v>37</v>
      </c>
      <c r="D99">
        <v>1005</v>
      </c>
      <c r="E99" t="s">
        <v>41</v>
      </c>
      <c r="F99">
        <v>3</v>
      </c>
      <c r="G99">
        <v>3</v>
      </c>
      <c r="H99" t="s">
        <v>117</v>
      </c>
      <c r="I99">
        <v>1</v>
      </c>
      <c r="J99">
        <v>297</v>
      </c>
      <c r="K99">
        <v>4</v>
      </c>
      <c r="L99" t="s">
        <v>45</v>
      </c>
      <c r="M99">
        <v>88</v>
      </c>
      <c r="N99">
        <v>3</v>
      </c>
      <c r="O99">
        <v>1</v>
      </c>
      <c r="P99" t="s">
        <v>53</v>
      </c>
      <c r="Q99">
        <v>1</v>
      </c>
      <c r="R99" t="s">
        <v>61</v>
      </c>
      <c r="S99">
        <v>2657</v>
      </c>
      <c r="T99">
        <v>8556</v>
      </c>
      <c r="U99">
        <v>5</v>
      </c>
      <c r="V99" t="s">
        <v>47</v>
      </c>
      <c r="W99" t="s">
        <v>47</v>
      </c>
      <c r="X99">
        <v>11</v>
      </c>
      <c r="Y99">
        <v>3</v>
      </c>
      <c r="Z99">
        <v>3</v>
      </c>
      <c r="AA99">
        <v>0</v>
      </c>
      <c r="AB99">
        <v>8</v>
      </c>
      <c r="AC99" s="22">
        <v>5</v>
      </c>
      <c r="AD99">
        <v>3</v>
      </c>
      <c r="AE99">
        <v>5</v>
      </c>
      <c r="AF99">
        <v>2</v>
      </c>
      <c r="AG99">
        <v>0</v>
      </c>
      <c r="AH99">
        <v>4</v>
      </c>
    </row>
    <row r="100" spans="1:34" x14ac:dyDescent="0.25">
      <c r="A100">
        <v>33</v>
      </c>
      <c r="B100" t="s">
        <v>47</v>
      </c>
      <c r="C100" t="s">
        <v>37</v>
      </c>
      <c r="D100">
        <v>813</v>
      </c>
      <c r="E100" t="s">
        <v>41</v>
      </c>
      <c r="F100">
        <v>14</v>
      </c>
      <c r="G100">
        <v>3</v>
      </c>
      <c r="H100" t="s">
        <v>44</v>
      </c>
      <c r="I100">
        <v>1</v>
      </c>
      <c r="J100">
        <v>325</v>
      </c>
      <c r="K100">
        <v>3</v>
      </c>
      <c r="L100" t="s">
        <v>46</v>
      </c>
      <c r="M100">
        <v>58</v>
      </c>
      <c r="N100">
        <v>3</v>
      </c>
      <c r="O100">
        <v>1</v>
      </c>
      <c r="P100" t="s">
        <v>54</v>
      </c>
      <c r="Q100">
        <v>4</v>
      </c>
      <c r="R100" t="s">
        <v>60</v>
      </c>
      <c r="S100">
        <v>2436</v>
      </c>
      <c r="T100">
        <v>22149</v>
      </c>
      <c r="U100">
        <v>5</v>
      </c>
      <c r="V100" t="s">
        <v>47</v>
      </c>
      <c r="W100" t="s">
        <v>47</v>
      </c>
      <c r="X100">
        <v>13</v>
      </c>
      <c r="Y100">
        <v>3</v>
      </c>
      <c r="Z100">
        <v>3</v>
      </c>
      <c r="AA100">
        <v>1</v>
      </c>
      <c r="AB100">
        <v>8</v>
      </c>
      <c r="AC100" s="22">
        <v>2</v>
      </c>
      <c r="AD100">
        <v>1</v>
      </c>
      <c r="AE100">
        <v>5</v>
      </c>
      <c r="AF100">
        <v>4</v>
      </c>
      <c r="AG100">
        <v>0</v>
      </c>
      <c r="AH100">
        <v>4</v>
      </c>
    </row>
    <row r="101" spans="1:34" x14ac:dyDescent="0.25">
      <c r="A101">
        <v>32</v>
      </c>
      <c r="B101" t="s">
        <v>47</v>
      </c>
      <c r="C101" t="s">
        <v>37</v>
      </c>
      <c r="D101">
        <v>1033</v>
      </c>
      <c r="E101" t="s">
        <v>41</v>
      </c>
      <c r="F101">
        <v>9</v>
      </c>
      <c r="G101">
        <v>3</v>
      </c>
      <c r="H101" t="s">
        <v>44</v>
      </c>
      <c r="I101">
        <v>1</v>
      </c>
      <c r="J101">
        <v>190</v>
      </c>
      <c r="K101">
        <v>1</v>
      </c>
      <c r="L101" t="s">
        <v>45</v>
      </c>
      <c r="M101">
        <v>41</v>
      </c>
      <c r="N101">
        <v>3</v>
      </c>
      <c r="O101">
        <v>1</v>
      </c>
      <c r="P101" t="s">
        <v>54</v>
      </c>
      <c r="Q101">
        <v>1</v>
      </c>
      <c r="R101" t="s">
        <v>61</v>
      </c>
      <c r="S101">
        <v>4200</v>
      </c>
      <c r="T101">
        <v>10224</v>
      </c>
      <c r="U101">
        <v>7</v>
      </c>
      <c r="V101" t="s">
        <v>47</v>
      </c>
      <c r="W101" t="s">
        <v>49</v>
      </c>
      <c r="X101">
        <v>22</v>
      </c>
      <c r="Y101">
        <v>4</v>
      </c>
      <c r="Z101">
        <v>1</v>
      </c>
      <c r="AA101">
        <v>0</v>
      </c>
      <c r="AB101">
        <v>10</v>
      </c>
      <c r="AC101" s="22">
        <v>2</v>
      </c>
      <c r="AD101">
        <v>4</v>
      </c>
      <c r="AE101">
        <v>5</v>
      </c>
      <c r="AF101">
        <v>4</v>
      </c>
      <c r="AG101">
        <v>0</v>
      </c>
      <c r="AH101">
        <v>4</v>
      </c>
    </row>
    <row r="102" spans="1:34" x14ac:dyDescent="0.25">
      <c r="A102">
        <v>46</v>
      </c>
      <c r="B102" t="s">
        <v>47</v>
      </c>
      <c r="C102" t="s">
        <v>37</v>
      </c>
      <c r="D102">
        <v>377</v>
      </c>
      <c r="E102" t="s">
        <v>40</v>
      </c>
      <c r="F102">
        <v>9</v>
      </c>
      <c r="G102">
        <v>3</v>
      </c>
      <c r="H102" t="s">
        <v>0</v>
      </c>
      <c r="I102">
        <v>1</v>
      </c>
      <c r="J102">
        <v>1457</v>
      </c>
      <c r="K102">
        <v>1</v>
      </c>
      <c r="L102" t="s">
        <v>46</v>
      </c>
      <c r="M102">
        <v>52</v>
      </c>
      <c r="N102">
        <v>3</v>
      </c>
      <c r="O102">
        <v>3</v>
      </c>
      <c r="P102" t="s">
        <v>52</v>
      </c>
      <c r="Q102">
        <v>4</v>
      </c>
      <c r="R102" t="s">
        <v>62</v>
      </c>
      <c r="S102">
        <v>10096</v>
      </c>
      <c r="T102">
        <v>15986</v>
      </c>
      <c r="U102">
        <v>4</v>
      </c>
      <c r="V102" t="s">
        <v>47</v>
      </c>
      <c r="W102" t="s">
        <v>49</v>
      </c>
      <c r="X102">
        <v>11</v>
      </c>
      <c r="Y102">
        <v>3</v>
      </c>
      <c r="Z102">
        <v>1</v>
      </c>
      <c r="AA102">
        <v>1</v>
      </c>
      <c r="AB102">
        <v>28</v>
      </c>
      <c r="AC102" s="22">
        <v>1</v>
      </c>
      <c r="AD102">
        <v>4</v>
      </c>
      <c r="AE102">
        <v>7</v>
      </c>
      <c r="AF102">
        <v>7</v>
      </c>
      <c r="AG102">
        <v>4</v>
      </c>
      <c r="AH102">
        <v>3</v>
      </c>
    </row>
    <row r="103" spans="1:34" x14ac:dyDescent="0.25">
      <c r="A103">
        <v>43</v>
      </c>
      <c r="B103" t="s">
        <v>47</v>
      </c>
      <c r="C103" t="s">
        <v>37</v>
      </c>
      <c r="D103">
        <v>1372</v>
      </c>
      <c r="E103" t="s">
        <v>40</v>
      </c>
      <c r="F103">
        <v>9</v>
      </c>
      <c r="G103">
        <v>3</v>
      </c>
      <c r="H103" t="s">
        <v>0</v>
      </c>
      <c r="I103">
        <v>1</v>
      </c>
      <c r="J103">
        <v>1188</v>
      </c>
      <c r="K103">
        <v>1</v>
      </c>
      <c r="L103" t="s">
        <v>45</v>
      </c>
      <c r="M103">
        <v>85</v>
      </c>
      <c r="N103">
        <v>1</v>
      </c>
      <c r="O103">
        <v>2</v>
      </c>
      <c r="P103" t="s">
        <v>52</v>
      </c>
      <c r="Q103">
        <v>3</v>
      </c>
      <c r="R103" t="s">
        <v>61</v>
      </c>
      <c r="S103">
        <v>5346</v>
      </c>
      <c r="T103">
        <v>9489</v>
      </c>
      <c r="U103">
        <v>8</v>
      </c>
      <c r="V103" t="s">
        <v>47</v>
      </c>
      <c r="W103" t="s">
        <v>49</v>
      </c>
      <c r="X103">
        <v>13</v>
      </c>
      <c r="Y103">
        <v>3</v>
      </c>
      <c r="Z103">
        <v>2</v>
      </c>
      <c r="AA103">
        <v>0</v>
      </c>
      <c r="AB103">
        <v>7</v>
      </c>
      <c r="AC103" s="22">
        <v>2</v>
      </c>
      <c r="AD103">
        <v>2</v>
      </c>
      <c r="AE103">
        <v>4</v>
      </c>
      <c r="AF103">
        <v>3</v>
      </c>
      <c r="AG103">
        <v>1</v>
      </c>
      <c r="AH103">
        <v>3</v>
      </c>
    </row>
    <row r="104" spans="1:34" x14ac:dyDescent="0.25">
      <c r="A104">
        <v>28</v>
      </c>
      <c r="B104" t="s">
        <v>47</v>
      </c>
      <c r="C104" t="s">
        <v>37</v>
      </c>
      <c r="D104">
        <v>1404</v>
      </c>
      <c r="E104" t="s">
        <v>41</v>
      </c>
      <c r="F104">
        <v>17</v>
      </c>
      <c r="G104">
        <v>3</v>
      </c>
      <c r="H104" t="s">
        <v>117</v>
      </c>
      <c r="I104">
        <v>1</v>
      </c>
      <c r="J104">
        <v>1960</v>
      </c>
      <c r="K104">
        <v>3</v>
      </c>
      <c r="L104" t="s">
        <v>46</v>
      </c>
      <c r="M104">
        <v>32</v>
      </c>
      <c r="N104">
        <v>2</v>
      </c>
      <c r="O104">
        <v>1</v>
      </c>
      <c r="P104" t="s">
        <v>54</v>
      </c>
      <c r="Q104">
        <v>4</v>
      </c>
      <c r="R104" t="s">
        <v>62</v>
      </c>
      <c r="S104">
        <v>2367</v>
      </c>
      <c r="T104">
        <v>18779</v>
      </c>
      <c r="U104">
        <v>5</v>
      </c>
      <c r="V104" t="s">
        <v>47</v>
      </c>
      <c r="W104" t="s">
        <v>49</v>
      </c>
      <c r="X104">
        <v>12</v>
      </c>
      <c r="Y104">
        <v>3</v>
      </c>
      <c r="Z104">
        <v>1</v>
      </c>
      <c r="AA104">
        <v>1</v>
      </c>
      <c r="AB104">
        <v>6</v>
      </c>
      <c r="AC104" s="22">
        <v>2</v>
      </c>
      <c r="AD104">
        <v>2</v>
      </c>
      <c r="AE104">
        <v>4</v>
      </c>
      <c r="AF104">
        <v>1</v>
      </c>
      <c r="AG104">
        <v>0</v>
      </c>
      <c r="AH104">
        <v>3</v>
      </c>
    </row>
    <row r="105" spans="1:34" x14ac:dyDescent="0.25">
      <c r="A105">
        <v>28</v>
      </c>
      <c r="B105" t="s">
        <v>47</v>
      </c>
      <c r="C105" t="s">
        <v>37</v>
      </c>
      <c r="D105">
        <v>103</v>
      </c>
      <c r="E105" t="s">
        <v>41</v>
      </c>
      <c r="F105">
        <v>24</v>
      </c>
      <c r="G105">
        <v>3</v>
      </c>
      <c r="H105" t="s">
        <v>42</v>
      </c>
      <c r="I105">
        <v>1</v>
      </c>
      <c r="J105">
        <v>19</v>
      </c>
      <c r="K105">
        <v>3</v>
      </c>
      <c r="L105" t="s">
        <v>46</v>
      </c>
      <c r="M105">
        <v>93</v>
      </c>
      <c r="N105">
        <v>2</v>
      </c>
      <c r="O105">
        <v>1</v>
      </c>
      <c r="P105" t="s">
        <v>54</v>
      </c>
      <c r="Q105">
        <v>3</v>
      </c>
      <c r="R105" t="s">
        <v>61</v>
      </c>
      <c r="S105">
        <v>2028</v>
      </c>
      <c r="T105">
        <v>12947</v>
      </c>
      <c r="U105">
        <v>5</v>
      </c>
      <c r="V105" t="s">
        <v>47</v>
      </c>
      <c r="W105" t="s">
        <v>47</v>
      </c>
      <c r="X105">
        <v>14</v>
      </c>
      <c r="Y105">
        <v>3</v>
      </c>
      <c r="Z105">
        <v>2</v>
      </c>
      <c r="AA105">
        <v>0</v>
      </c>
      <c r="AB105">
        <v>6</v>
      </c>
      <c r="AC105" s="22">
        <v>4</v>
      </c>
      <c r="AD105">
        <v>3</v>
      </c>
      <c r="AE105">
        <v>4</v>
      </c>
      <c r="AF105">
        <v>2</v>
      </c>
      <c r="AG105">
        <v>0</v>
      </c>
      <c r="AH105">
        <v>3</v>
      </c>
    </row>
    <row r="106" spans="1:34" x14ac:dyDescent="0.25">
      <c r="A106">
        <v>40</v>
      </c>
      <c r="B106" t="s">
        <v>47</v>
      </c>
      <c r="C106" t="s">
        <v>37</v>
      </c>
      <c r="D106">
        <v>1329</v>
      </c>
      <c r="E106" t="s">
        <v>41</v>
      </c>
      <c r="F106">
        <v>7</v>
      </c>
      <c r="G106">
        <v>3</v>
      </c>
      <c r="H106" t="s">
        <v>42</v>
      </c>
      <c r="I106">
        <v>1</v>
      </c>
      <c r="J106">
        <v>1649</v>
      </c>
      <c r="K106">
        <v>1</v>
      </c>
      <c r="L106" t="s">
        <v>46</v>
      </c>
      <c r="M106">
        <v>73</v>
      </c>
      <c r="N106">
        <v>3</v>
      </c>
      <c r="O106">
        <v>1</v>
      </c>
      <c r="P106" t="s">
        <v>54</v>
      </c>
      <c r="Q106">
        <v>1</v>
      </c>
      <c r="R106" t="s">
        <v>61</v>
      </c>
      <c r="S106">
        <v>2166</v>
      </c>
      <c r="T106">
        <v>3339</v>
      </c>
      <c r="U106">
        <v>3</v>
      </c>
      <c r="V106" t="s">
        <v>47</v>
      </c>
      <c r="W106" t="s">
        <v>47</v>
      </c>
      <c r="X106">
        <v>14</v>
      </c>
      <c r="Y106">
        <v>3</v>
      </c>
      <c r="Z106">
        <v>2</v>
      </c>
      <c r="AA106">
        <v>0</v>
      </c>
      <c r="AB106">
        <v>10</v>
      </c>
      <c r="AC106" s="22">
        <v>3</v>
      </c>
      <c r="AD106">
        <v>1</v>
      </c>
      <c r="AE106">
        <v>4</v>
      </c>
      <c r="AF106">
        <v>2</v>
      </c>
      <c r="AG106">
        <v>0</v>
      </c>
      <c r="AH106">
        <v>3</v>
      </c>
    </row>
    <row r="107" spans="1:34" x14ac:dyDescent="0.25">
      <c r="A107">
        <v>39</v>
      </c>
      <c r="B107" t="s">
        <v>47</v>
      </c>
      <c r="C107" t="s">
        <v>37</v>
      </c>
      <c r="D107">
        <v>360</v>
      </c>
      <c r="E107" t="s">
        <v>41</v>
      </c>
      <c r="F107">
        <v>23</v>
      </c>
      <c r="G107">
        <v>3</v>
      </c>
      <c r="H107" t="s">
        <v>44</v>
      </c>
      <c r="I107">
        <v>1</v>
      </c>
      <c r="J107">
        <v>1310</v>
      </c>
      <c r="K107">
        <v>3</v>
      </c>
      <c r="L107" t="s">
        <v>46</v>
      </c>
      <c r="M107">
        <v>93</v>
      </c>
      <c r="N107">
        <v>3</v>
      </c>
      <c r="O107">
        <v>1</v>
      </c>
      <c r="P107" t="s">
        <v>53</v>
      </c>
      <c r="Q107">
        <v>1</v>
      </c>
      <c r="R107" t="s">
        <v>61</v>
      </c>
      <c r="S107">
        <v>3904</v>
      </c>
      <c r="T107">
        <v>22154</v>
      </c>
      <c r="U107">
        <v>0</v>
      </c>
      <c r="V107" t="s">
        <v>47</v>
      </c>
      <c r="W107" t="s">
        <v>49</v>
      </c>
      <c r="X107">
        <v>13</v>
      </c>
      <c r="Y107">
        <v>3</v>
      </c>
      <c r="Z107">
        <v>1</v>
      </c>
      <c r="AA107">
        <v>0</v>
      </c>
      <c r="AB107">
        <v>6</v>
      </c>
      <c r="AC107" s="22">
        <v>2</v>
      </c>
      <c r="AD107">
        <v>3</v>
      </c>
      <c r="AE107">
        <v>5</v>
      </c>
      <c r="AF107">
        <v>2</v>
      </c>
      <c r="AG107">
        <v>0</v>
      </c>
      <c r="AH107">
        <v>3</v>
      </c>
    </row>
    <row r="108" spans="1:34" x14ac:dyDescent="0.25">
      <c r="A108">
        <v>25</v>
      </c>
      <c r="B108" t="s">
        <v>47</v>
      </c>
      <c r="C108" t="s">
        <v>37</v>
      </c>
      <c r="D108">
        <v>240</v>
      </c>
      <c r="E108" t="s">
        <v>40</v>
      </c>
      <c r="F108">
        <v>5</v>
      </c>
      <c r="G108">
        <v>3</v>
      </c>
      <c r="H108" t="s">
        <v>0</v>
      </c>
      <c r="I108">
        <v>1</v>
      </c>
      <c r="J108">
        <v>142</v>
      </c>
      <c r="K108">
        <v>3</v>
      </c>
      <c r="L108" t="s">
        <v>46</v>
      </c>
      <c r="M108">
        <v>46</v>
      </c>
      <c r="N108">
        <v>2</v>
      </c>
      <c r="O108">
        <v>2</v>
      </c>
      <c r="P108" t="s">
        <v>52</v>
      </c>
      <c r="Q108">
        <v>3</v>
      </c>
      <c r="R108" t="s">
        <v>61</v>
      </c>
      <c r="S108">
        <v>5744</v>
      </c>
      <c r="T108">
        <v>26959</v>
      </c>
      <c r="U108">
        <v>1</v>
      </c>
      <c r="V108" t="s">
        <v>47</v>
      </c>
      <c r="W108" t="s">
        <v>47</v>
      </c>
      <c r="X108">
        <v>11</v>
      </c>
      <c r="Y108">
        <v>3</v>
      </c>
      <c r="Z108">
        <v>4</v>
      </c>
      <c r="AA108">
        <v>0</v>
      </c>
      <c r="AB108">
        <v>6</v>
      </c>
      <c r="AC108" s="22">
        <v>1</v>
      </c>
      <c r="AD108">
        <v>3</v>
      </c>
      <c r="AE108">
        <v>6</v>
      </c>
      <c r="AF108">
        <v>4</v>
      </c>
      <c r="AG108">
        <v>0</v>
      </c>
      <c r="AH108">
        <v>3</v>
      </c>
    </row>
    <row r="109" spans="1:34" x14ac:dyDescent="0.25">
      <c r="A109">
        <v>31</v>
      </c>
      <c r="B109" t="s">
        <v>47</v>
      </c>
      <c r="C109" t="s">
        <v>38</v>
      </c>
      <c r="D109">
        <v>523</v>
      </c>
      <c r="E109" t="s">
        <v>41</v>
      </c>
      <c r="F109">
        <v>2</v>
      </c>
      <c r="G109">
        <v>3</v>
      </c>
      <c r="H109" t="s">
        <v>42</v>
      </c>
      <c r="I109">
        <v>1</v>
      </c>
      <c r="J109">
        <v>1464</v>
      </c>
      <c r="K109">
        <v>2</v>
      </c>
      <c r="L109" t="s">
        <v>46</v>
      </c>
      <c r="M109">
        <v>94</v>
      </c>
      <c r="N109">
        <v>3</v>
      </c>
      <c r="O109">
        <v>1</v>
      </c>
      <c r="P109" t="s">
        <v>54</v>
      </c>
      <c r="Q109">
        <v>4</v>
      </c>
      <c r="R109" t="s">
        <v>60</v>
      </c>
      <c r="S109">
        <v>3722</v>
      </c>
      <c r="T109">
        <v>21081</v>
      </c>
      <c r="U109">
        <v>6</v>
      </c>
      <c r="V109" t="s">
        <v>47</v>
      </c>
      <c r="W109" t="s">
        <v>47</v>
      </c>
      <c r="X109">
        <v>13</v>
      </c>
      <c r="Y109">
        <v>3</v>
      </c>
      <c r="Z109">
        <v>3</v>
      </c>
      <c r="AA109">
        <v>1</v>
      </c>
      <c r="AB109">
        <v>7</v>
      </c>
      <c r="AC109" s="22">
        <v>2</v>
      </c>
      <c r="AD109">
        <v>1</v>
      </c>
      <c r="AE109">
        <v>2</v>
      </c>
      <c r="AF109">
        <v>2</v>
      </c>
      <c r="AG109">
        <v>2</v>
      </c>
      <c r="AH109">
        <v>2</v>
      </c>
    </row>
    <row r="110" spans="1:34" x14ac:dyDescent="0.25">
      <c r="A110">
        <v>31</v>
      </c>
      <c r="B110" t="s">
        <v>47</v>
      </c>
      <c r="C110" t="s">
        <v>38</v>
      </c>
      <c r="D110">
        <v>874</v>
      </c>
      <c r="E110" t="s">
        <v>41</v>
      </c>
      <c r="F110">
        <v>15</v>
      </c>
      <c r="G110">
        <v>3</v>
      </c>
      <c r="H110" t="s">
        <v>44</v>
      </c>
      <c r="I110">
        <v>1</v>
      </c>
      <c r="J110">
        <v>1160</v>
      </c>
      <c r="K110">
        <v>3</v>
      </c>
      <c r="L110" t="s">
        <v>46</v>
      </c>
      <c r="M110">
        <v>72</v>
      </c>
      <c r="N110">
        <v>3</v>
      </c>
      <c r="O110">
        <v>1</v>
      </c>
      <c r="P110" t="s">
        <v>54</v>
      </c>
      <c r="Q110">
        <v>3</v>
      </c>
      <c r="R110" t="s">
        <v>60</v>
      </c>
      <c r="S110">
        <v>2610</v>
      </c>
      <c r="T110">
        <v>6233</v>
      </c>
      <c r="U110">
        <v>1</v>
      </c>
      <c r="V110" t="s">
        <v>47</v>
      </c>
      <c r="W110" t="s">
        <v>49</v>
      </c>
      <c r="X110">
        <v>12</v>
      </c>
      <c r="Y110">
        <v>3</v>
      </c>
      <c r="Z110">
        <v>3</v>
      </c>
      <c r="AA110">
        <v>1</v>
      </c>
      <c r="AB110">
        <v>2</v>
      </c>
      <c r="AC110" s="22">
        <v>5</v>
      </c>
      <c r="AD110">
        <v>2</v>
      </c>
      <c r="AE110">
        <v>2</v>
      </c>
      <c r="AF110">
        <v>2</v>
      </c>
      <c r="AG110">
        <v>2</v>
      </c>
      <c r="AH110">
        <v>2</v>
      </c>
    </row>
    <row r="111" spans="1:34" x14ac:dyDescent="0.25">
      <c r="A111">
        <v>42</v>
      </c>
      <c r="B111" t="s">
        <v>47</v>
      </c>
      <c r="C111" t="s">
        <v>38</v>
      </c>
      <c r="D111">
        <v>933</v>
      </c>
      <c r="E111" t="s">
        <v>41</v>
      </c>
      <c r="F111">
        <v>19</v>
      </c>
      <c r="G111">
        <v>3</v>
      </c>
      <c r="H111" t="s">
        <v>44</v>
      </c>
      <c r="I111">
        <v>1</v>
      </c>
      <c r="J111">
        <v>752</v>
      </c>
      <c r="K111">
        <v>3</v>
      </c>
      <c r="L111" t="s">
        <v>46</v>
      </c>
      <c r="M111">
        <v>57</v>
      </c>
      <c r="N111">
        <v>4</v>
      </c>
      <c r="O111">
        <v>1</v>
      </c>
      <c r="P111" t="s">
        <v>53</v>
      </c>
      <c r="Q111">
        <v>3</v>
      </c>
      <c r="R111" t="s">
        <v>62</v>
      </c>
      <c r="S111">
        <v>2759</v>
      </c>
      <c r="T111">
        <v>20366</v>
      </c>
      <c r="U111">
        <v>6</v>
      </c>
      <c r="V111" t="s">
        <v>47</v>
      </c>
      <c r="W111" t="s">
        <v>47</v>
      </c>
      <c r="X111">
        <v>12</v>
      </c>
      <c r="Y111">
        <v>3</v>
      </c>
      <c r="Z111">
        <v>4</v>
      </c>
      <c r="AA111">
        <v>0</v>
      </c>
      <c r="AB111">
        <v>7</v>
      </c>
      <c r="AC111" s="22">
        <v>2</v>
      </c>
      <c r="AD111">
        <v>3</v>
      </c>
      <c r="AE111">
        <v>2</v>
      </c>
      <c r="AF111">
        <v>2</v>
      </c>
      <c r="AG111">
        <v>2</v>
      </c>
      <c r="AH111">
        <v>2</v>
      </c>
    </row>
    <row r="112" spans="1:34" x14ac:dyDescent="0.25">
      <c r="A112">
        <v>31</v>
      </c>
      <c r="B112" t="s">
        <v>47</v>
      </c>
      <c r="C112" t="s">
        <v>37</v>
      </c>
      <c r="D112">
        <v>542</v>
      </c>
      <c r="E112" t="s">
        <v>40</v>
      </c>
      <c r="F112">
        <v>20</v>
      </c>
      <c r="G112">
        <v>3</v>
      </c>
      <c r="H112" t="s">
        <v>42</v>
      </c>
      <c r="I112">
        <v>1</v>
      </c>
      <c r="J112">
        <v>175</v>
      </c>
      <c r="K112">
        <v>2</v>
      </c>
      <c r="L112" t="s">
        <v>45</v>
      </c>
      <c r="M112">
        <v>71</v>
      </c>
      <c r="N112">
        <v>1</v>
      </c>
      <c r="O112">
        <v>2</v>
      </c>
      <c r="P112" t="s">
        <v>52</v>
      </c>
      <c r="Q112">
        <v>3</v>
      </c>
      <c r="R112" t="s">
        <v>60</v>
      </c>
      <c r="S112">
        <v>4559</v>
      </c>
      <c r="T112">
        <v>24788</v>
      </c>
      <c r="U112">
        <v>3</v>
      </c>
      <c r="V112" t="s">
        <v>47</v>
      </c>
      <c r="W112" t="s">
        <v>47</v>
      </c>
      <c r="X112">
        <v>11</v>
      </c>
      <c r="Y112">
        <v>3</v>
      </c>
      <c r="Z112">
        <v>3</v>
      </c>
      <c r="AA112">
        <v>1</v>
      </c>
      <c r="AB112">
        <v>4</v>
      </c>
      <c r="AC112" s="22">
        <v>2</v>
      </c>
      <c r="AD112">
        <v>3</v>
      </c>
      <c r="AE112">
        <v>2</v>
      </c>
      <c r="AF112">
        <v>2</v>
      </c>
      <c r="AG112">
        <v>2</v>
      </c>
      <c r="AH112">
        <v>2</v>
      </c>
    </row>
    <row r="113" spans="1:34" x14ac:dyDescent="0.25">
      <c r="A113">
        <v>29</v>
      </c>
      <c r="B113" t="s">
        <v>47</v>
      </c>
      <c r="C113" t="s">
        <v>37</v>
      </c>
      <c r="D113">
        <v>428</v>
      </c>
      <c r="E113" t="s">
        <v>40</v>
      </c>
      <c r="F113">
        <v>9</v>
      </c>
      <c r="G113">
        <v>3</v>
      </c>
      <c r="H113" t="s">
        <v>0</v>
      </c>
      <c r="I113">
        <v>1</v>
      </c>
      <c r="J113">
        <v>1752</v>
      </c>
      <c r="K113">
        <v>2</v>
      </c>
      <c r="L113" t="s">
        <v>45</v>
      </c>
      <c r="M113">
        <v>52</v>
      </c>
      <c r="N113">
        <v>1</v>
      </c>
      <c r="O113">
        <v>1</v>
      </c>
      <c r="P113" t="s">
        <v>59</v>
      </c>
      <c r="Q113">
        <v>2</v>
      </c>
      <c r="R113" t="s">
        <v>61</v>
      </c>
      <c r="S113">
        <v>2760</v>
      </c>
      <c r="T113">
        <v>14630</v>
      </c>
      <c r="U113">
        <v>1</v>
      </c>
      <c r="V113" t="s">
        <v>47</v>
      </c>
      <c r="W113" t="s">
        <v>49</v>
      </c>
      <c r="X113">
        <v>13</v>
      </c>
      <c r="Y113">
        <v>3</v>
      </c>
      <c r="Z113">
        <v>3</v>
      </c>
      <c r="AA113">
        <v>0</v>
      </c>
      <c r="AB113">
        <v>2</v>
      </c>
      <c r="AC113" s="22">
        <v>3</v>
      </c>
      <c r="AD113">
        <v>3</v>
      </c>
      <c r="AE113">
        <v>2</v>
      </c>
      <c r="AF113">
        <v>2</v>
      </c>
      <c r="AG113">
        <v>2</v>
      </c>
      <c r="AH113">
        <v>2</v>
      </c>
    </row>
    <row r="114" spans="1:34" x14ac:dyDescent="0.25">
      <c r="A114">
        <v>33</v>
      </c>
      <c r="B114" t="s">
        <v>47</v>
      </c>
      <c r="C114" t="s">
        <v>37</v>
      </c>
      <c r="D114">
        <v>1017</v>
      </c>
      <c r="E114" t="s">
        <v>41</v>
      </c>
      <c r="F114">
        <v>25</v>
      </c>
      <c r="G114">
        <v>3</v>
      </c>
      <c r="H114" t="s">
        <v>44</v>
      </c>
      <c r="I114">
        <v>1</v>
      </c>
      <c r="J114">
        <v>1108</v>
      </c>
      <c r="K114">
        <v>1</v>
      </c>
      <c r="L114" t="s">
        <v>46</v>
      </c>
      <c r="M114">
        <v>55</v>
      </c>
      <c r="N114">
        <v>2</v>
      </c>
      <c r="O114">
        <v>1</v>
      </c>
      <c r="P114" t="s">
        <v>53</v>
      </c>
      <c r="Q114">
        <v>2</v>
      </c>
      <c r="R114" t="s">
        <v>61</v>
      </c>
      <c r="S114">
        <v>2313</v>
      </c>
      <c r="T114">
        <v>2993</v>
      </c>
      <c r="U114">
        <v>4</v>
      </c>
      <c r="V114" t="s">
        <v>47</v>
      </c>
      <c r="W114" t="s">
        <v>47</v>
      </c>
      <c r="X114">
        <v>20</v>
      </c>
      <c r="Y114">
        <v>4</v>
      </c>
      <c r="Z114">
        <v>2</v>
      </c>
      <c r="AA114">
        <v>0</v>
      </c>
      <c r="AB114">
        <v>5</v>
      </c>
      <c r="AC114" s="22">
        <v>0</v>
      </c>
      <c r="AD114">
        <v>3</v>
      </c>
      <c r="AE114">
        <v>2</v>
      </c>
      <c r="AF114">
        <v>2</v>
      </c>
      <c r="AG114">
        <v>2</v>
      </c>
      <c r="AH114">
        <v>2</v>
      </c>
    </row>
    <row r="115" spans="1:34" x14ac:dyDescent="0.25">
      <c r="A115">
        <v>39</v>
      </c>
      <c r="B115" t="s">
        <v>47</v>
      </c>
      <c r="C115" t="s">
        <v>37</v>
      </c>
      <c r="D115">
        <v>1122</v>
      </c>
      <c r="E115" t="s">
        <v>41</v>
      </c>
      <c r="F115">
        <v>6</v>
      </c>
      <c r="G115">
        <v>3</v>
      </c>
      <c r="H115" t="s">
        <v>44</v>
      </c>
      <c r="I115">
        <v>1</v>
      </c>
      <c r="J115">
        <v>932</v>
      </c>
      <c r="K115">
        <v>4</v>
      </c>
      <c r="L115" t="s">
        <v>46</v>
      </c>
      <c r="M115">
        <v>70</v>
      </c>
      <c r="N115">
        <v>3</v>
      </c>
      <c r="O115">
        <v>1</v>
      </c>
      <c r="P115" t="s">
        <v>54</v>
      </c>
      <c r="Q115">
        <v>1</v>
      </c>
      <c r="R115" t="s">
        <v>60</v>
      </c>
      <c r="S115">
        <v>2404</v>
      </c>
      <c r="T115">
        <v>4303</v>
      </c>
      <c r="U115">
        <v>7</v>
      </c>
      <c r="V115" t="s">
        <v>47</v>
      </c>
      <c r="W115" t="s">
        <v>47</v>
      </c>
      <c r="X115">
        <v>21</v>
      </c>
      <c r="Y115">
        <v>4</v>
      </c>
      <c r="Z115">
        <v>4</v>
      </c>
      <c r="AA115">
        <v>0</v>
      </c>
      <c r="AB115">
        <v>8</v>
      </c>
      <c r="AC115" s="22">
        <v>2</v>
      </c>
      <c r="AD115">
        <v>1</v>
      </c>
      <c r="AE115">
        <v>2</v>
      </c>
      <c r="AF115">
        <v>2</v>
      </c>
      <c r="AG115">
        <v>2</v>
      </c>
      <c r="AH115">
        <v>2</v>
      </c>
    </row>
    <row r="116" spans="1:34" x14ac:dyDescent="0.25">
      <c r="A116">
        <v>31</v>
      </c>
      <c r="B116" t="s">
        <v>47</v>
      </c>
      <c r="C116" t="s">
        <v>38</v>
      </c>
      <c r="D116">
        <v>1060</v>
      </c>
      <c r="E116" t="s">
        <v>40</v>
      </c>
      <c r="F116">
        <v>1</v>
      </c>
      <c r="G116">
        <v>3</v>
      </c>
      <c r="H116" t="s">
        <v>42</v>
      </c>
      <c r="I116">
        <v>1</v>
      </c>
      <c r="J116">
        <v>1331</v>
      </c>
      <c r="K116">
        <v>4</v>
      </c>
      <c r="L116" t="s">
        <v>45</v>
      </c>
      <c r="M116">
        <v>54</v>
      </c>
      <c r="N116">
        <v>3</v>
      </c>
      <c r="O116">
        <v>1</v>
      </c>
      <c r="P116" t="s">
        <v>59</v>
      </c>
      <c r="Q116">
        <v>2</v>
      </c>
      <c r="R116" t="s">
        <v>61</v>
      </c>
      <c r="S116">
        <v>2302</v>
      </c>
      <c r="T116">
        <v>8319</v>
      </c>
      <c r="U116">
        <v>1</v>
      </c>
      <c r="V116" t="s">
        <v>47</v>
      </c>
      <c r="W116" t="s">
        <v>47</v>
      </c>
      <c r="X116">
        <v>11</v>
      </c>
      <c r="Y116">
        <v>3</v>
      </c>
      <c r="Z116">
        <v>1</v>
      </c>
      <c r="AA116">
        <v>0</v>
      </c>
      <c r="AB116">
        <v>3</v>
      </c>
      <c r="AC116" s="22">
        <v>2</v>
      </c>
      <c r="AD116">
        <v>4</v>
      </c>
      <c r="AE116">
        <v>3</v>
      </c>
      <c r="AF116">
        <v>2</v>
      </c>
      <c r="AG116">
        <v>2</v>
      </c>
      <c r="AH116">
        <v>2</v>
      </c>
    </row>
    <row r="117" spans="1:34" x14ac:dyDescent="0.25">
      <c r="A117">
        <v>32</v>
      </c>
      <c r="B117" t="s">
        <v>47</v>
      </c>
      <c r="C117" t="s">
        <v>37</v>
      </c>
      <c r="D117">
        <v>515</v>
      </c>
      <c r="E117" t="s">
        <v>41</v>
      </c>
      <c r="F117">
        <v>1</v>
      </c>
      <c r="G117">
        <v>3</v>
      </c>
      <c r="H117" t="s">
        <v>42</v>
      </c>
      <c r="I117">
        <v>1</v>
      </c>
      <c r="J117">
        <v>331</v>
      </c>
      <c r="K117">
        <v>4</v>
      </c>
      <c r="L117" t="s">
        <v>46</v>
      </c>
      <c r="M117">
        <v>62</v>
      </c>
      <c r="N117">
        <v>2</v>
      </c>
      <c r="O117">
        <v>1</v>
      </c>
      <c r="P117" t="s">
        <v>54</v>
      </c>
      <c r="Q117">
        <v>3</v>
      </c>
      <c r="R117" t="s">
        <v>61</v>
      </c>
      <c r="S117">
        <v>3730</v>
      </c>
      <c r="T117">
        <v>9571</v>
      </c>
      <c r="U117">
        <v>0</v>
      </c>
      <c r="V117" t="s">
        <v>47</v>
      </c>
      <c r="W117" t="s">
        <v>47</v>
      </c>
      <c r="X117">
        <v>14</v>
      </c>
      <c r="Y117">
        <v>3</v>
      </c>
      <c r="Z117">
        <v>4</v>
      </c>
      <c r="AA117">
        <v>0</v>
      </c>
      <c r="AB117">
        <v>4</v>
      </c>
      <c r="AC117" s="22">
        <v>2</v>
      </c>
      <c r="AD117">
        <v>1</v>
      </c>
      <c r="AE117">
        <v>3</v>
      </c>
      <c r="AF117">
        <v>2</v>
      </c>
      <c r="AG117">
        <v>1</v>
      </c>
      <c r="AH117">
        <v>2</v>
      </c>
    </row>
    <row r="118" spans="1:34" x14ac:dyDescent="0.25">
      <c r="A118">
        <v>28</v>
      </c>
      <c r="B118" t="s">
        <v>47</v>
      </c>
      <c r="C118" t="s">
        <v>38</v>
      </c>
      <c r="D118">
        <v>1496</v>
      </c>
      <c r="E118" t="s">
        <v>40</v>
      </c>
      <c r="F118">
        <v>1</v>
      </c>
      <c r="G118">
        <v>3</v>
      </c>
      <c r="H118" t="s">
        <v>117</v>
      </c>
      <c r="I118">
        <v>1</v>
      </c>
      <c r="J118">
        <v>1486</v>
      </c>
      <c r="K118">
        <v>1</v>
      </c>
      <c r="L118" t="s">
        <v>46</v>
      </c>
      <c r="M118">
        <v>92</v>
      </c>
      <c r="N118">
        <v>3</v>
      </c>
      <c r="O118">
        <v>1</v>
      </c>
      <c r="P118" t="s">
        <v>59</v>
      </c>
      <c r="Q118">
        <v>3</v>
      </c>
      <c r="R118" t="s">
        <v>60</v>
      </c>
      <c r="S118">
        <v>2909</v>
      </c>
      <c r="T118">
        <v>15747</v>
      </c>
      <c r="U118">
        <v>3</v>
      </c>
      <c r="V118" t="s">
        <v>47</v>
      </c>
      <c r="W118" t="s">
        <v>49</v>
      </c>
      <c r="X118">
        <v>15</v>
      </c>
      <c r="Y118">
        <v>3</v>
      </c>
      <c r="Z118">
        <v>4</v>
      </c>
      <c r="AA118">
        <v>1</v>
      </c>
      <c r="AB118">
        <v>5</v>
      </c>
      <c r="AC118" s="22">
        <v>3</v>
      </c>
      <c r="AD118">
        <v>4</v>
      </c>
      <c r="AE118">
        <v>3</v>
      </c>
      <c r="AF118">
        <v>2</v>
      </c>
      <c r="AG118">
        <v>1</v>
      </c>
      <c r="AH118">
        <v>2</v>
      </c>
    </row>
    <row r="119" spans="1:34" x14ac:dyDescent="0.25">
      <c r="A119">
        <v>30</v>
      </c>
      <c r="B119" t="s">
        <v>47</v>
      </c>
      <c r="C119" t="s">
        <v>38</v>
      </c>
      <c r="D119">
        <v>109</v>
      </c>
      <c r="E119" t="s">
        <v>41</v>
      </c>
      <c r="F119">
        <v>5</v>
      </c>
      <c r="G119">
        <v>3</v>
      </c>
      <c r="H119" t="s">
        <v>44</v>
      </c>
      <c r="I119">
        <v>1</v>
      </c>
      <c r="J119">
        <v>1017</v>
      </c>
      <c r="K119">
        <v>2</v>
      </c>
      <c r="L119" t="s">
        <v>45</v>
      </c>
      <c r="M119">
        <v>60</v>
      </c>
      <c r="N119">
        <v>3</v>
      </c>
      <c r="O119">
        <v>1</v>
      </c>
      <c r="P119" t="s">
        <v>54</v>
      </c>
      <c r="Q119">
        <v>2</v>
      </c>
      <c r="R119" t="s">
        <v>61</v>
      </c>
      <c r="S119">
        <v>2422</v>
      </c>
      <c r="T119">
        <v>25725</v>
      </c>
      <c r="U119">
        <v>0</v>
      </c>
      <c r="V119" t="s">
        <v>47</v>
      </c>
      <c r="W119" t="s">
        <v>49</v>
      </c>
      <c r="X119">
        <v>17</v>
      </c>
      <c r="Y119">
        <v>3</v>
      </c>
      <c r="Z119">
        <v>1</v>
      </c>
      <c r="AA119">
        <v>0</v>
      </c>
      <c r="AB119">
        <v>4</v>
      </c>
      <c r="AC119" s="22">
        <v>3</v>
      </c>
      <c r="AD119">
        <v>3</v>
      </c>
      <c r="AE119">
        <v>3</v>
      </c>
      <c r="AF119">
        <v>2</v>
      </c>
      <c r="AG119">
        <v>1</v>
      </c>
      <c r="AH119">
        <v>2</v>
      </c>
    </row>
    <row r="120" spans="1:34" x14ac:dyDescent="0.25">
      <c r="A120">
        <v>26</v>
      </c>
      <c r="B120" t="s">
        <v>47</v>
      </c>
      <c r="C120" t="s">
        <v>38</v>
      </c>
      <c r="D120">
        <v>342</v>
      </c>
      <c r="E120" t="s">
        <v>41</v>
      </c>
      <c r="F120">
        <v>2</v>
      </c>
      <c r="G120">
        <v>3</v>
      </c>
      <c r="H120" t="s">
        <v>42</v>
      </c>
      <c r="I120">
        <v>1</v>
      </c>
      <c r="J120">
        <v>1053</v>
      </c>
      <c r="K120">
        <v>1</v>
      </c>
      <c r="L120" t="s">
        <v>46</v>
      </c>
      <c r="M120">
        <v>57</v>
      </c>
      <c r="N120">
        <v>3</v>
      </c>
      <c r="O120">
        <v>1</v>
      </c>
      <c r="P120" t="s">
        <v>53</v>
      </c>
      <c r="Q120">
        <v>1</v>
      </c>
      <c r="R120" t="s">
        <v>60</v>
      </c>
      <c r="S120">
        <v>2042</v>
      </c>
      <c r="T120">
        <v>15346</v>
      </c>
      <c r="U120">
        <v>6</v>
      </c>
      <c r="V120" t="s">
        <v>47</v>
      </c>
      <c r="W120" t="s">
        <v>47</v>
      </c>
      <c r="X120">
        <v>14</v>
      </c>
      <c r="Y120">
        <v>3</v>
      </c>
      <c r="Z120">
        <v>2</v>
      </c>
      <c r="AA120">
        <v>1</v>
      </c>
      <c r="AB120">
        <v>6</v>
      </c>
      <c r="AC120" s="22">
        <v>2</v>
      </c>
      <c r="AD120">
        <v>3</v>
      </c>
      <c r="AE120">
        <v>3</v>
      </c>
      <c r="AF120">
        <v>2</v>
      </c>
      <c r="AG120">
        <v>1</v>
      </c>
      <c r="AH120">
        <v>2</v>
      </c>
    </row>
    <row r="121" spans="1:34" x14ac:dyDescent="0.25">
      <c r="A121">
        <v>44</v>
      </c>
      <c r="B121" t="s">
        <v>47</v>
      </c>
      <c r="C121" t="s">
        <v>37</v>
      </c>
      <c r="D121">
        <v>935</v>
      </c>
      <c r="E121" t="s">
        <v>41</v>
      </c>
      <c r="F121">
        <v>3</v>
      </c>
      <c r="G121">
        <v>3</v>
      </c>
      <c r="H121" t="s">
        <v>42</v>
      </c>
      <c r="I121">
        <v>1</v>
      </c>
      <c r="J121">
        <v>1333</v>
      </c>
      <c r="K121">
        <v>1</v>
      </c>
      <c r="L121" t="s">
        <v>46</v>
      </c>
      <c r="M121">
        <v>89</v>
      </c>
      <c r="N121">
        <v>3</v>
      </c>
      <c r="O121">
        <v>1</v>
      </c>
      <c r="P121" t="s">
        <v>54</v>
      </c>
      <c r="Q121">
        <v>1</v>
      </c>
      <c r="R121" t="s">
        <v>60</v>
      </c>
      <c r="S121">
        <v>2362</v>
      </c>
      <c r="T121">
        <v>14669</v>
      </c>
      <c r="U121">
        <v>4</v>
      </c>
      <c r="V121" t="s">
        <v>47</v>
      </c>
      <c r="W121" t="s">
        <v>49</v>
      </c>
      <c r="X121">
        <v>12</v>
      </c>
      <c r="Y121">
        <v>3</v>
      </c>
      <c r="Z121">
        <v>3</v>
      </c>
      <c r="AA121">
        <v>0</v>
      </c>
      <c r="AB121">
        <v>10</v>
      </c>
      <c r="AC121" s="22">
        <v>4</v>
      </c>
      <c r="AD121">
        <v>4</v>
      </c>
      <c r="AE121">
        <v>3</v>
      </c>
      <c r="AF121">
        <v>2</v>
      </c>
      <c r="AG121">
        <v>1</v>
      </c>
      <c r="AH121">
        <v>2</v>
      </c>
    </row>
    <row r="122" spans="1:34" x14ac:dyDescent="0.25">
      <c r="A122">
        <v>30</v>
      </c>
      <c r="B122" t="s">
        <v>47</v>
      </c>
      <c r="C122" t="s">
        <v>38</v>
      </c>
      <c r="D122">
        <v>600</v>
      </c>
      <c r="E122" t="s">
        <v>116</v>
      </c>
      <c r="F122">
        <v>8</v>
      </c>
      <c r="G122">
        <v>3</v>
      </c>
      <c r="H122" t="s">
        <v>116</v>
      </c>
      <c r="I122">
        <v>1</v>
      </c>
      <c r="J122">
        <v>1747</v>
      </c>
      <c r="K122">
        <v>3</v>
      </c>
      <c r="L122" t="s">
        <v>45</v>
      </c>
      <c r="M122">
        <v>66</v>
      </c>
      <c r="N122">
        <v>2</v>
      </c>
      <c r="O122">
        <v>1</v>
      </c>
      <c r="P122" t="s">
        <v>116</v>
      </c>
      <c r="Q122">
        <v>4</v>
      </c>
      <c r="R122" t="s">
        <v>62</v>
      </c>
      <c r="S122">
        <v>2180</v>
      </c>
      <c r="T122">
        <v>9732</v>
      </c>
      <c r="U122">
        <v>6</v>
      </c>
      <c r="V122" t="s">
        <v>47</v>
      </c>
      <c r="W122" t="s">
        <v>49</v>
      </c>
      <c r="X122">
        <v>11</v>
      </c>
      <c r="Y122">
        <v>3</v>
      </c>
      <c r="Z122">
        <v>3</v>
      </c>
      <c r="AA122">
        <v>1</v>
      </c>
      <c r="AB122">
        <v>6</v>
      </c>
      <c r="AC122" s="22">
        <v>0</v>
      </c>
      <c r="AD122">
        <v>2</v>
      </c>
      <c r="AE122">
        <v>4</v>
      </c>
      <c r="AF122">
        <v>2</v>
      </c>
      <c r="AG122">
        <v>1</v>
      </c>
      <c r="AH122">
        <v>2</v>
      </c>
    </row>
    <row r="123" spans="1:34" x14ac:dyDescent="0.25">
      <c r="A123">
        <v>26</v>
      </c>
      <c r="B123" t="s">
        <v>47</v>
      </c>
      <c r="C123" t="s">
        <v>37</v>
      </c>
      <c r="D123">
        <v>1146</v>
      </c>
      <c r="E123" t="s">
        <v>40</v>
      </c>
      <c r="F123">
        <v>8</v>
      </c>
      <c r="G123">
        <v>3</v>
      </c>
      <c r="H123" t="s">
        <v>117</v>
      </c>
      <c r="I123">
        <v>1</v>
      </c>
      <c r="J123">
        <v>796</v>
      </c>
      <c r="K123">
        <v>4</v>
      </c>
      <c r="L123" t="s">
        <v>46</v>
      </c>
      <c r="M123">
        <v>38</v>
      </c>
      <c r="N123">
        <v>2</v>
      </c>
      <c r="O123">
        <v>2</v>
      </c>
      <c r="P123" t="s">
        <v>52</v>
      </c>
      <c r="Q123">
        <v>1</v>
      </c>
      <c r="R123" t="s">
        <v>61</v>
      </c>
      <c r="S123">
        <v>5326</v>
      </c>
      <c r="T123">
        <v>3064</v>
      </c>
      <c r="U123">
        <v>6</v>
      </c>
      <c r="V123" t="s">
        <v>47</v>
      </c>
      <c r="W123" t="s">
        <v>49</v>
      </c>
      <c r="X123">
        <v>17</v>
      </c>
      <c r="Y123">
        <v>3</v>
      </c>
      <c r="Z123">
        <v>3</v>
      </c>
      <c r="AA123">
        <v>0</v>
      </c>
      <c r="AB123">
        <v>6</v>
      </c>
      <c r="AC123" s="22">
        <v>2</v>
      </c>
      <c r="AD123">
        <v>2</v>
      </c>
      <c r="AE123">
        <v>4</v>
      </c>
      <c r="AF123">
        <v>3</v>
      </c>
      <c r="AG123">
        <v>1</v>
      </c>
      <c r="AH123">
        <v>2</v>
      </c>
    </row>
    <row r="124" spans="1:34" x14ac:dyDescent="0.25">
      <c r="A124">
        <v>24</v>
      </c>
      <c r="B124" t="s">
        <v>47</v>
      </c>
      <c r="C124" t="s">
        <v>38</v>
      </c>
      <c r="D124">
        <v>1287</v>
      </c>
      <c r="E124" t="s">
        <v>41</v>
      </c>
      <c r="F124">
        <v>7</v>
      </c>
      <c r="G124">
        <v>3</v>
      </c>
      <c r="H124" t="s">
        <v>42</v>
      </c>
      <c r="I124">
        <v>1</v>
      </c>
      <c r="J124">
        <v>647</v>
      </c>
      <c r="K124">
        <v>1</v>
      </c>
      <c r="L124" t="s">
        <v>45</v>
      </c>
      <c r="M124">
        <v>55</v>
      </c>
      <c r="N124">
        <v>3</v>
      </c>
      <c r="O124">
        <v>1</v>
      </c>
      <c r="P124" t="s">
        <v>54</v>
      </c>
      <c r="Q124">
        <v>3</v>
      </c>
      <c r="R124" t="s">
        <v>60</v>
      </c>
      <c r="S124">
        <v>2886</v>
      </c>
      <c r="T124">
        <v>14168</v>
      </c>
      <c r="U124">
        <v>1</v>
      </c>
      <c r="V124" t="s">
        <v>47</v>
      </c>
      <c r="W124" t="s">
        <v>47</v>
      </c>
      <c r="X124">
        <v>16</v>
      </c>
      <c r="Y124">
        <v>3</v>
      </c>
      <c r="Z124">
        <v>4</v>
      </c>
      <c r="AA124">
        <v>1</v>
      </c>
      <c r="AB124">
        <v>6</v>
      </c>
      <c r="AC124" s="22">
        <v>4</v>
      </c>
      <c r="AD124">
        <v>3</v>
      </c>
      <c r="AE124">
        <v>6</v>
      </c>
      <c r="AF124">
        <v>3</v>
      </c>
      <c r="AG124">
        <v>1</v>
      </c>
      <c r="AH124">
        <v>2</v>
      </c>
    </row>
    <row r="125" spans="1:34" x14ac:dyDescent="0.25">
      <c r="A125">
        <v>20</v>
      </c>
      <c r="B125" t="s">
        <v>47</v>
      </c>
      <c r="C125" t="s">
        <v>38</v>
      </c>
      <c r="D125">
        <v>769</v>
      </c>
      <c r="E125" t="s">
        <v>40</v>
      </c>
      <c r="F125">
        <v>9</v>
      </c>
      <c r="G125">
        <v>3</v>
      </c>
      <c r="H125" t="s">
        <v>0</v>
      </c>
      <c r="I125">
        <v>1</v>
      </c>
      <c r="J125">
        <v>1077</v>
      </c>
      <c r="K125">
        <v>4</v>
      </c>
      <c r="L125" t="s">
        <v>45</v>
      </c>
      <c r="M125">
        <v>54</v>
      </c>
      <c r="N125">
        <v>3</v>
      </c>
      <c r="O125">
        <v>1</v>
      </c>
      <c r="P125" t="s">
        <v>59</v>
      </c>
      <c r="Q125">
        <v>4</v>
      </c>
      <c r="R125" t="s">
        <v>61</v>
      </c>
      <c r="S125">
        <v>2323</v>
      </c>
      <c r="T125">
        <v>17205</v>
      </c>
      <c r="U125">
        <v>1</v>
      </c>
      <c r="V125" t="s">
        <v>47</v>
      </c>
      <c r="W125" t="s">
        <v>47</v>
      </c>
      <c r="X125">
        <v>14</v>
      </c>
      <c r="Y125">
        <v>3</v>
      </c>
      <c r="Z125">
        <v>2</v>
      </c>
      <c r="AA125">
        <v>0</v>
      </c>
      <c r="AB125">
        <v>2</v>
      </c>
      <c r="AC125" s="22">
        <v>3</v>
      </c>
      <c r="AD125">
        <v>3</v>
      </c>
      <c r="AE125">
        <v>2</v>
      </c>
      <c r="AF125">
        <v>2</v>
      </c>
      <c r="AG125">
        <v>0</v>
      </c>
      <c r="AH125">
        <v>2</v>
      </c>
    </row>
    <row r="126" spans="1:34" x14ac:dyDescent="0.25">
      <c r="A126">
        <v>20</v>
      </c>
      <c r="B126" t="s">
        <v>47</v>
      </c>
      <c r="C126" t="s">
        <v>37</v>
      </c>
      <c r="D126">
        <v>500</v>
      </c>
      <c r="E126" t="s">
        <v>40</v>
      </c>
      <c r="F126">
        <v>2</v>
      </c>
      <c r="G126">
        <v>3</v>
      </c>
      <c r="H126" t="s">
        <v>44</v>
      </c>
      <c r="I126">
        <v>1</v>
      </c>
      <c r="J126">
        <v>922</v>
      </c>
      <c r="K126">
        <v>3</v>
      </c>
      <c r="L126" t="s">
        <v>45</v>
      </c>
      <c r="M126">
        <v>49</v>
      </c>
      <c r="N126">
        <v>2</v>
      </c>
      <c r="O126">
        <v>1</v>
      </c>
      <c r="P126" t="s">
        <v>59</v>
      </c>
      <c r="Q126">
        <v>3</v>
      </c>
      <c r="R126" t="s">
        <v>61</v>
      </c>
      <c r="S126">
        <v>2044</v>
      </c>
      <c r="T126">
        <v>22052</v>
      </c>
      <c r="U126">
        <v>1</v>
      </c>
      <c r="V126" t="s">
        <v>47</v>
      </c>
      <c r="W126" t="s">
        <v>49</v>
      </c>
      <c r="X126">
        <v>13</v>
      </c>
      <c r="Y126">
        <v>3</v>
      </c>
      <c r="Z126">
        <v>4</v>
      </c>
      <c r="AA126">
        <v>0</v>
      </c>
      <c r="AB126">
        <v>2</v>
      </c>
      <c r="AC126" s="22">
        <v>3</v>
      </c>
      <c r="AD126">
        <v>2</v>
      </c>
      <c r="AE126">
        <v>2</v>
      </c>
      <c r="AF126">
        <v>2</v>
      </c>
      <c r="AG126">
        <v>0</v>
      </c>
      <c r="AH126">
        <v>2</v>
      </c>
    </row>
    <row r="127" spans="1:34" x14ac:dyDescent="0.25">
      <c r="A127">
        <v>25</v>
      </c>
      <c r="B127" t="s">
        <v>47</v>
      </c>
      <c r="C127" t="s">
        <v>37</v>
      </c>
      <c r="D127">
        <v>688</v>
      </c>
      <c r="E127" t="s">
        <v>41</v>
      </c>
      <c r="F127">
        <v>3</v>
      </c>
      <c r="G127">
        <v>3</v>
      </c>
      <c r="H127" t="s">
        <v>44</v>
      </c>
      <c r="I127">
        <v>1</v>
      </c>
      <c r="J127">
        <v>538</v>
      </c>
      <c r="K127">
        <v>1</v>
      </c>
      <c r="L127" t="s">
        <v>46</v>
      </c>
      <c r="M127">
        <v>91</v>
      </c>
      <c r="N127">
        <v>3</v>
      </c>
      <c r="O127">
        <v>1</v>
      </c>
      <c r="P127" t="s">
        <v>54</v>
      </c>
      <c r="Q127">
        <v>1</v>
      </c>
      <c r="R127" t="s">
        <v>60</v>
      </c>
      <c r="S127">
        <v>4031</v>
      </c>
      <c r="T127">
        <v>9396</v>
      </c>
      <c r="U127">
        <v>5</v>
      </c>
      <c r="V127" t="s">
        <v>47</v>
      </c>
      <c r="W127" t="s">
        <v>49</v>
      </c>
      <c r="X127">
        <v>13</v>
      </c>
      <c r="Y127">
        <v>3</v>
      </c>
      <c r="Z127">
        <v>3</v>
      </c>
      <c r="AA127">
        <v>1</v>
      </c>
      <c r="AB127">
        <v>6</v>
      </c>
      <c r="AC127" s="22">
        <v>5</v>
      </c>
      <c r="AD127">
        <v>3</v>
      </c>
      <c r="AE127">
        <v>2</v>
      </c>
      <c r="AF127">
        <v>2</v>
      </c>
      <c r="AG127">
        <v>0</v>
      </c>
      <c r="AH127">
        <v>2</v>
      </c>
    </row>
    <row r="128" spans="1:34" x14ac:dyDescent="0.25">
      <c r="A128">
        <v>23</v>
      </c>
      <c r="B128" t="s">
        <v>47</v>
      </c>
      <c r="C128" t="s">
        <v>37</v>
      </c>
      <c r="D128">
        <v>427</v>
      </c>
      <c r="E128" t="s">
        <v>40</v>
      </c>
      <c r="F128">
        <v>7</v>
      </c>
      <c r="G128">
        <v>3</v>
      </c>
      <c r="H128" t="s">
        <v>42</v>
      </c>
      <c r="I128">
        <v>1</v>
      </c>
      <c r="J128">
        <v>1702</v>
      </c>
      <c r="K128">
        <v>3</v>
      </c>
      <c r="L128" t="s">
        <v>46</v>
      </c>
      <c r="M128">
        <v>99</v>
      </c>
      <c r="N128">
        <v>3</v>
      </c>
      <c r="O128">
        <v>1</v>
      </c>
      <c r="P128" t="s">
        <v>59</v>
      </c>
      <c r="Q128">
        <v>4</v>
      </c>
      <c r="R128" t="s">
        <v>62</v>
      </c>
      <c r="S128">
        <v>2275</v>
      </c>
      <c r="T128">
        <v>25103</v>
      </c>
      <c r="U128">
        <v>1</v>
      </c>
      <c r="V128" t="s">
        <v>47</v>
      </c>
      <c r="W128" t="s">
        <v>47</v>
      </c>
      <c r="X128">
        <v>21</v>
      </c>
      <c r="Y128">
        <v>4</v>
      </c>
      <c r="Z128">
        <v>2</v>
      </c>
      <c r="AA128">
        <v>1</v>
      </c>
      <c r="AB128">
        <v>3</v>
      </c>
      <c r="AC128" s="22">
        <v>2</v>
      </c>
      <c r="AD128">
        <v>3</v>
      </c>
      <c r="AE128">
        <v>3</v>
      </c>
      <c r="AF128">
        <v>2</v>
      </c>
      <c r="AG128">
        <v>0</v>
      </c>
      <c r="AH128">
        <v>2</v>
      </c>
    </row>
    <row r="129" spans="1:34" x14ac:dyDescent="0.25">
      <c r="A129">
        <v>29</v>
      </c>
      <c r="B129" t="s">
        <v>47</v>
      </c>
      <c r="C129" t="s">
        <v>37</v>
      </c>
      <c r="D129">
        <v>341</v>
      </c>
      <c r="E129" t="s">
        <v>40</v>
      </c>
      <c r="F129">
        <v>1</v>
      </c>
      <c r="G129">
        <v>3</v>
      </c>
      <c r="H129" t="s">
        <v>44</v>
      </c>
      <c r="I129">
        <v>1</v>
      </c>
      <c r="J129">
        <v>896</v>
      </c>
      <c r="K129">
        <v>2</v>
      </c>
      <c r="L129" t="s">
        <v>45</v>
      </c>
      <c r="M129">
        <v>48</v>
      </c>
      <c r="N129">
        <v>2</v>
      </c>
      <c r="O129">
        <v>1</v>
      </c>
      <c r="P129" t="s">
        <v>59</v>
      </c>
      <c r="Q129">
        <v>3</v>
      </c>
      <c r="R129" t="s">
        <v>62</v>
      </c>
      <c r="S129">
        <v>2800</v>
      </c>
      <c r="T129">
        <v>23522</v>
      </c>
      <c r="U129">
        <v>6</v>
      </c>
      <c r="V129" t="s">
        <v>47</v>
      </c>
      <c r="W129" t="s">
        <v>47</v>
      </c>
      <c r="X129">
        <v>19</v>
      </c>
      <c r="Y129">
        <v>3</v>
      </c>
      <c r="Z129">
        <v>3</v>
      </c>
      <c r="AA129">
        <v>3</v>
      </c>
      <c r="AB129">
        <v>5</v>
      </c>
      <c r="AC129" s="22">
        <v>3</v>
      </c>
      <c r="AD129">
        <v>3</v>
      </c>
      <c r="AE129">
        <v>3</v>
      </c>
      <c r="AF129">
        <v>2</v>
      </c>
      <c r="AG129">
        <v>0</v>
      </c>
      <c r="AH129">
        <v>2</v>
      </c>
    </row>
    <row r="130" spans="1:34" x14ac:dyDescent="0.25">
      <c r="A130">
        <v>33</v>
      </c>
      <c r="B130" t="s">
        <v>47</v>
      </c>
      <c r="C130" t="s">
        <v>37</v>
      </c>
      <c r="D130">
        <v>118</v>
      </c>
      <c r="E130" t="s">
        <v>40</v>
      </c>
      <c r="F130">
        <v>16</v>
      </c>
      <c r="G130">
        <v>3</v>
      </c>
      <c r="H130" t="s">
        <v>0</v>
      </c>
      <c r="I130">
        <v>1</v>
      </c>
      <c r="J130">
        <v>819</v>
      </c>
      <c r="K130">
        <v>1</v>
      </c>
      <c r="L130" t="s">
        <v>45</v>
      </c>
      <c r="M130">
        <v>69</v>
      </c>
      <c r="N130">
        <v>3</v>
      </c>
      <c r="O130">
        <v>2</v>
      </c>
      <c r="P130" t="s">
        <v>52</v>
      </c>
      <c r="Q130">
        <v>1</v>
      </c>
      <c r="R130" t="s">
        <v>61</v>
      </c>
      <c r="S130">
        <v>5324</v>
      </c>
      <c r="T130">
        <v>26507</v>
      </c>
      <c r="U130">
        <v>5</v>
      </c>
      <c r="V130" t="s">
        <v>47</v>
      </c>
      <c r="W130" t="s">
        <v>49</v>
      </c>
      <c r="X130">
        <v>15</v>
      </c>
      <c r="Y130">
        <v>3</v>
      </c>
      <c r="Z130">
        <v>3</v>
      </c>
      <c r="AA130">
        <v>0</v>
      </c>
      <c r="AB130">
        <v>6</v>
      </c>
      <c r="AC130" s="22">
        <v>3</v>
      </c>
      <c r="AD130">
        <v>3</v>
      </c>
      <c r="AE130">
        <v>3</v>
      </c>
      <c r="AF130">
        <v>2</v>
      </c>
      <c r="AG130">
        <v>0</v>
      </c>
      <c r="AH130">
        <v>2</v>
      </c>
    </row>
    <row r="131" spans="1:34" x14ac:dyDescent="0.25">
      <c r="A131">
        <v>34</v>
      </c>
      <c r="B131" t="s">
        <v>47</v>
      </c>
      <c r="C131" t="s">
        <v>38</v>
      </c>
      <c r="D131">
        <v>988</v>
      </c>
      <c r="E131" t="s">
        <v>116</v>
      </c>
      <c r="F131">
        <v>23</v>
      </c>
      <c r="G131">
        <v>3</v>
      </c>
      <c r="H131" t="s">
        <v>116</v>
      </c>
      <c r="I131">
        <v>1</v>
      </c>
      <c r="J131">
        <v>590</v>
      </c>
      <c r="K131">
        <v>2</v>
      </c>
      <c r="L131" t="s">
        <v>45</v>
      </c>
      <c r="M131">
        <v>43</v>
      </c>
      <c r="N131">
        <v>3</v>
      </c>
      <c r="O131">
        <v>3</v>
      </c>
      <c r="P131" t="s">
        <v>116</v>
      </c>
      <c r="Q131">
        <v>1</v>
      </c>
      <c r="R131" t="s">
        <v>62</v>
      </c>
      <c r="S131">
        <v>9950</v>
      </c>
      <c r="T131">
        <v>11533</v>
      </c>
      <c r="U131">
        <v>9</v>
      </c>
      <c r="V131" t="s">
        <v>47</v>
      </c>
      <c r="W131" t="s">
        <v>47</v>
      </c>
      <c r="X131">
        <v>15</v>
      </c>
      <c r="Y131">
        <v>3</v>
      </c>
      <c r="Z131">
        <v>3</v>
      </c>
      <c r="AA131">
        <v>3</v>
      </c>
      <c r="AB131">
        <v>11</v>
      </c>
      <c r="AC131" s="22">
        <v>2</v>
      </c>
      <c r="AD131">
        <v>3</v>
      </c>
      <c r="AE131">
        <v>3</v>
      </c>
      <c r="AF131">
        <v>2</v>
      </c>
      <c r="AG131">
        <v>0</v>
      </c>
      <c r="AH131">
        <v>2</v>
      </c>
    </row>
    <row r="132" spans="1:34" x14ac:dyDescent="0.25">
      <c r="A132">
        <v>26</v>
      </c>
      <c r="B132" t="s">
        <v>47</v>
      </c>
      <c r="C132" t="s">
        <v>37</v>
      </c>
      <c r="D132">
        <v>1357</v>
      </c>
      <c r="E132" t="s">
        <v>41</v>
      </c>
      <c r="F132">
        <v>25</v>
      </c>
      <c r="G132">
        <v>3</v>
      </c>
      <c r="H132" t="s">
        <v>42</v>
      </c>
      <c r="I132">
        <v>1</v>
      </c>
      <c r="J132">
        <v>55</v>
      </c>
      <c r="K132">
        <v>1</v>
      </c>
      <c r="L132" t="s">
        <v>46</v>
      </c>
      <c r="M132">
        <v>48</v>
      </c>
      <c r="N132">
        <v>1</v>
      </c>
      <c r="O132">
        <v>1</v>
      </c>
      <c r="P132" t="s">
        <v>54</v>
      </c>
      <c r="Q132">
        <v>3</v>
      </c>
      <c r="R132" t="s">
        <v>61</v>
      </c>
      <c r="S132">
        <v>2293</v>
      </c>
      <c r="T132">
        <v>10558</v>
      </c>
      <c r="U132">
        <v>1</v>
      </c>
      <c r="V132" t="s">
        <v>47</v>
      </c>
      <c r="W132" t="s">
        <v>49</v>
      </c>
      <c r="X132">
        <v>12</v>
      </c>
      <c r="Y132">
        <v>3</v>
      </c>
      <c r="Z132">
        <v>3</v>
      </c>
      <c r="AA132">
        <v>0</v>
      </c>
      <c r="AB132">
        <v>1</v>
      </c>
      <c r="AC132" s="22">
        <v>2</v>
      </c>
      <c r="AD132">
        <v>2</v>
      </c>
      <c r="AE132">
        <v>1</v>
      </c>
      <c r="AF132">
        <v>0</v>
      </c>
      <c r="AG132">
        <v>0</v>
      </c>
      <c r="AH132">
        <v>1</v>
      </c>
    </row>
    <row r="133" spans="1:34" x14ac:dyDescent="0.25">
      <c r="A133">
        <v>30</v>
      </c>
      <c r="B133" t="s">
        <v>47</v>
      </c>
      <c r="C133" t="s">
        <v>37</v>
      </c>
      <c r="D133">
        <v>138</v>
      </c>
      <c r="E133" t="s">
        <v>41</v>
      </c>
      <c r="F133">
        <v>22</v>
      </c>
      <c r="G133">
        <v>3</v>
      </c>
      <c r="H133" t="s">
        <v>42</v>
      </c>
      <c r="I133">
        <v>1</v>
      </c>
      <c r="J133">
        <v>1004</v>
      </c>
      <c r="K133">
        <v>1</v>
      </c>
      <c r="L133" t="s">
        <v>45</v>
      </c>
      <c r="M133">
        <v>48</v>
      </c>
      <c r="N133">
        <v>3</v>
      </c>
      <c r="O133">
        <v>1</v>
      </c>
      <c r="P133" t="s">
        <v>53</v>
      </c>
      <c r="Q133">
        <v>3</v>
      </c>
      <c r="R133" t="s">
        <v>60</v>
      </c>
      <c r="S133">
        <v>2132</v>
      </c>
      <c r="T133">
        <v>11539</v>
      </c>
      <c r="U133">
        <v>4</v>
      </c>
      <c r="V133" t="s">
        <v>47</v>
      </c>
      <c r="W133" t="s">
        <v>47</v>
      </c>
      <c r="X133">
        <v>11</v>
      </c>
      <c r="Y133">
        <v>3</v>
      </c>
      <c r="Z133">
        <v>2</v>
      </c>
      <c r="AA133">
        <v>0</v>
      </c>
      <c r="AB133">
        <v>7</v>
      </c>
      <c r="AC133" s="22">
        <v>2</v>
      </c>
      <c r="AD133">
        <v>3</v>
      </c>
      <c r="AE133">
        <v>5</v>
      </c>
      <c r="AF133">
        <v>2</v>
      </c>
      <c r="AG133">
        <v>0</v>
      </c>
      <c r="AH133">
        <v>1</v>
      </c>
    </row>
    <row r="134" spans="1:34" x14ac:dyDescent="0.25">
      <c r="A134">
        <v>35</v>
      </c>
      <c r="B134" t="s">
        <v>47</v>
      </c>
      <c r="C134" t="s">
        <v>37</v>
      </c>
      <c r="D134">
        <v>737</v>
      </c>
      <c r="E134" t="s">
        <v>40</v>
      </c>
      <c r="F134">
        <v>10</v>
      </c>
      <c r="G134">
        <v>3</v>
      </c>
      <c r="H134" t="s">
        <v>44</v>
      </c>
      <c r="I134">
        <v>1</v>
      </c>
      <c r="J134">
        <v>1639</v>
      </c>
      <c r="K134">
        <v>4</v>
      </c>
      <c r="L134" t="s">
        <v>46</v>
      </c>
      <c r="M134">
        <v>55</v>
      </c>
      <c r="N134">
        <v>2</v>
      </c>
      <c r="O134">
        <v>3</v>
      </c>
      <c r="P134" t="s">
        <v>52</v>
      </c>
      <c r="Q134">
        <v>1</v>
      </c>
      <c r="R134" t="s">
        <v>60</v>
      </c>
      <c r="S134">
        <v>10306</v>
      </c>
      <c r="T134">
        <v>21530</v>
      </c>
      <c r="U134">
        <v>9</v>
      </c>
      <c r="V134" t="s">
        <v>47</v>
      </c>
      <c r="W134" t="s">
        <v>49</v>
      </c>
      <c r="X134">
        <v>17</v>
      </c>
      <c r="Y134">
        <v>3</v>
      </c>
      <c r="Z134">
        <v>3</v>
      </c>
      <c r="AA134">
        <v>0</v>
      </c>
      <c r="AB134">
        <v>15</v>
      </c>
      <c r="AC134" s="22">
        <v>3</v>
      </c>
      <c r="AD134">
        <v>3</v>
      </c>
      <c r="AE134">
        <v>13</v>
      </c>
      <c r="AF134">
        <v>12</v>
      </c>
      <c r="AG134">
        <v>6</v>
      </c>
      <c r="AH134">
        <v>0</v>
      </c>
    </row>
    <row r="135" spans="1:34" x14ac:dyDescent="0.25">
      <c r="A135">
        <v>24</v>
      </c>
      <c r="B135" t="s">
        <v>47</v>
      </c>
      <c r="C135" t="s">
        <v>37</v>
      </c>
      <c r="D135">
        <v>813</v>
      </c>
      <c r="E135" t="s">
        <v>41</v>
      </c>
      <c r="F135">
        <v>1</v>
      </c>
      <c r="G135">
        <v>3</v>
      </c>
      <c r="H135" t="s">
        <v>44</v>
      </c>
      <c r="I135">
        <v>1</v>
      </c>
      <c r="J135">
        <v>45</v>
      </c>
      <c r="K135">
        <v>2</v>
      </c>
      <c r="L135" t="s">
        <v>46</v>
      </c>
      <c r="M135">
        <v>61</v>
      </c>
      <c r="N135">
        <v>3</v>
      </c>
      <c r="O135">
        <v>1</v>
      </c>
      <c r="P135" t="s">
        <v>53</v>
      </c>
      <c r="Q135">
        <v>4</v>
      </c>
      <c r="R135" t="s">
        <v>60</v>
      </c>
      <c r="S135">
        <v>2293</v>
      </c>
      <c r="T135">
        <v>3020</v>
      </c>
      <c r="U135">
        <v>2</v>
      </c>
      <c r="V135" t="s">
        <v>47</v>
      </c>
      <c r="W135" t="s">
        <v>47</v>
      </c>
      <c r="X135">
        <v>16</v>
      </c>
      <c r="Y135">
        <v>3</v>
      </c>
      <c r="Z135">
        <v>1</v>
      </c>
      <c r="AA135">
        <v>1</v>
      </c>
      <c r="AB135">
        <v>6</v>
      </c>
      <c r="AC135" s="22">
        <v>2</v>
      </c>
      <c r="AD135">
        <v>2</v>
      </c>
      <c r="AE135">
        <v>2</v>
      </c>
      <c r="AF135">
        <v>0</v>
      </c>
      <c r="AG135">
        <v>2</v>
      </c>
      <c r="AH135">
        <v>0</v>
      </c>
    </row>
    <row r="136" spans="1:34" x14ac:dyDescent="0.25">
      <c r="A136">
        <v>29</v>
      </c>
      <c r="B136" t="s">
        <v>47</v>
      </c>
      <c r="C136" t="s">
        <v>37</v>
      </c>
      <c r="D136">
        <v>350</v>
      </c>
      <c r="E136" t="s">
        <v>116</v>
      </c>
      <c r="F136">
        <v>13</v>
      </c>
      <c r="G136">
        <v>3</v>
      </c>
      <c r="H136" t="s">
        <v>116</v>
      </c>
      <c r="I136">
        <v>1</v>
      </c>
      <c r="J136">
        <v>1844</v>
      </c>
      <c r="K136">
        <v>1</v>
      </c>
      <c r="L136" t="s">
        <v>46</v>
      </c>
      <c r="M136">
        <v>56</v>
      </c>
      <c r="N136">
        <v>2</v>
      </c>
      <c r="O136">
        <v>1</v>
      </c>
      <c r="P136" t="s">
        <v>116</v>
      </c>
      <c r="Q136">
        <v>1</v>
      </c>
      <c r="R136" t="s">
        <v>62</v>
      </c>
      <c r="S136">
        <v>2335</v>
      </c>
      <c r="T136">
        <v>3157</v>
      </c>
      <c r="U136">
        <v>4</v>
      </c>
      <c r="V136" t="s">
        <v>47</v>
      </c>
      <c r="W136" t="s">
        <v>47</v>
      </c>
      <c r="X136">
        <v>15</v>
      </c>
      <c r="Y136">
        <v>3</v>
      </c>
      <c r="Z136">
        <v>4</v>
      </c>
      <c r="AA136">
        <v>3</v>
      </c>
      <c r="AB136">
        <v>4</v>
      </c>
      <c r="AC136" s="22">
        <v>3</v>
      </c>
      <c r="AD136">
        <v>3</v>
      </c>
      <c r="AE136">
        <v>2</v>
      </c>
      <c r="AF136">
        <v>2</v>
      </c>
      <c r="AG136">
        <v>2</v>
      </c>
      <c r="AH136">
        <v>0</v>
      </c>
    </row>
    <row r="137" spans="1:34" x14ac:dyDescent="0.25">
      <c r="A137">
        <v>50</v>
      </c>
      <c r="B137" t="s">
        <v>47</v>
      </c>
      <c r="C137" t="s">
        <v>37</v>
      </c>
      <c r="D137">
        <v>410</v>
      </c>
      <c r="E137" t="s">
        <v>40</v>
      </c>
      <c r="F137">
        <v>28</v>
      </c>
      <c r="G137">
        <v>3</v>
      </c>
      <c r="H137" t="s">
        <v>0</v>
      </c>
      <c r="I137">
        <v>1</v>
      </c>
      <c r="J137">
        <v>2055</v>
      </c>
      <c r="K137">
        <v>4</v>
      </c>
      <c r="L137" t="s">
        <v>46</v>
      </c>
      <c r="M137">
        <v>39</v>
      </c>
      <c r="N137">
        <v>2</v>
      </c>
      <c r="O137">
        <v>3</v>
      </c>
      <c r="P137" t="s">
        <v>52</v>
      </c>
      <c r="Q137">
        <v>1</v>
      </c>
      <c r="R137" t="s">
        <v>62</v>
      </c>
      <c r="S137">
        <v>10854</v>
      </c>
      <c r="T137">
        <v>16586</v>
      </c>
      <c r="U137">
        <v>4</v>
      </c>
      <c r="V137" t="s">
        <v>47</v>
      </c>
      <c r="W137" t="s">
        <v>47</v>
      </c>
      <c r="X137">
        <v>13</v>
      </c>
      <c r="Y137">
        <v>3</v>
      </c>
      <c r="Z137">
        <v>2</v>
      </c>
      <c r="AA137">
        <v>1</v>
      </c>
      <c r="AB137">
        <v>20</v>
      </c>
      <c r="AC137" s="22">
        <v>3</v>
      </c>
      <c r="AD137">
        <v>3</v>
      </c>
      <c r="AE137">
        <v>3</v>
      </c>
      <c r="AF137">
        <v>2</v>
      </c>
      <c r="AG137">
        <v>2</v>
      </c>
      <c r="AH137">
        <v>0</v>
      </c>
    </row>
    <row r="138" spans="1:34" x14ac:dyDescent="0.25">
      <c r="A138">
        <v>19</v>
      </c>
      <c r="B138" t="s">
        <v>47</v>
      </c>
      <c r="C138" t="s">
        <v>37</v>
      </c>
      <c r="D138">
        <v>303</v>
      </c>
      <c r="E138" t="s">
        <v>41</v>
      </c>
      <c r="F138">
        <v>2</v>
      </c>
      <c r="G138">
        <v>3</v>
      </c>
      <c r="H138" t="s">
        <v>42</v>
      </c>
      <c r="I138">
        <v>1</v>
      </c>
      <c r="J138">
        <v>243</v>
      </c>
      <c r="K138">
        <v>2</v>
      </c>
      <c r="L138" t="s">
        <v>46</v>
      </c>
      <c r="M138">
        <v>47</v>
      </c>
      <c r="N138">
        <v>2</v>
      </c>
      <c r="O138">
        <v>1</v>
      </c>
      <c r="P138" t="s">
        <v>54</v>
      </c>
      <c r="Q138">
        <v>4</v>
      </c>
      <c r="R138" t="s">
        <v>61</v>
      </c>
      <c r="S138">
        <v>1102</v>
      </c>
      <c r="T138">
        <v>9241</v>
      </c>
      <c r="U138">
        <v>1</v>
      </c>
      <c r="V138" t="s">
        <v>47</v>
      </c>
      <c r="W138" t="s">
        <v>49</v>
      </c>
      <c r="X138">
        <v>22</v>
      </c>
      <c r="Y138">
        <v>4</v>
      </c>
      <c r="Z138">
        <v>3</v>
      </c>
      <c r="AA138">
        <v>0</v>
      </c>
      <c r="AB138">
        <v>1</v>
      </c>
      <c r="AC138" s="22">
        <v>3</v>
      </c>
      <c r="AD138">
        <v>2</v>
      </c>
      <c r="AE138">
        <v>1</v>
      </c>
      <c r="AF138">
        <v>0</v>
      </c>
      <c r="AG138">
        <v>1</v>
      </c>
      <c r="AH138">
        <v>0</v>
      </c>
    </row>
    <row r="139" spans="1:34" x14ac:dyDescent="0.25">
      <c r="A139">
        <v>20</v>
      </c>
      <c r="B139" t="s">
        <v>47</v>
      </c>
      <c r="C139" t="s">
        <v>38</v>
      </c>
      <c r="D139">
        <v>871</v>
      </c>
      <c r="E139" t="s">
        <v>41</v>
      </c>
      <c r="F139">
        <v>6</v>
      </c>
      <c r="G139">
        <v>3</v>
      </c>
      <c r="H139" t="s">
        <v>42</v>
      </c>
      <c r="I139">
        <v>1</v>
      </c>
      <c r="J139">
        <v>137</v>
      </c>
      <c r="K139">
        <v>4</v>
      </c>
      <c r="L139" t="s">
        <v>45</v>
      </c>
      <c r="M139">
        <v>66</v>
      </c>
      <c r="N139">
        <v>2</v>
      </c>
      <c r="O139">
        <v>1</v>
      </c>
      <c r="P139" t="s">
        <v>54</v>
      </c>
      <c r="Q139">
        <v>4</v>
      </c>
      <c r="R139" t="s">
        <v>61</v>
      </c>
      <c r="S139">
        <v>2926</v>
      </c>
      <c r="T139">
        <v>19783</v>
      </c>
      <c r="U139">
        <v>1</v>
      </c>
      <c r="V139" t="s">
        <v>47</v>
      </c>
      <c r="W139" t="s">
        <v>47</v>
      </c>
      <c r="X139">
        <v>18</v>
      </c>
      <c r="Y139">
        <v>3</v>
      </c>
      <c r="Z139">
        <v>2</v>
      </c>
      <c r="AA139">
        <v>0</v>
      </c>
      <c r="AB139">
        <v>1</v>
      </c>
      <c r="AC139" s="22">
        <v>5</v>
      </c>
      <c r="AD139">
        <v>3</v>
      </c>
      <c r="AE139">
        <v>1</v>
      </c>
      <c r="AF139">
        <v>0</v>
      </c>
      <c r="AG139">
        <v>1</v>
      </c>
      <c r="AH139">
        <v>0</v>
      </c>
    </row>
    <row r="140" spans="1:34" x14ac:dyDescent="0.25">
      <c r="A140">
        <v>23</v>
      </c>
      <c r="B140" t="s">
        <v>47</v>
      </c>
      <c r="C140" t="s">
        <v>38</v>
      </c>
      <c r="D140">
        <v>638</v>
      </c>
      <c r="E140" t="s">
        <v>40</v>
      </c>
      <c r="F140">
        <v>9</v>
      </c>
      <c r="G140">
        <v>3</v>
      </c>
      <c r="H140" t="s">
        <v>0</v>
      </c>
      <c r="I140">
        <v>1</v>
      </c>
      <c r="J140">
        <v>2023</v>
      </c>
      <c r="K140">
        <v>4</v>
      </c>
      <c r="L140" t="s">
        <v>46</v>
      </c>
      <c r="M140">
        <v>33</v>
      </c>
      <c r="N140">
        <v>3</v>
      </c>
      <c r="O140">
        <v>1</v>
      </c>
      <c r="P140" t="s">
        <v>59</v>
      </c>
      <c r="Q140">
        <v>1</v>
      </c>
      <c r="R140" t="s">
        <v>60</v>
      </c>
      <c r="S140">
        <v>1790</v>
      </c>
      <c r="T140">
        <v>26956</v>
      </c>
      <c r="U140">
        <v>1</v>
      </c>
      <c r="V140" t="s">
        <v>47</v>
      </c>
      <c r="W140" t="s">
        <v>49</v>
      </c>
      <c r="X140">
        <v>19</v>
      </c>
      <c r="Y140">
        <v>3</v>
      </c>
      <c r="Z140">
        <v>1</v>
      </c>
      <c r="AA140">
        <v>1</v>
      </c>
      <c r="AB140">
        <v>1</v>
      </c>
      <c r="AC140" s="22">
        <v>3</v>
      </c>
      <c r="AD140">
        <v>2</v>
      </c>
      <c r="AE140">
        <v>1</v>
      </c>
      <c r="AF140">
        <v>0</v>
      </c>
      <c r="AG140">
        <v>1</v>
      </c>
      <c r="AH140">
        <v>0</v>
      </c>
    </row>
    <row r="141" spans="1:34" x14ac:dyDescent="0.25">
      <c r="A141">
        <v>21</v>
      </c>
      <c r="B141" t="s">
        <v>47</v>
      </c>
      <c r="C141" t="s">
        <v>37</v>
      </c>
      <c r="D141">
        <v>1334</v>
      </c>
      <c r="E141" t="s">
        <v>41</v>
      </c>
      <c r="F141">
        <v>10</v>
      </c>
      <c r="G141">
        <v>3</v>
      </c>
      <c r="H141" t="s">
        <v>42</v>
      </c>
      <c r="I141">
        <v>1</v>
      </c>
      <c r="J141">
        <v>1079</v>
      </c>
      <c r="K141">
        <v>3</v>
      </c>
      <c r="L141" t="s">
        <v>45</v>
      </c>
      <c r="M141">
        <v>36</v>
      </c>
      <c r="N141">
        <v>2</v>
      </c>
      <c r="O141">
        <v>1</v>
      </c>
      <c r="P141" t="s">
        <v>54</v>
      </c>
      <c r="Q141">
        <v>1</v>
      </c>
      <c r="R141" t="s">
        <v>61</v>
      </c>
      <c r="S141">
        <v>1416</v>
      </c>
      <c r="T141">
        <v>17258</v>
      </c>
      <c r="U141">
        <v>1</v>
      </c>
      <c r="V141" t="s">
        <v>47</v>
      </c>
      <c r="W141" t="s">
        <v>49</v>
      </c>
      <c r="X141">
        <v>13</v>
      </c>
      <c r="Y141">
        <v>3</v>
      </c>
      <c r="Z141">
        <v>1</v>
      </c>
      <c r="AA141">
        <v>0</v>
      </c>
      <c r="AB141">
        <v>1</v>
      </c>
      <c r="AC141" s="22">
        <v>6</v>
      </c>
      <c r="AD141">
        <v>2</v>
      </c>
      <c r="AE141">
        <v>1</v>
      </c>
      <c r="AF141">
        <v>0</v>
      </c>
      <c r="AG141">
        <v>1</v>
      </c>
      <c r="AH141">
        <v>0</v>
      </c>
    </row>
    <row r="142" spans="1:34" x14ac:dyDescent="0.25">
      <c r="A142">
        <v>18</v>
      </c>
      <c r="B142" t="s">
        <v>47</v>
      </c>
      <c r="C142" t="s">
        <v>37</v>
      </c>
      <c r="D142">
        <v>230</v>
      </c>
      <c r="E142" t="s">
        <v>41</v>
      </c>
      <c r="F142">
        <v>3</v>
      </c>
      <c r="G142">
        <v>3</v>
      </c>
      <c r="H142" t="s">
        <v>42</v>
      </c>
      <c r="I142">
        <v>1</v>
      </c>
      <c r="J142">
        <v>405</v>
      </c>
      <c r="K142">
        <v>3</v>
      </c>
      <c r="L142" t="s">
        <v>46</v>
      </c>
      <c r="M142">
        <v>54</v>
      </c>
      <c r="N142">
        <v>3</v>
      </c>
      <c r="O142">
        <v>1</v>
      </c>
      <c r="P142" t="s">
        <v>54</v>
      </c>
      <c r="Q142">
        <v>3</v>
      </c>
      <c r="R142" t="s">
        <v>61</v>
      </c>
      <c r="S142">
        <v>1420</v>
      </c>
      <c r="T142">
        <v>25233</v>
      </c>
      <c r="U142">
        <v>1</v>
      </c>
      <c r="V142" t="s">
        <v>47</v>
      </c>
      <c r="W142" t="s">
        <v>49</v>
      </c>
      <c r="X142">
        <v>13</v>
      </c>
      <c r="Y142">
        <v>3</v>
      </c>
      <c r="Z142">
        <v>3</v>
      </c>
      <c r="AA142">
        <v>0</v>
      </c>
      <c r="AB142">
        <v>0</v>
      </c>
      <c r="AC142" s="22">
        <v>2</v>
      </c>
      <c r="AD142">
        <v>3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>
        <v>18</v>
      </c>
      <c r="B143" t="s">
        <v>47</v>
      </c>
      <c r="C143" t="s">
        <v>38</v>
      </c>
      <c r="D143">
        <v>1306</v>
      </c>
      <c r="E143" t="s">
        <v>40</v>
      </c>
      <c r="F143">
        <v>5</v>
      </c>
      <c r="G143">
        <v>3</v>
      </c>
      <c r="H143" t="s">
        <v>0</v>
      </c>
      <c r="I143">
        <v>1</v>
      </c>
      <c r="J143">
        <v>614</v>
      </c>
      <c r="K143">
        <v>2</v>
      </c>
      <c r="L143" t="s">
        <v>46</v>
      </c>
      <c r="M143">
        <v>69</v>
      </c>
      <c r="N143">
        <v>3</v>
      </c>
      <c r="O143">
        <v>1</v>
      </c>
      <c r="P143" t="s">
        <v>59</v>
      </c>
      <c r="Q143">
        <v>2</v>
      </c>
      <c r="R143" t="s">
        <v>61</v>
      </c>
      <c r="S143">
        <v>1878</v>
      </c>
      <c r="T143">
        <v>8059</v>
      </c>
      <c r="U143">
        <v>1</v>
      </c>
      <c r="V143" t="s">
        <v>47</v>
      </c>
      <c r="W143" t="s">
        <v>47</v>
      </c>
      <c r="X143">
        <v>14</v>
      </c>
      <c r="Y143">
        <v>3</v>
      </c>
      <c r="Z143">
        <v>4</v>
      </c>
      <c r="AA143">
        <v>0</v>
      </c>
      <c r="AB143">
        <v>0</v>
      </c>
      <c r="AC143" s="22">
        <v>3</v>
      </c>
      <c r="AD143">
        <v>3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>
        <v>23</v>
      </c>
      <c r="B144" t="s">
        <v>47</v>
      </c>
      <c r="C144" t="s">
        <v>37</v>
      </c>
      <c r="D144">
        <v>1243</v>
      </c>
      <c r="E144" t="s">
        <v>41</v>
      </c>
      <c r="F144">
        <v>6</v>
      </c>
      <c r="G144">
        <v>3</v>
      </c>
      <c r="H144" t="s">
        <v>42</v>
      </c>
      <c r="I144">
        <v>1</v>
      </c>
      <c r="J144">
        <v>811</v>
      </c>
      <c r="K144">
        <v>3</v>
      </c>
      <c r="L144" t="s">
        <v>46</v>
      </c>
      <c r="M144">
        <v>63</v>
      </c>
      <c r="N144">
        <v>4</v>
      </c>
      <c r="O144">
        <v>1</v>
      </c>
      <c r="P144" t="s">
        <v>54</v>
      </c>
      <c r="Q144">
        <v>1</v>
      </c>
      <c r="R144" t="s">
        <v>60</v>
      </c>
      <c r="S144">
        <v>1601</v>
      </c>
      <c r="T144">
        <v>3445</v>
      </c>
      <c r="U144">
        <v>1</v>
      </c>
      <c r="V144" t="s">
        <v>47</v>
      </c>
      <c r="W144" t="s">
        <v>47</v>
      </c>
      <c r="X144">
        <v>21</v>
      </c>
      <c r="Y144">
        <v>4</v>
      </c>
      <c r="Z144">
        <v>3</v>
      </c>
      <c r="AA144">
        <v>2</v>
      </c>
      <c r="AB144">
        <v>1</v>
      </c>
      <c r="AC144" s="22">
        <v>2</v>
      </c>
      <c r="AD144">
        <v>3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>
        <v>24</v>
      </c>
      <c r="B145" t="s">
        <v>47</v>
      </c>
      <c r="C145" t="s">
        <v>38</v>
      </c>
      <c r="D145">
        <v>381</v>
      </c>
      <c r="E145" t="s">
        <v>41</v>
      </c>
      <c r="F145">
        <v>9</v>
      </c>
      <c r="G145">
        <v>3</v>
      </c>
      <c r="H145" t="s">
        <v>44</v>
      </c>
      <c r="I145">
        <v>1</v>
      </c>
      <c r="J145">
        <v>1494</v>
      </c>
      <c r="K145">
        <v>2</v>
      </c>
      <c r="L145" t="s">
        <v>46</v>
      </c>
      <c r="M145">
        <v>89</v>
      </c>
      <c r="N145">
        <v>3</v>
      </c>
      <c r="O145">
        <v>1</v>
      </c>
      <c r="P145" t="s">
        <v>54</v>
      </c>
      <c r="Q145">
        <v>1</v>
      </c>
      <c r="R145" t="s">
        <v>61</v>
      </c>
      <c r="S145">
        <v>3172</v>
      </c>
      <c r="T145">
        <v>16998</v>
      </c>
      <c r="U145">
        <v>2</v>
      </c>
      <c r="V145" t="s">
        <v>47</v>
      </c>
      <c r="W145" t="s">
        <v>47</v>
      </c>
      <c r="X145">
        <v>11</v>
      </c>
      <c r="Y145">
        <v>3</v>
      </c>
      <c r="Z145">
        <v>3</v>
      </c>
      <c r="AA145">
        <v>0</v>
      </c>
      <c r="AB145">
        <v>4</v>
      </c>
      <c r="AC145" s="22">
        <v>2</v>
      </c>
      <c r="AD145">
        <v>2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>
        <v>29</v>
      </c>
      <c r="B146" t="s">
        <v>47</v>
      </c>
      <c r="C146" t="s">
        <v>37</v>
      </c>
      <c r="D146">
        <v>906</v>
      </c>
      <c r="E146" t="s">
        <v>41</v>
      </c>
      <c r="F146">
        <v>10</v>
      </c>
      <c r="G146">
        <v>3</v>
      </c>
      <c r="H146" t="s">
        <v>42</v>
      </c>
      <c r="I146">
        <v>1</v>
      </c>
      <c r="J146">
        <v>994</v>
      </c>
      <c r="K146">
        <v>4</v>
      </c>
      <c r="L146" t="s">
        <v>45</v>
      </c>
      <c r="M146">
        <v>92</v>
      </c>
      <c r="N146">
        <v>2</v>
      </c>
      <c r="O146">
        <v>1</v>
      </c>
      <c r="P146" t="s">
        <v>53</v>
      </c>
      <c r="Q146">
        <v>1</v>
      </c>
      <c r="R146" t="s">
        <v>61</v>
      </c>
      <c r="S146">
        <v>2404</v>
      </c>
      <c r="T146">
        <v>11479</v>
      </c>
      <c r="U146">
        <v>6</v>
      </c>
      <c r="V146" t="s">
        <v>47</v>
      </c>
      <c r="W146" t="s">
        <v>47</v>
      </c>
      <c r="X146">
        <v>20</v>
      </c>
      <c r="Y146">
        <v>4</v>
      </c>
      <c r="Z146">
        <v>3</v>
      </c>
      <c r="AA146">
        <v>0</v>
      </c>
      <c r="AB146">
        <v>3</v>
      </c>
      <c r="AC146" s="22">
        <v>5</v>
      </c>
      <c r="AD146">
        <v>3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>
        <v>33</v>
      </c>
      <c r="B147" t="s">
        <v>47</v>
      </c>
      <c r="C147" t="s">
        <v>37</v>
      </c>
      <c r="D147">
        <v>211</v>
      </c>
      <c r="E147" t="s">
        <v>40</v>
      </c>
      <c r="F147">
        <v>16</v>
      </c>
      <c r="G147">
        <v>3</v>
      </c>
      <c r="H147" t="s">
        <v>42</v>
      </c>
      <c r="I147">
        <v>1</v>
      </c>
      <c r="J147">
        <v>1758</v>
      </c>
      <c r="K147">
        <v>1</v>
      </c>
      <c r="L147" t="s">
        <v>45</v>
      </c>
      <c r="M147">
        <v>74</v>
      </c>
      <c r="N147">
        <v>3</v>
      </c>
      <c r="O147">
        <v>3</v>
      </c>
      <c r="P147" t="s">
        <v>52</v>
      </c>
      <c r="Q147">
        <v>1</v>
      </c>
      <c r="R147" t="s">
        <v>61</v>
      </c>
      <c r="S147">
        <v>8564</v>
      </c>
      <c r="T147">
        <v>10092</v>
      </c>
      <c r="U147">
        <v>2</v>
      </c>
      <c r="V147" t="s">
        <v>47</v>
      </c>
      <c r="W147" t="s">
        <v>47</v>
      </c>
      <c r="X147">
        <v>20</v>
      </c>
      <c r="Y147">
        <v>4</v>
      </c>
      <c r="Z147">
        <v>3</v>
      </c>
      <c r="AA147">
        <v>0</v>
      </c>
      <c r="AB147">
        <v>11</v>
      </c>
      <c r="AC147" s="22">
        <v>2</v>
      </c>
      <c r="AD147">
        <v>2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>
        <v>31</v>
      </c>
      <c r="B148" t="s">
        <v>47</v>
      </c>
      <c r="C148" t="s">
        <v>38</v>
      </c>
      <c r="D148">
        <v>703</v>
      </c>
      <c r="E148" t="s">
        <v>40</v>
      </c>
      <c r="F148">
        <v>2</v>
      </c>
      <c r="G148">
        <v>3</v>
      </c>
      <c r="H148" t="s">
        <v>42</v>
      </c>
      <c r="I148">
        <v>1</v>
      </c>
      <c r="J148">
        <v>1379</v>
      </c>
      <c r="K148">
        <v>3</v>
      </c>
      <c r="L148" t="s">
        <v>45</v>
      </c>
      <c r="M148">
        <v>90</v>
      </c>
      <c r="N148">
        <v>2</v>
      </c>
      <c r="O148">
        <v>1</v>
      </c>
      <c r="P148" t="s">
        <v>59</v>
      </c>
      <c r="Q148">
        <v>4</v>
      </c>
      <c r="R148" t="s">
        <v>61</v>
      </c>
      <c r="S148">
        <v>2785</v>
      </c>
      <c r="T148">
        <v>11882</v>
      </c>
      <c r="U148">
        <v>7</v>
      </c>
      <c r="V148" t="s">
        <v>47</v>
      </c>
      <c r="W148" t="s">
        <v>49</v>
      </c>
      <c r="X148">
        <v>14</v>
      </c>
      <c r="Y148">
        <v>3</v>
      </c>
      <c r="Z148">
        <v>3</v>
      </c>
      <c r="AA148">
        <v>0</v>
      </c>
      <c r="AB148">
        <v>3</v>
      </c>
      <c r="AC148" s="22">
        <v>3</v>
      </c>
      <c r="AD148">
        <v>4</v>
      </c>
      <c r="AE148">
        <v>1</v>
      </c>
      <c r="AF148">
        <v>0</v>
      </c>
      <c r="AG148">
        <v>0</v>
      </c>
      <c r="AH148">
        <v>0</v>
      </c>
    </row>
    <row r="149" spans="1:34" x14ac:dyDescent="0.25">
      <c r="A149">
        <v>30</v>
      </c>
      <c r="B149" t="s">
        <v>47</v>
      </c>
      <c r="C149" t="s">
        <v>38</v>
      </c>
      <c r="D149">
        <v>464</v>
      </c>
      <c r="E149" t="s">
        <v>41</v>
      </c>
      <c r="F149">
        <v>4</v>
      </c>
      <c r="G149">
        <v>3</v>
      </c>
      <c r="H149" t="s">
        <v>117</v>
      </c>
      <c r="I149">
        <v>1</v>
      </c>
      <c r="J149">
        <v>514</v>
      </c>
      <c r="K149">
        <v>3</v>
      </c>
      <c r="L149" t="s">
        <v>46</v>
      </c>
      <c r="M149">
        <v>40</v>
      </c>
      <c r="N149">
        <v>3</v>
      </c>
      <c r="O149">
        <v>1</v>
      </c>
      <c r="P149" t="s">
        <v>53</v>
      </c>
      <c r="Q149">
        <v>4</v>
      </c>
      <c r="R149" t="s">
        <v>61</v>
      </c>
      <c r="S149">
        <v>2285</v>
      </c>
      <c r="T149">
        <v>3427</v>
      </c>
      <c r="U149">
        <v>9</v>
      </c>
      <c r="V149" t="s">
        <v>47</v>
      </c>
      <c r="W149" t="s">
        <v>47</v>
      </c>
      <c r="X149">
        <v>23</v>
      </c>
      <c r="Y149">
        <v>4</v>
      </c>
      <c r="Z149">
        <v>3</v>
      </c>
      <c r="AA149">
        <v>0</v>
      </c>
      <c r="AB149">
        <v>3</v>
      </c>
      <c r="AC149" s="22">
        <v>4</v>
      </c>
      <c r="AD149">
        <v>3</v>
      </c>
      <c r="AE149">
        <v>1</v>
      </c>
      <c r="AF149">
        <v>0</v>
      </c>
      <c r="AG149">
        <v>0</v>
      </c>
      <c r="AH149">
        <v>0</v>
      </c>
    </row>
    <row r="150" spans="1:34" x14ac:dyDescent="0.25">
      <c r="A150">
        <v>39</v>
      </c>
      <c r="B150" t="s">
        <v>47</v>
      </c>
      <c r="C150" t="s">
        <v>37</v>
      </c>
      <c r="D150">
        <v>895</v>
      </c>
      <c r="E150" t="s">
        <v>40</v>
      </c>
      <c r="F150">
        <v>5</v>
      </c>
      <c r="G150">
        <v>3</v>
      </c>
      <c r="H150" t="s">
        <v>117</v>
      </c>
      <c r="I150">
        <v>1</v>
      </c>
      <c r="J150">
        <v>42</v>
      </c>
      <c r="K150">
        <v>4</v>
      </c>
      <c r="L150" t="s">
        <v>46</v>
      </c>
      <c r="M150">
        <v>56</v>
      </c>
      <c r="N150">
        <v>3</v>
      </c>
      <c r="O150">
        <v>2</v>
      </c>
      <c r="P150" t="s">
        <v>59</v>
      </c>
      <c r="Q150">
        <v>4</v>
      </c>
      <c r="R150" t="s">
        <v>60</v>
      </c>
      <c r="S150">
        <v>2086</v>
      </c>
      <c r="T150">
        <v>3335</v>
      </c>
      <c r="U150">
        <v>3</v>
      </c>
      <c r="V150" t="s">
        <v>47</v>
      </c>
      <c r="W150" t="s">
        <v>49</v>
      </c>
      <c r="X150">
        <v>14</v>
      </c>
      <c r="Y150">
        <v>3</v>
      </c>
      <c r="Z150">
        <v>3</v>
      </c>
      <c r="AA150">
        <v>1</v>
      </c>
      <c r="AB150">
        <v>19</v>
      </c>
      <c r="AC150" s="22">
        <v>6</v>
      </c>
      <c r="AD150">
        <v>4</v>
      </c>
      <c r="AE150">
        <v>1</v>
      </c>
      <c r="AF150">
        <v>0</v>
      </c>
      <c r="AG150">
        <v>0</v>
      </c>
      <c r="AH150">
        <v>0</v>
      </c>
    </row>
    <row r="151" spans="1:34" x14ac:dyDescent="0.25">
      <c r="A151">
        <v>30</v>
      </c>
      <c r="B151" t="s">
        <v>47</v>
      </c>
      <c r="C151" t="s">
        <v>37</v>
      </c>
      <c r="D151">
        <v>945</v>
      </c>
      <c r="E151" t="s">
        <v>40</v>
      </c>
      <c r="F151">
        <v>9</v>
      </c>
      <c r="G151">
        <v>3</v>
      </c>
      <c r="H151" t="s">
        <v>44</v>
      </c>
      <c r="I151">
        <v>1</v>
      </c>
      <c r="J151">
        <v>1876</v>
      </c>
      <c r="K151">
        <v>2</v>
      </c>
      <c r="L151" t="s">
        <v>46</v>
      </c>
      <c r="M151">
        <v>89</v>
      </c>
      <c r="N151">
        <v>3</v>
      </c>
      <c r="O151">
        <v>1</v>
      </c>
      <c r="P151" t="s">
        <v>59</v>
      </c>
      <c r="Q151">
        <v>4</v>
      </c>
      <c r="R151" t="s">
        <v>61</v>
      </c>
      <c r="S151">
        <v>1081</v>
      </c>
      <c r="T151">
        <v>16019</v>
      </c>
      <c r="U151">
        <v>1</v>
      </c>
      <c r="V151" t="s">
        <v>47</v>
      </c>
      <c r="W151" t="s">
        <v>49</v>
      </c>
      <c r="X151">
        <v>13</v>
      </c>
      <c r="Y151">
        <v>3</v>
      </c>
      <c r="Z151">
        <v>3</v>
      </c>
      <c r="AA151">
        <v>0</v>
      </c>
      <c r="AB151">
        <v>1</v>
      </c>
      <c r="AC151" s="22">
        <v>3</v>
      </c>
      <c r="AD151">
        <v>2</v>
      </c>
      <c r="AE151">
        <v>1</v>
      </c>
      <c r="AF151">
        <v>0</v>
      </c>
      <c r="AG151">
        <v>0</v>
      </c>
      <c r="AH151">
        <v>0</v>
      </c>
    </row>
    <row r="152" spans="1:34" x14ac:dyDescent="0.25">
      <c r="A152">
        <v>26</v>
      </c>
      <c r="B152" t="s">
        <v>47</v>
      </c>
      <c r="C152" t="s">
        <v>37</v>
      </c>
      <c r="D152">
        <v>471</v>
      </c>
      <c r="E152" t="s">
        <v>41</v>
      </c>
      <c r="F152">
        <v>24</v>
      </c>
      <c r="G152">
        <v>3</v>
      </c>
      <c r="H152" t="s">
        <v>117</v>
      </c>
      <c r="I152">
        <v>1</v>
      </c>
      <c r="J152">
        <v>622</v>
      </c>
      <c r="K152">
        <v>3</v>
      </c>
      <c r="L152" t="s">
        <v>46</v>
      </c>
      <c r="M152">
        <v>66</v>
      </c>
      <c r="N152">
        <v>1</v>
      </c>
      <c r="O152">
        <v>1</v>
      </c>
      <c r="P152" t="s">
        <v>54</v>
      </c>
      <c r="Q152">
        <v>4</v>
      </c>
      <c r="R152" t="s">
        <v>61</v>
      </c>
      <c r="S152">
        <v>2340</v>
      </c>
      <c r="T152">
        <v>23213</v>
      </c>
      <c r="U152">
        <v>1</v>
      </c>
      <c r="V152" t="s">
        <v>47</v>
      </c>
      <c r="W152" t="s">
        <v>47</v>
      </c>
      <c r="X152">
        <v>18</v>
      </c>
      <c r="Y152">
        <v>3</v>
      </c>
      <c r="Z152">
        <v>2</v>
      </c>
      <c r="AA152">
        <v>0</v>
      </c>
      <c r="AB152">
        <v>1</v>
      </c>
      <c r="AC152" s="22">
        <v>3</v>
      </c>
      <c r="AD152">
        <v>1</v>
      </c>
      <c r="AE152">
        <v>1</v>
      </c>
      <c r="AF152">
        <v>0</v>
      </c>
      <c r="AG152">
        <v>0</v>
      </c>
      <c r="AH152">
        <v>0</v>
      </c>
    </row>
    <row r="153" spans="1:34" x14ac:dyDescent="0.25">
      <c r="A153">
        <v>58</v>
      </c>
      <c r="B153" t="s">
        <v>47</v>
      </c>
      <c r="C153" t="s">
        <v>37</v>
      </c>
      <c r="D153">
        <v>289</v>
      </c>
      <c r="E153" t="s">
        <v>41</v>
      </c>
      <c r="F153">
        <v>2</v>
      </c>
      <c r="G153">
        <v>3</v>
      </c>
      <c r="H153" t="s">
        <v>117</v>
      </c>
      <c r="I153">
        <v>1</v>
      </c>
      <c r="J153">
        <v>977</v>
      </c>
      <c r="K153">
        <v>4</v>
      </c>
      <c r="L153" t="s">
        <v>46</v>
      </c>
      <c r="M153">
        <v>51</v>
      </c>
      <c r="N153">
        <v>3</v>
      </c>
      <c r="O153">
        <v>1</v>
      </c>
      <c r="P153" t="s">
        <v>53</v>
      </c>
      <c r="Q153">
        <v>3</v>
      </c>
      <c r="R153" t="s">
        <v>61</v>
      </c>
      <c r="S153">
        <v>2479</v>
      </c>
      <c r="T153">
        <v>26227</v>
      </c>
      <c r="U153">
        <v>4</v>
      </c>
      <c r="V153" t="s">
        <v>47</v>
      </c>
      <c r="W153" t="s">
        <v>49</v>
      </c>
      <c r="X153">
        <v>24</v>
      </c>
      <c r="Y153">
        <v>4</v>
      </c>
      <c r="Z153">
        <v>1</v>
      </c>
      <c r="AA153">
        <v>0</v>
      </c>
      <c r="AB153">
        <v>7</v>
      </c>
      <c r="AC153" s="22">
        <v>4</v>
      </c>
      <c r="AD153">
        <v>3</v>
      </c>
      <c r="AE153">
        <v>1</v>
      </c>
      <c r="AF153">
        <v>0</v>
      </c>
      <c r="AG153">
        <v>0</v>
      </c>
      <c r="AH153">
        <v>0</v>
      </c>
    </row>
    <row r="154" spans="1:34" x14ac:dyDescent="0.25">
      <c r="A154">
        <v>33</v>
      </c>
      <c r="B154" t="s">
        <v>47</v>
      </c>
      <c r="C154" t="s">
        <v>37</v>
      </c>
      <c r="D154">
        <v>350</v>
      </c>
      <c r="E154" t="s">
        <v>40</v>
      </c>
      <c r="F154">
        <v>5</v>
      </c>
      <c r="G154">
        <v>3</v>
      </c>
      <c r="H154" t="s">
        <v>0</v>
      </c>
      <c r="I154">
        <v>1</v>
      </c>
      <c r="J154">
        <v>485</v>
      </c>
      <c r="K154">
        <v>4</v>
      </c>
      <c r="L154" t="s">
        <v>45</v>
      </c>
      <c r="M154">
        <v>34</v>
      </c>
      <c r="N154">
        <v>3</v>
      </c>
      <c r="O154">
        <v>1</v>
      </c>
      <c r="P154" t="s">
        <v>59</v>
      </c>
      <c r="Q154">
        <v>3</v>
      </c>
      <c r="R154" t="s">
        <v>61</v>
      </c>
      <c r="S154">
        <v>2851</v>
      </c>
      <c r="T154">
        <v>9150</v>
      </c>
      <c r="U154">
        <v>1</v>
      </c>
      <c r="V154" t="s">
        <v>47</v>
      </c>
      <c r="W154" t="s">
        <v>47</v>
      </c>
      <c r="X154">
        <v>13</v>
      </c>
      <c r="Y154">
        <v>3</v>
      </c>
      <c r="Z154">
        <v>2</v>
      </c>
      <c r="AA154">
        <v>0</v>
      </c>
      <c r="AB154">
        <v>1</v>
      </c>
      <c r="AC154" s="22">
        <v>2</v>
      </c>
      <c r="AD154">
        <v>3</v>
      </c>
      <c r="AE154">
        <v>1</v>
      </c>
      <c r="AF154">
        <v>0</v>
      </c>
      <c r="AG154">
        <v>0</v>
      </c>
      <c r="AH154">
        <v>0</v>
      </c>
    </row>
    <row r="155" spans="1:34" x14ac:dyDescent="0.25">
      <c r="A155">
        <v>36</v>
      </c>
      <c r="B155" t="s">
        <v>47</v>
      </c>
      <c r="C155" t="s">
        <v>37</v>
      </c>
      <c r="D155">
        <v>318</v>
      </c>
      <c r="E155" t="s">
        <v>41</v>
      </c>
      <c r="F155">
        <v>9</v>
      </c>
      <c r="G155">
        <v>3</v>
      </c>
      <c r="H155" t="s">
        <v>44</v>
      </c>
      <c r="I155">
        <v>1</v>
      </c>
      <c r="J155">
        <v>90</v>
      </c>
      <c r="K155">
        <v>4</v>
      </c>
      <c r="L155" t="s">
        <v>46</v>
      </c>
      <c r="M155">
        <v>79</v>
      </c>
      <c r="N155">
        <v>2</v>
      </c>
      <c r="O155">
        <v>1</v>
      </c>
      <c r="P155" t="s">
        <v>53</v>
      </c>
      <c r="Q155">
        <v>3</v>
      </c>
      <c r="R155" t="s">
        <v>60</v>
      </c>
      <c r="S155">
        <v>3388</v>
      </c>
      <c r="T155">
        <v>21777</v>
      </c>
      <c r="U155">
        <v>0</v>
      </c>
      <c r="V155" t="s">
        <v>47</v>
      </c>
      <c r="W155" t="s">
        <v>47</v>
      </c>
      <c r="X155">
        <v>17</v>
      </c>
      <c r="Y155">
        <v>3</v>
      </c>
      <c r="Z155">
        <v>1</v>
      </c>
      <c r="AA155">
        <v>1</v>
      </c>
      <c r="AB155">
        <v>2</v>
      </c>
      <c r="AC155" s="22">
        <v>0</v>
      </c>
      <c r="AD155">
        <v>2</v>
      </c>
      <c r="AE155">
        <v>1</v>
      </c>
      <c r="AF155">
        <v>0</v>
      </c>
      <c r="AG155">
        <v>0</v>
      </c>
      <c r="AH155">
        <v>0</v>
      </c>
    </row>
    <row r="156" spans="1:34" x14ac:dyDescent="0.25">
      <c r="A156">
        <v>37</v>
      </c>
      <c r="B156" t="s">
        <v>47</v>
      </c>
      <c r="C156" t="s">
        <v>38</v>
      </c>
      <c r="D156">
        <v>504</v>
      </c>
      <c r="E156" t="s">
        <v>41</v>
      </c>
      <c r="F156">
        <v>10</v>
      </c>
      <c r="G156">
        <v>3</v>
      </c>
      <c r="H156" t="s">
        <v>44</v>
      </c>
      <c r="I156">
        <v>1</v>
      </c>
      <c r="J156">
        <v>342</v>
      </c>
      <c r="K156">
        <v>1</v>
      </c>
      <c r="L156" t="s">
        <v>46</v>
      </c>
      <c r="M156">
        <v>61</v>
      </c>
      <c r="N156">
        <v>3</v>
      </c>
      <c r="O156">
        <v>3</v>
      </c>
      <c r="P156" t="s">
        <v>55</v>
      </c>
      <c r="Q156">
        <v>3</v>
      </c>
      <c r="R156" t="s">
        <v>62</v>
      </c>
      <c r="S156">
        <v>10048</v>
      </c>
      <c r="T156">
        <v>22573</v>
      </c>
      <c r="U156">
        <v>6</v>
      </c>
      <c r="V156" t="s">
        <v>47</v>
      </c>
      <c r="W156" t="s">
        <v>49</v>
      </c>
      <c r="X156">
        <v>11</v>
      </c>
      <c r="Y156">
        <v>3</v>
      </c>
      <c r="Z156">
        <v>2</v>
      </c>
      <c r="AA156">
        <v>2</v>
      </c>
      <c r="AB156">
        <v>17</v>
      </c>
      <c r="AC156" s="22">
        <v>5</v>
      </c>
      <c r="AD156">
        <v>3</v>
      </c>
      <c r="AE156">
        <v>1</v>
      </c>
      <c r="AF156">
        <v>0</v>
      </c>
      <c r="AG156">
        <v>0</v>
      </c>
      <c r="AH156">
        <v>0</v>
      </c>
    </row>
    <row r="157" spans="1:34" x14ac:dyDescent="0.25">
      <c r="A157">
        <v>36</v>
      </c>
      <c r="B157" t="s">
        <v>47</v>
      </c>
      <c r="C157" t="s">
        <v>37</v>
      </c>
      <c r="D157">
        <v>660</v>
      </c>
      <c r="E157" t="s">
        <v>41</v>
      </c>
      <c r="F157">
        <v>15</v>
      </c>
      <c r="G157">
        <v>3</v>
      </c>
      <c r="H157" t="s">
        <v>43</v>
      </c>
      <c r="I157">
        <v>1</v>
      </c>
      <c r="J157">
        <v>1052</v>
      </c>
      <c r="K157">
        <v>1</v>
      </c>
      <c r="L157" t="s">
        <v>46</v>
      </c>
      <c r="M157">
        <v>81</v>
      </c>
      <c r="N157">
        <v>3</v>
      </c>
      <c r="O157">
        <v>2</v>
      </c>
      <c r="P157" t="s">
        <v>54</v>
      </c>
      <c r="Q157">
        <v>3</v>
      </c>
      <c r="R157" t="s">
        <v>62</v>
      </c>
      <c r="S157">
        <v>4834</v>
      </c>
      <c r="T157">
        <v>7858</v>
      </c>
      <c r="U157">
        <v>7</v>
      </c>
      <c r="V157" t="s">
        <v>47</v>
      </c>
      <c r="W157" t="s">
        <v>49</v>
      </c>
      <c r="X157">
        <v>14</v>
      </c>
      <c r="Y157">
        <v>3</v>
      </c>
      <c r="Z157">
        <v>2</v>
      </c>
      <c r="AA157">
        <v>1</v>
      </c>
      <c r="AB157">
        <v>9</v>
      </c>
      <c r="AC157" s="22">
        <v>3</v>
      </c>
      <c r="AD157">
        <v>2</v>
      </c>
      <c r="AE157">
        <v>1</v>
      </c>
      <c r="AF157">
        <v>0</v>
      </c>
      <c r="AG157">
        <v>0</v>
      </c>
      <c r="AH157">
        <v>0</v>
      </c>
    </row>
    <row r="158" spans="1:34" x14ac:dyDescent="0.25">
      <c r="A158">
        <v>43</v>
      </c>
      <c r="B158" t="s">
        <v>47</v>
      </c>
      <c r="C158" t="s">
        <v>38</v>
      </c>
      <c r="D158">
        <v>807</v>
      </c>
      <c r="E158" t="s">
        <v>41</v>
      </c>
      <c r="F158">
        <v>17</v>
      </c>
      <c r="G158">
        <v>3</v>
      </c>
      <c r="H158" t="s">
        <v>117</v>
      </c>
      <c r="I158">
        <v>1</v>
      </c>
      <c r="J158">
        <v>1767</v>
      </c>
      <c r="K158">
        <v>3</v>
      </c>
      <c r="L158" t="s">
        <v>46</v>
      </c>
      <c r="M158">
        <v>38</v>
      </c>
      <c r="N158">
        <v>2</v>
      </c>
      <c r="O158">
        <v>1</v>
      </c>
      <c r="P158" t="s">
        <v>53</v>
      </c>
      <c r="Q158">
        <v>3</v>
      </c>
      <c r="R158" t="s">
        <v>60</v>
      </c>
      <c r="S158">
        <v>2437</v>
      </c>
      <c r="T158">
        <v>15587</v>
      </c>
      <c r="U158">
        <v>9</v>
      </c>
      <c r="V158" t="s">
        <v>47</v>
      </c>
      <c r="W158" t="s">
        <v>47</v>
      </c>
      <c r="X158">
        <v>16</v>
      </c>
      <c r="Y158">
        <v>3</v>
      </c>
      <c r="Z158">
        <v>4</v>
      </c>
      <c r="AA158">
        <v>1</v>
      </c>
      <c r="AB158">
        <v>6</v>
      </c>
      <c r="AC158" s="22">
        <v>4</v>
      </c>
      <c r="AD158">
        <v>3</v>
      </c>
      <c r="AE158">
        <v>1</v>
      </c>
      <c r="AF158">
        <v>0</v>
      </c>
      <c r="AG158">
        <v>0</v>
      </c>
      <c r="AH158">
        <v>0</v>
      </c>
    </row>
    <row r="159" spans="1:34" x14ac:dyDescent="0.25">
      <c r="A159">
        <v>31</v>
      </c>
      <c r="B159" t="s">
        <v>47</v>
      </c>
      <c r="C159" t="s">
        <v>38</v>
      </c>
      <c r="D159">
        <v>534</v>
      </c>
      <c r="E159" t="s">
        <v>41</v>
      </c>
      <c r="F159">
        <v>20</v>
      </c>
      <c r="G159">
        <v>3</v>
      </c>
      <c r="H159" t="s">
        <v>42</v>
      </c>
      <c r="I159">
        <v>1</v>
      </c>
      <c r="J159">
        <v>587</v>
      </c>
      <c r="K159">
        <v>1</v>
      </c>
      <c r="L159" t="s">
        <v>46</v>
      </c>
      <c r="M159">
        <v>66</v>
      </c>
      <c r="N159">
        <v>3</v>
      </c>
      <c r="O159">
        <v>3</v>
      </c>
      <c r="P159" t="s">
        <v>127</v>
      </c>
      <c r="Q159">
        <v>3</v>
      </c>
      <c r="R159" t="s">
        <v>60</v>
      </c>
      <c r="S159">
        <v>9824</v>
      </c>
      <c r="T159">
        <v>22908</v>
      </c>
      <c r="U159">
        <v>3</v>
      </c>
      <c r="V159" t="s">
        <v>47</v>
      </c>
      <c r="W159" t="s">
        <v>49</v>
      </c>
      <c r="X159">
        <v>12</v>
      </c>
      <c r="Y159">
        <v>3</v>
      </c>
      <c r="Z159">
        <v>1</v>
      </c>
      <c r="AA159">
        <v>0</v>
      </c>
      <c r="AB159">
        <v>12</v>
      </c>
      <c r="AC159" s="22">
        <v>2</v>
      </c>
      <c r="AD159">
        <v>3</v>
      </c>
      <c r="AE159">
        <v>1</v>
      </c>
      <c r="AF159">
        <v>0</v>
      </c>
      <c r="AG159">
        <v>0</v>
      </c>
      <c r="AH159">
        <v>0</v>
      </c>
    </row>
    <row r="160" spans="1:34" x14ac:dyDescent="0.25">
      <c r="A160">
        <v>44</v>
      </c>
      <c r="B160" t="s">
        <v>47</v>
      </c>
      <c r="C160" t="s">
        <v>38</v>
      </c>
      <c r="D160">
        <v>920</v>
      </c>
      <c r="E160" t="s">
        <v>41</v>
      </c>
      <c r="F160">
        <v>24</v>
      </c>
      <c r="G160">
        <v>3</v>
      </c>
      <c r="H160" t="s">
        <v>42</v>
      </c>
      <c r="I160">
        <v>1</v>
      </c>
      <c r="J160">
        <v>392</v>
      </c>
      <c r="K160">
        <v>4</v>
      </c>
      <c r="L160" t="s">
        <v>46</v>
      </c>
      <c r="M160">
        <v>43</v>
      </c>
      <c r="N160">
        <v>3</v>
      </c>
      <c r="O160">
        <v>1</v>
      </c>
      <c r="P160" t="s">
        <v>54</v>
      </c>
      <c r="Q160">
        <v>3</v>
      </c>
      <c r="R160" t="s">
        <v>62</v>
      </c>
      <c r="S160">
        <v>3161</v>
      </c>
      <c r="T160">
        <v>19920</v>
      </c>
      <c r="U160">
        <v>3</v>
      </c>
      <c r="V160" t="s">
        <v>47</v>
      </c>
      <c r="W160" t="s">
        <v>47</v>
      </c>
      <c r="X160">
        <v>22</v>
      </c>
      <c r="Y160">
        <v>4</v>
      </c>
      <c r="Z160">
        <v>4</v>
      </c>
      <c r="AA160">
        <v>1</v>
      </c>
      <c r="AB160">
        <v>19</v>
      </c>
      <c r="AC160" s="22">
        <v>0</v>
      </c>
      <c r="AD160">
        <v>1</v>
      </c>
      <c r="AE160">
        <v>1</v>
      </c>
      <c r="AF160">
        <v>0</v>
      </c>
      <c r="AG160">
        <v>0</v>
      </c>
      <c r="AH160">
        <v>0</v>
      </c>
    </row>
    <row r="161" spans="1:34" x14ac:dyDescent="0.25">
      <c r="A161">
        <v>28</v>
      </c>
      <c r="B161" t="s">
        <v>47</v>
      </c>
      <c r="C161" t="s">
        <v>38</v>
      </c>
      <c r="D161">
        <v>1009</v>
      </c>
      <c r="E161" t="s">
        <v>41</v>
      </c>
      <c r="F161">
        <v>1</v>
      </c>
      <c r="G161">
        <v>3</v>
      </c>
      <c r="H161" t="s">
        <v>44</v>
      </c>
      <c r="I161">
        <v>1</v>
      </c>
      <c r="J161">
        <v>1111</v>
      </c>
      <c r="K161">
        <v>1</v>
      </c>
      <c r="L161" t="s">
        <v>46</v>
      </c>
      <c r="M161">
        <v>45</v>
      </c>
      <c r="N161">
        <v>2</v>
      </c>
      <c r="O161">
        <v>1</v>
      </c>
      <c r="P161" t="s">
        <v>54</v>
      </c>
      <c r="Q161">
        <v>2</v>
      </c>
      <c r="R161" t="s">
        <v>62</v>
      </c>
      <c r="S161">
        <v>2596</v>
      </c>
      <c r="T161">
        <v>7160</v>
      </c>
      <c r="U161">
        <v>1</v>
      </c>
      <c r="V161" t="s">
        <v>47</v>
      </c>
      <c r="W161" t="s">
        <v>49</v>
      </c>
      <c r="X161">
        <v>15</v>
      </c>
      <c r="Y161">
        <v>3</v>
      </c>
      <c r="Z161">
        <v>1</v>
      </c>
      <c r="AA161">
        <v>2</v>
      </c>
      <c r="AB161">
        <v>1</v>
      </c>
      <c r="AC161" s="22">
        <v>2</v>
      </c>
      <c r="AD161">
        <v>3</v>
      </c>
      <c r="AE161">
        <v>1</v>
      </c>
      <c r="AF161">
        <v>0</v>
      </c>
      <c r="AG161">
        <v>0</v>
      </c>
      <c r="AH161">
        <v>0</v>
      </c>
    </row>
    <row r="162" spans="1:34" x14ac:dyDescent="0.25">
      <c r="A162">
        <v>31</v>
      </c>
      <c r="B162" t="s">
        <v>47</v>
      </c>
      <c r="C162" t="s">
        <v>37</v>
      </c>
      <c r="D162">
        <v>202</v>
      </c>
      <c r="E162" t="s">
        <v>41</v>
      </c>
      <c r="F162">
        <v>8</v>
      </c>
      <c r="G162">
        <v>3</v>
      </c>
      <c r="H162" t="s">
        <v>42</v>
      </c>
      <c r="I162">
        <v>1</v>
      </c>
      <c r="J162">
        <v>1433</v>
      </c>
      <c r="K162">
        <v>1</v>
      </c>
      <c r="L162" t="s">
        <v>45</v>
      </c>
      <c r="M162">
        <v>34</v>
      </c>
      <c r="N162">
        <v>2</v>
      </c>
      <c r="O162">
        <v>1</v>
      </c>
      <c r="P162" t="s">
        <v>53</v>
      </c>
      <c r="Q162">
        <v>2</v>
      </c>
      <c r="R162" t="s">
        <v>61</v>
      </c>
      <c r="S162">
        <v>1261</v>
      </c>
      <c r="T162">
        <v>22262</v>
      </c>
      <c r="U162">
        <v>1</v>
      </c>
      <c r="V162" t="s">
        <v>47</v>
      </c>
      <c r="W162" t="s">
        <v>49</v>
      </c>
      <c r="X162">
        <v>12</v>
      </c>
      <c r="Y162">
        <v>3</v>
      </c>
      <c r="Z162">
        <v>3</v>
      </c>
      <c r="AA162">
        <v>0</v>
      </c>
      <c r="AB162">
        <v>1</v>
      </c>
      <c r="AC162" s="22">
        <v>3</v>
      </c>
      <c r="AD162">
        <v>4</v>
      </c>
      <c r="AE162">
        <v>1</v>
      </c>
      <c r="AF162">
        <v>0</v>
      </c>
      <c r="AG162">
        <v>0</v>
      </c>
      <c r="AH162">
        <v>0</v>
      </c>
    </row>
    <row r="163" spans="1:34" x14ac:dyDescent="0.25">
      <c r="A163">
        <v>21</v>
      </c>
      <c r="B163" t="s">
        <v>47</v>
      </c>
      <c r="C163" t="s">
        <v>37</v>
      </c>
      <c r="D163">
        <v>156</v>
      </c>
      <c r="E163" t="s">
        <v>40</v>
      </c>
      <c r="F163">
        <v>12</v>
      </c>
      <c r="G163">
        <v>3</v>
      </c>
      <c r="H163" t="s">
        <v>42</v>
      </c>
      <c r="I163">
        <v>1</v>
      </c>
      <c r="J163">
        <v>494</v>
      </c>
      <c r="K163">
        <v>3</v>
      </c>
      <c r="L163" t="s">
        <v>45</v>
      </c>
      <c r="M163">
        <v>90</v>
      </c>
      <c r="N163">
        <v>4</v>
      </c>
      <c r="O163">
        <v>1</v>
      </c>
      <c r="P163" t="s">
        <v>59</v>
      </c>
      <c r="Q163">
        <v>2</v>
      </c>
      <c r="R163" t="s">
        <v>61</v>
      </c>
      <c r="S163">
        <v>2716</v>
      </c>
      <c r="T163">
        <v>25422</v>
      </c>
      <c r="U163">
        <v>1</v>
      </c>
      <c r="V163" t="s">
        <v>47</v>
      </c>
      <c r="W163" t="s">
        <v>49</v>
      </c>
      <c r="X163">
        <v>15</v>
      </c>
      <c r="Y163">
        <v>3</v>
      </c>
      <c r="Z163">
        <v>4</v>
      </c>
      <c r="AA163">
        <v>0</v>
      </c>
      <c r="AB163">
        <v>1</v>
      </c>
      <c r="AC163" s="22">
        <v>0</v>
      </c>
      <c r="AD163">
        <v>3</v>
      </c>
      <c r="AE163">
        <v>1</v>
      </c>
      <c r="AF163">
        <v>0</v>
      </c>
      <c r="AG163">
        <v>0</v>
      </c>
      <c r="AH163">
        <v>0</v>
      </c>
    </row>
    <row r="164" spans="1:34" x14ac:dyDescent="0.25">
      <c r="A164">
        <v>19</v>
      </c>
      <c r="B164" t="s">
        <v>47</v>
      </c>
      <c r="C164" t="s">
        <v>37</v>
      </c>
      <c r="D164">
        <v>419</v>
      </c>
      <c r="E164" t="s">
        <v>40</v>
      </c>
      <c r="F164">
        <v>21</v>
      </c>
      <c r="G164">
        <v>3</v>
      </c>
      <c r="H164" t="s">
        <v>43</v>
      </c>
      <c r="I164">
        <v>1</v>
      </c>
      <c r="J164">
        <v>959</v>
      </c>
      <c r="K164">
        <v>4</v>
      </c>
      <c r="L164" t="s">
        <v>46</v>
      </c>
      <c r="M164">
        <v>37</v>
      </c>
      <c r="N164">
        <v>2</v>
      </c>
      <c r="O164">
        <v>1</v>
      </c>
      <c r="P164" t="s">
        <v>59</v>
      </c>
      <c r="Q164">
        <v>2</v>
      </c>
      <c r="R164" t="s">
        <v>61</v>
      </c>
      <c r="S164">
        <v>2121</v>
      </c>
      <c r="T164">
        <v>9947</v>
      </c>
      <c r="U164">
        <v>1</v>
      </c>
      <c r="V164" t="s">
        <v>47</v>
      </c>
      <c r="W164" t="s">
        <v>47</v>
      </c>
      <c r="X164">
        <v>13</v>
      </c>
      <c r="Y164">
        <v>3</v>
      </c>
      <c r="Z164">
        <v>2</v>
      </c>
      <c r="AA164">
        <v>0</v>
      </c>
      <c r="AB164">
        <v>1</v>
      </c>
      <c r="AC164" s="22">
        <v>3</v>
      </c>
      <c r="AD164">
        <v>4</v>
      </c>
      <c r="AE164">
        <v>1</v>
      </c>
      <c r="AF164">
        <v>0</v>
      </c>
      <c r="AG164">
        <v>0</v>
      </c>
      <c r="AH164">
        <v>0</v>
      </c>
    </row>
    <row r="165" spans="1:34" x14ac:dyDescent="0.25">
      <c r="A165">
        <v>27</v>
      </c>
      <c r="B165" t="s">
        <v>47</v>
      </c>
      <c r="C165" t="s">
        <v>38</v>
      </c>
      <c r="D165">
        <v>1337</v>
      </c>
      <c r="E165" t="s">
        <v>116</v>
      </c>
      <c r="F165">
        <v>22</v>
      </c>
      <c r="G165">
        <v>3</v>
      </c>
      <c r="H165" t="s">
        <v>116</v>
      </c>
      <c r="I165">
        <v>1</v>
      </c>
      <c r="J165">
        <v>1944</v>
      </c>
      <c r="K165">
        <v>1</v>
      </c>
      <c r="L165" t="s">
        <v>45</v>
      </c>
      <c r="M165">
        <v>58</v>
      </c>
      <c r="N165">
        <v>2</v>
      </c>
      <c r="O165">
        <v>1</v>
      </c>
      <c r="P165" t="s">
        <v>116</v>
      </c>
      <c r="Q165">
        <v>2</v>
      </c>
      <c r="R165" t="s">
        <v>60</v>
      </c>
      <c r="S165">
        <v>2863</v>
      </c>
      <c r="T165">
        <v>19555</v>
      </c>
      <c r="U165">
        <v>1</v>
      </c>
      <c r="V165" t="s">
        <v>47</v>
      </c>
      <c r="W165" t="s">
        <v>49</v>
      </c>
      <c r="X165">
        <v>12</v>
      </c>
      <c r="Y165">
        <v>3</v>
      </c>
      <c r="Z165">
        <v>1</v>
      </c>
      <c r="AA165">
        <v>0</v>
      </c>
      <c r="AB165">
        <v>1</v>
      </c>
      <c r="AC165" s="22">
        <v>2</v>
      </c>
      <c r="AD165">
        <v>3</v>
      </c>
      <c r="AE165">
        <v>1</v>
      </c>
      <c r="AF165">
        <v>0</v>
      </c>
      <c r="AG165">
        <v>0</v>
      </c>
      <c r="AH165">
        <v>0</v>
      </c>
    </row>
    <row r="166" spans="1:34" x14ac:dyDescent="0.25">
      <c r="A166">
        <v>40</v>
      </c>
      <c r="B166" t="s">
        <v>47</v>
      </c>
      <c r="C166" t="s">
        <v>39</v>
      </c>
      <c r="D166">
        <v>1479</v>
      </c>
      <c r="E166" t="s">
        <v>40</v>
      </c>
      <c r="F166">
        <v>24</v>
      </c>
      <c r="G166">
        <v>3</v>
      </c>
      <c r="H166" t="s">
        <v>42</v>
      </c>
      <c r="I166">
        <v>1</v>
      </c>
      <c r="J166">
        <v>986</v>
      </c>
      <c r="K166">
        <v>2</v>
      </c>
      <c r="L166" t="s">
        <v>45</v>
      </c>
      <c r="M166">
        <v>100</v>
      </c>
      <c r="N166">
        <v>4</v>
      </c>
      <c r="O166">
        <v>4</v>
      </c>
      <c r="P166" t="s">
        <v>52</v>
      </c>
      <c r="Q166">
        <v>2</v>
      </c>
      <c r="R166" t="s">
        <v>61</v>
      </c>
      <c r="S166">
        <v>13194</v>
      </c>
      <c r="T166">
        <v>17071</v>
      </c>
      <c r="U166">
        <v>4</v>
      </c>
      <c r="V166" t="s">
        <v>47</v>
      </c>
      <c r="W166" t="s">
        <v>47</v>
      </c>
      <c r="X166">
        <v>16</v>
      </c>
      <c r="Y166">
        <v>3</v>
      </c>
      <c r="Z166">
        <v>4</v>
      </c>
      <c r="AA166">
        <v>0</v>
      </c>
      <c r="AB166">
        <v>22</v>
      </c>
      <c r="AC166" s="22">
        <v>2</v>
      </c>
      <c r="AD166">
        <v>2</v>
      </c>
      <c r="AE166">
        <v>1</v>
      </c>
      <c r="AF166">
        <v>0</v>
      </c>
      <c r="AG166">
        <v>0</v>
      </c>
      <c r="AH166">
        <v>0</v>
      </c>
    </row>
    <row r="167" spans="1:34" x14ac:dyDescent="0.25">
      <c r="A167">
        <v>39</v>
      </c>
      <c r="B167" t="s">
        <v>47</v>
      </c>
      <c r="C167" t="s">
        <v>39</v>
      </c>
      <c r="D167">
        <v>592</v>
      </c>
      <c r="E167" t="s">
        <v>41</v>
      </c>
      <c r="F167">
        <v>2</v>
      </c>
      <c r="G167">
        <v>3</v>
      </c>
      <c r="H167" t="s">
        <v>42</v>
      </c>
      <c r="I167">
        <v>1</v>
      </c>
      <c r="J167">
        <v>1458</v>
      </c>
      <c r="K167">
        <v>1</v>
      </c>
      <c r="L167" t="s">
        <v>45</v>
      </c>
      <c r="M167">
        <v>54</v>
      </c>
      <c r="N167">
        <v>2</v>
      </c>
      <c r="O167">
        <v>1</v>
      </c>
      <c r="P167" t="s">
        <v>54</v>
      </c>
      <c r="Q167">
        <v>1</v>
      </c>
      <c r="R167" t="s">
        <v>61</v>
      </c>
      <c r="S167">
        <v>3646</v>
      </c>
      <c r="T167">
        <v>17181</v>
      </c>
      <c r="U167">
        <v>2</v>
      </c>
      <c r="V167" t="s">
        <v>47</v>
      </c>
      <c r="W167" t="s">
        <v>47</v>
      </c>
      <c r="X167">
        <v>23</v>
      </c>
      <c r="Y167">
        <v>4</v>
      </c>
      <c r="Z167">
        <v>2</v>
      </c>
      <c r="AA167">
        <v>0</v>
      </c>
      <c r="AB167">
        <v>11</v>
      </c>
      <c r="AC167" s="22">
        <v>2</v>
      </c>
      <c r="AD167">
        <v>4</v>
      </c>
      <c r="AE167">
        <v>1</v>
      </c>
      <c r="AF167">
        <v>0</v>
      </c>
      <c r="AG167">
        <v>0</v>
      </c>
      <c r="AH167">
        <v>0</v>
      </c>
    </row>
    <row r="168" spans="1:34" x14ac:dyDescent="0.25">
      <c r="A168">
        <v>35</v>
      </c>
      <c r="B168" t="s">
        <v>47</v>
      </c>
      <c r="C168" t="s">
        <v>37</v>
      </c>
      <c r="D168">
        <v>104</v>
      </c>
      <c r="E168" t="s">
        <v>41</v>
      </c>
      <c r="F168">
        <v>2</v>
      </c>
      <c r="G168">
        <v>3</v>
      </c>
      <c r="H168" t="s">
        <v>42</v>
      </c>
      <c r="I168">
        <v>1</v>
      </c>
      <c r="J168">
        <v>1569</v>
      </c>
      <c r="K168">
        <v>1</v>
      </c>
      <c r="L168" t="s">
        <v>45</v>
      </c>
      <c r="M168">
        <v>69</v>
      </c>
      <c r="N168">
        <v>3</v>
      </c>
      <c r="O168">
        <v>1</v>
      </c>
      <c r="P168" t="s">
        <v>54</v>
      </c>
      <c r="Q168">
        <v>1</v>
      </c>
      <c r="R168" t="s">
        <v>62</v>
      </c>
      <c r="S168">
        <v>2074</v>
      </c>
      <c r="T168">
        <v>26619</v>
      </c>
      <c r="U168">
        <v>1</v>
      </c>
      <c r="V168" t="s">
        <v>47</v>
      </c>
      <c r="W168" t="s">
        <v>47</v>
      </c>
      <c r="X168">
        <v>12</v>
      </c>
      <c r="Y168">
        <v>3</v>
      </c>
      <c r="Z168">
        <v>4</v>
      </c>
      <c r="AA168">
        <v>1</v>
      </c>
      <c r="AB168">
        <v>1</v>
      </c>
      <c r="AC168" s="22">
        <v>2</v>
      </c>
      <c r="AD168">
        <v>3</v>
      </c>
      <c r="AE168">
        <v>1</v>
      </c>
      <c r="AF168">
        <v>0</v>
      </c>
      <c r="AG168">
        <v>0</v>
      </c>
      <c r="AH168">
        <v>0</v>
      </c>
    </row>
    <row r="169" spans="1:34" x14ac:dyDescent="0.25">
      <c r="A169">
        <v>20</v>
      </c>
      <c r="B169" t="s">
        <v>47</v>
      </c>
      <c r="C169" t="s">
        <v>37</v>
      </c>
      <c r="D169">
        <v>129</v>
      </c>
      <c r="E169" t="s">
        <v>41</v>
      </c>
      <c r="F169">
        <v>4</v>
      </c>
      <c r="G169">
        <v>3</v>
      </c>
      <c r="H169" t="s">
        <v>117</v>
      </c>
      <c r="I169">
        <v>1</v>
      </c>
      <c r="J169">
        <v>960</v>
      </c>
      <c r="K169">
        <v>1</v>
      </c>
      <c r="L169" t="s">
        <v>46</v>
      </c>
      <c r="M169">
        <v>84</v>
      </c>
      <c r="N169">
        <v>3</v>
      </c>
      <c r="O169">
        <v>1</v>
      </c>
      <c r="P169" t="s">
        <v>54</v>
      </c>
      <c r="Q169">
        <v>1</v>
      </c>
      <c r="R169" t="s">
        <v>61</v>
      </c>
      <c r="S169">
        <v>2973</v>
      </c>
      <c r="T169">
        <v>13008</v>
      </c>
      <c r="U169">
        <v>1</v>
      </c>
      <c r="V169" t="s">
        <v>47</v>
      </c>
      <c r="W169" t="s">
        <v>49</v>
      </c>
      <c r="X169">
        <v>19</v>
      </c>
      <c r="Y169">
        <v>3</v>
      </c>
      <c r="Z169">
        <v>2</v>
      </c>
      <c r="AA169">
        <v>0</v>
      </c>
      <c r="AB169">
        <v>1</v>
      </c>
      <c r="AC169" s="22">
        <v>2</v>
      </c>
      <c r="AD169">
        <v>3</v>
      </c>
      <c r="AE169">
        <v>1</v>
      </c>
      <c r="AF169">
        <v>0</v>
      </c>
      <c r="AG169">
        <v>0</v>
      </c>
      <c r="AH169">
        <v>0</v>
      </c>
    </row>
    <row r="170" spans="1:34" x14ac:dyDescent="0.25">
      <c r="A170">
        <v>20</v>
      </c>
      <c r="B170" t="s">
        <v>47</v>
      </c>
      <c r="C170" t="s">
        <v>37</v>
      </c>
      <c r="D170">
        <v>1097</v>
      </c>
      <c r="E170" t="s">
        <v>41</v>
      </c>
      <c r="F170">
        <v>11</v>
      </c>
      <c r="G170">
        <v>3</v>
      </c>
      <c r="H170" t="s">
        <v>44</v>
      </c>
      <c r="I170">
        <v>1</v>
      </c>
      <c r="J170">
        <v>1016</v>
      </c>
      <c r="K170">
        <v>4</v>
      </c>
      <c r="L170" t="s">
        <v>45</v>
      </c>
      <c r="M170">
        <v>98</v>
      </c>
      <c r="N170">
        <v>2</v>
      </c>
      <c r="O170">
        <v>1</v>
      </c>
      <c r="P170" t="s">
        <v>53</v>
      </c>
      <c r="Q170">
        <v>1</v>
      </c>
      <c r="R170" t="s">
        <v>61</v>
      </c>
      <c r="S170">
        <v>2600</v>
      </c>
      <c r="T170">
        <v>18275</v>
      </c>
      <c r="U170">
        <v>1</v>
      </c>
      <c r="V170" t="s">
        <v>47</v>
      </c>
      <c r="W170" t="s">
        <v>47</v>
      </c>
      <c r="X170">
        <v>15</v>
      </c>
      <c r="Y170">
        <v>3</v>
      </c>
      <c r="Z170">
        <v>1</v>
      </c>
      <c r="AA170">
        <v>0</v>
      </c>
      <c r="AB170">
        <v>1</v>
      </c>
      <c r="AC170" s="22">
        <v>2</v>
      </c>
      <c r="AD170">
        <v>3</v>
      </c>
      <c r="AE170">
        <v>1</v>
      </c>
      <c r="AF170">
        <v>0</v>
      </c>
      <c r="AG170">
        <v>0</v>
      </c>
      <c r="AH170">
        <v>0</v>
      </c>
    </row>
    <row r="171" spans="1:34" x14ac:dyDescent="0.25">
      <c r="A171">
        <v>29</v>
      </c>
      <c r="B171" t="s">
        <v>47</v>
      </c>
      <c r="C171" t="s">
        <v>38</v>
      </c>
      <c r="D171">
        <v>746</v>
      </c>
      <c r="E171" t="s">
        <v>40</v>
      </c>
      <c r="F171">
        <v>24</v>
      </c>
      <c r="G171">
        <v>3</v>
      </c>
      <c r="H171" t="s">
        <v>117</v>
      </c>
      <c r="I171">
        <v>1</v>
      </c>
      <c r="J171">
        <v>1928</v>
      </c>
      <c r="K171">
        <v>3</v>
      </c>
      <c r="L171" t="s">
        <v>46</v>
      </c>
      <c r="M171">
        <v>45</v>
      </c>
      <c r="N171">
        <v>4</v>
      </c>
      <c r="O171">
        <v>1</v>
      </c>
      <c r="P171" t="s">
        <v>59</v>
      </c>
      <c r="Q171">
        <v>1</v>
      </c>
      <c r="R171" t="s">
        <v>61</v>
      </c>
      <c r="S171">
        <v>1091</v>
      </c>
      <c r="T171">
        <v>10642</v>
      </c>
      <c r="U171">
        <v>1</v>
      </c>
      <c r="V171" t="s">
        <v>47</v>
      </c>
      <c r="W171" t="s">
        <v>49</v>
      </c>
      <c r="X171">
        <v>17</v>
      </c>
      <c r="Y171">
        <v>3</v>
      </c>
      <c r="Z171">
        <v>4</v>
      </c>
      <c r="AA171">
        <v>0</v>
      </c>
      <c r="AB171">
        <v>1</v>
      </c>
      <c r="AC171" s="22">
        <v>3</v>
      </c>
      <c r="AD171">
        <v>3</v>
      </c>
      <c r="AE171">
        <v>1</v>
      </c>
      <c r="AF171">
        <v>0</v>
      </c>
      <c r="AG171">
        <v>0</v>
      </c>
      <c r="AH171">
        <v>0</v>
      </c>
    </row>
    <row r="172" spans="1:34" x14ac:dyDescent="0.25">
      <c r="A172">
        <v>26</v>
      </c>
      <c r="B172" t="s">
        <v>47</v>
      </c>
      <c r="C172" t="s">
        <v>37</v>
      </c>
      <c r="D172">
        <v>1330</v>
      </c>
      <c r="E172" t="s">
        <v>41</v>
      </c>
      <c r="F172">
        <v>21</v>
      </c>
      <c r="G172">
        <v>3</v>
      </c>
      <c r="H172" t="s">
        <v>44</v>
      </c>
      <c r="I172">
        <v>1</v>
      </c>
      <c r="J172">
        <v>1107</v>
      </c>
      <c r="K172">
        <v>1</v>
      </c>
      <c r="L172" t="s">
        <v>46</v>
      </c>
      <c r="M172">
        <v>37</v>
      </c>
      <c r="N172">
        <v>3</v>
      </c>
      <c r="O172">
        <v>1</v>
      </c>
      <c r="P172" t="s">
        <v>54</v>
      </c>
      <c r="Q172">
        <v>3</v>
      </c>
      <c r="R172" t="s">
        <v>62</v>
      </c>
      <c r="S172">
        <v>2377</v>
      </c>
      <c r="T172">
        <v>19373</v>
      </c>
      <c r="U172">
        <v>1</v>
      </c>
      <c r="V172" t="s">
        <v>47</v>
      </c>
      <c r="W172" t="s">
        <v>49</v>
      </c>
      <c r="X172">
        <v>20</v>
      </c>
      <c r="Y172">
        <v>4</v>
      </c>
      <c r="Z172">
        <v>3</v>
      </c>
      <c r="AA172">
        <v>1</v>
      </c>
      <c r="AB172">
        <v>1</v>
      </c>
      <c r="AC172" s="22">
        <v>0</v>
      </c>
      <c r="AD172">
        <v>2</v>
      </c>
      <c r="AE172">
        <v>1</v>
      </c>
      <c r="AF172">
        <v>1</v>
      </c>
      <c r="AG172">
        <v>0</v>
      </c>
      <c r="AH172">
        <v>0</v>
      </c>
    </row>
    <row r="173" spans="1:34" x14ac:dyDescent="0.25">
      <c r="A173">
        <v>19</v>
      </c>
      <c r="B173" t="s">
        <v>47</v>
      </c>
      <c r="C173" t="s">
        <v>39</v>
      </c>
      <c r="D173">
        <v>504</v>
      </c>
      <c r="E173" t="s">
        <v>41</v>
      </c>
      <c r="F173">
        <v>10</v>
      </c>
      <c r="G173">
        <v>3</v>
      </c>
      <c r="H173" t="s">
        <v>44</v>
      </c>
      <c r="I173">
        <v>1</v>
      </c>
      <c r="J173">
        <v>1248</v>
      </c>
      <c r="K173">
        <v>1</v>
      </c>
      <c r="L173" t="s">
        <v>45</v>
      </c>
      <c r="M173">
        <v>96</v>
      </c>
      <c r="N173">
        <v>2</v>
      </c>
      <c r="O173">
        <v>1</v>
      </c>
      <c r="P173" t="s">
        <v>53</v>
      </c>
      <c r="Q173">
        <v>2</v>
      </c>
      <c r="R173" t="s">
        <v>61</v>
      </c>
      <c r="S173">
        <v>1859</v>
      </c>
      <c r="T173">
        <v>6148</v>
      </c>
      <c r="U173">
        <v>1</v>
      </c>
      <c r="V173" t="s">
        <v>47</v>
      </c>
      <c r="W173" t="s">
        <v>47</v>
      </c>
      <c r="X173">
        <v>25</v>
      </c>
      <c r="Y173">
        <v>4</v>
      </c>
      <c r="Z173">
        <v>2</v>
      </c>
      <c r="AA173">
        <v>0</v>
      </c>
      <c r="AB173">
        <v>1</v>
      </c>
      <c r="AC173" s="22">
        <v>2</v>
      </c>
      <c r="AD173">
        <v>4</v>
      </c>
      <c r="AE173">
        <v>1</v>
      </c>
      <c r="AF173">
        <v>1</v>
      </c>
      <c r="AG173">
        <v>0</v>
      </c>
      <c r="AH173">
        <v>0</v>
      </c>
    </row>
    <row r="174" spans="1:34" x14ac:dyDescent="0.25">
      <c r="A174">
        <v>28</v>
      </c>
      <c r="B174" t="s">
        <v>47</v>
      </c>
      <c r="C174" t="s">
        <v>37</v>
      </c>
      <c r="D174">
        <v>329</v>
      </c>
      <c r="E174" t="s">
        <v>41</v>
      </c>
      <c r="F174">
        <v>24</v>
      </c>
      <c r="G174">
        <v>3</v>
      </c>
      <c r="H174" t="s">
        <v>44</v>
      </c>
      <c r="I174">
        <v>1</v>
      </c>
      <c r="J174">
        <v>1604</v>
      </c>
      <c r="K174">
        <v>3</v>
      </c>
      <c r="L174" t="s">
        <v>46</v>
      </c>
      <c r="M174">
        <v>51</v>
      </c>
      <c r="N174">
        <v>3</v>
      </c>
      <c r="O174">
        <v>1</v>
      </c>
      <c r="P174" t="s">
        <v>54</v>
      </c>
      <c r="Q174">
        <v>2</v>
      </c>
      <c r="R174" t="s">
        <v>60</v>
      </c>
      <c r="S174">
        <v>2408</v>
      </c>
      <c r="T174">
        <v>7324</v>
      </c>
      <c r="U174">
        <v>1</v>
      </c>
      <c r="V174" t="s">
        <v>47</v>
      </c>
      <c r="W174" t="s">
        <v>47</v>
      </c>
      <c r="X174">
        <v>17</v>
      </c>
      <c r="Y174">
        <v>3</v>
      </c>
      <c r="Z174">
        <v>3</v>
      </c>
      <c r="AA174">
        <v>3</v>
      </c>
      <c r="AB174">
        <v>1</v>
      </c>
      <c r="AC174" s="22">
        <v>3</v>
      </c>
      <c r="AD174">
        <v>3</v>
      </c>
      <c r="AE174">
        <v>1</v>
      </c>
      <c r="AF174">
        <v>1</v>
      </c>
      <c r="AG174">
        <v>0</v>
      </c>
      <c r="AH174">
        <v>0</v>
      </c>
    </row>
    <row r="175" spans="1:34" x14ac:dyDescent="0.25">
      <c r="A175">
        <v>29</v>
      </c>
      <c r="B175" t="s">
        <v>47</v>
      </c>
      <c r="C175" t="s">
        <v>38</v>
      </c>
      <c r="D175">
        <v>115</v>
      </c>
      <c r="E175" t="s">
        <v>40</v>
      </c>
      <c r="F175">
        <v>13</v>
      </c>
      <c r="G175">
        <v>3</v>
      </c>
      <c r="H175" t="s">
        <v>117</v>
      </c>
      <c r="I175">
        <v>1</v>
      </c>
      <c r="J175">
        <v>1487</v>
      </c>
      <c r="K175">
        <v>1</v>
      </c>
      <c r="L175" t="s">
        <v>45</v>
      </c>
      <c r="M175">
        <v>51</v>
      </c>
      <c r="N175">
        <v>3</v>
      </c>
      <c r="O175">
        <v>2</v>
      </c>
      <c r="P175" t="s">
        <v>52</v>
      </c>
      <c r="Q175">
        <v>2</v>
      </c>
      <c r="R175" t="s">
        <v>61</v>
      </c>
      <c r="S175">
        <v>5765</v>
      </c>
      <c r="T175">
        <v>17485</v>
      </c>
      <c r="U175">
        <v>5</v>
      </c>
      <c r="V175" t="s">
        <v>47</v>
      </c>
      <c r="W175" t="s">
        <v>49</v>
      </c>
      <c r="X175">
        <v>11</v>
      </c>
      <c r="Y175">
        <v>3</v>
      </c>
      <c r="Z175">
        <v>1</v>
      </c>
      <c r="AA175">
        <v>0</v>
      </c>
      <c r="AB175">
        <v>7</v>
      </c>
      <c r="AC175" s="22">
        <v>4</v>
      </c>
      <c r="AD175">
        <v>1</v>
      </c>
      <c r="AE175">
        <v>5</v>
      </c>
      <c r="AF175">
        <v>3</v>
      </c>
      <c r="AG175">
        <v>0</v>
      </c>
      <c r="AH175">
        <v>0</v>
      </c>
    </row>
    <row r="176" spans="1:34" x14ac:dyDescent="0.25">
      <c r="A176">
        <v>33</v>
      </c>
      <c r="B176" t="s">
        <v>47</v>
      </c>
      <c r="C176" t="s">
        <v>37</v>
      </c>
      <c r="D176">
        <v>527</v>
      </c>
      <c r="E176" t="s">
        <v>41</v>
      </c>
      <c r="F176">
        <v>1</v>
      </c>
      <c r="G176">
        <v>4</v>
      </c>
      <c r="H176" t="s">
        <v>43</v>
      </c>
      <c r="I176">
        <v>1</v>
      </c>
      <c r="J176">
        <v>780</v>
      </c>
      <c r="K176">
        <v>4</v>
      </c>
      <c r="L176" t="s">
        <v>46</v>
      </c>
      <c r="M176">
        <v>63</v>
      </c>
      <c r="N176">
        <v>3</v>
      </c>
      <c r="O176">
        <v>1</v>
      </c>
      <c r="P176" t="s">
        <v>53</v>
      </c>
      <c r="Q176">
        <v>4</v>
      </c>
      <c r="R176" t="s">
        <v>61</v>
      </c>
      <c r="S176">
        <v>2686</v>
      </c>
      <c r="T176">
        <v>5207</v>
      </c>
      <c r="U176">
        <v>1</v>
      </c>
      <c r="V176" t="s">
        <v>47</v>
      </c>
      <c r="W176" t="s">
        <v>47</v>
      </c>
      <c r="X176">
        <v>13</v>
      </c>
      <c r="Y176">
        <v>3</v>
      </c>
      <c r="Z176">
        <v>3</v>
      </c>
      <c r="AA176">
        <v>0</v>
      </c>
      <c r="AB176">
        <v>10</v>
      </c>
      <c r="AC176" s="22">
        <v>2</v>
      </c>
      <c r="AD176">
        <v>2</v>
      </c>
      <c r="AE176">
        <v>10</v>
      </c>
      <c r="AF176">
        <v>9</v>
      </c>
      <c r="AG176">
        <v>7</v>
      </c>
      <c r="AH176">
        <v>8</v>
      </c>
    </row>
    <row r="177" spans="1:34" x14ac:dyDescent="0.25">
      <c r="A177">
        <v>37</v>
      </c>
      <c r="B177" t="s">
        <v>47</v>
      </c>
      <c r="C177" t="s">
        <v>37</v>
      </c>
      <c r="D177">
        <v>625</v>
      </c>
      <c r="E177" t="s">
        <v>40</v>
      </c>
      <c r="F177">
        <v>1</v>
      </c>
      <c r="G177">
        <v>4</v>
      </c>
      <c r="H177" t="s">
        <v>42</v>
      </c>
      <c r="I177">
        <v>1</v>
      </c>
      <c r="J177">
        <v>970</v>
      </c>
      <c r="K177">
        <v>1</v>
      </c>
      <c r="L177" t="s">
        <v>46</v>
      </c>
      <c r="M177">
        <v>46</v>
      </c>
      <c r="N177">
        <v>2</v>
      </c>
      <c r="O177">
        <v>3</v>
      </c>
      <c r="P177" t="s">
        <v>52</v>
      </c>
      <c r="Q177">
        <v>3</v>
      </c>
      <c r="R177" t="s">
        <v>60</v>
      </c>
      <c r="S177">
        <v>10609</v>
      </c>
      <c r="T177">
        <v>14922</v>
      </c>
      <c r="U177">
        <v>5</v>
      </c>
      <c r="V177" t="s">
        <v>47</v>
      </c>
      <c r="W177" t="s">
        <v>49</v>
      </c>
      <c r="X177">
        <v>11</v>
      </c>
      <c r="Y177">
        <v>3</v>
      </c>
      <c r="Z177">
        <v>3</v>
      </c>
      <c r="AA177">
        <v>0</v>
      </c>
      <c r="AB177">
        <v>17</v>
      </c>
      <c r="AC177" s="22">
        <v>2</v>
      </c>
      <c r="AD177">
        <v>1</v>
      </c>
      <c r="AE177">
        <v>14</v>
      </c>
      <c r="AF177">
        <v>1</v>
      </c>
      <c r="AG177">
        <v>11</v>
      </c>
      <c r="AH177">
        <v>7</v>
      </c>
    </row>
    <row r="178" spans="1:34" x14ac:dyDescent="0.25">
      <c r="A178">
        <v>50</v>
      </c>
      <c r="B178" t="s">
        <v>47</v>
      </c>
      <c r="C178" t="s">
        <v>38</v>
      </c>
      <c r="D178">
        <v>959</v>
      </c>
      <c r="E178" t="s">
        <v>40</v>
      </c>
      <c r="F178">
        <v>1</v>
      </c>
      <c r="G178">
        <v>4</v>
      </c>
      <c r="H178" t="s">
        <v>43</v>
      </c>
      <c r="I178">
        <v>1</v>
      </c>
      <c r="J178">
        <v>1113</v>
      </c>
      <c r="K178">
        <v>4</v>
      </c>
      <c r="L178" t="s">
        <v>46</v>
      </c>
      <c r="M178">
        <v>81</v>
      </c>
      <c r="N178">
        <v>3</v>
      </c>
      <c r="O178">
        <v>2</v>
      </c>
      <c r="P178" t="s">
        <v>52</v>
      </c>
      <c r="Q178">
        <v>3</v>
      </c>
      <c r="R178" t="s">
        <v>61</v>
      </c>
      <c r="S178">
        <v>4728</v>
      </c>
      <c r="T178">
        <v>17251</v>
      </c>
      <c r="U178">
        <v>3</v>
      </c>
      <c r="V178" t="s">
        <v>47</v>
      </c>
      <c r="W178" t="s">
        <v>47</v>
      </c>
      <c r="X178">
        <v>14</v>
      </c>
      <c r="Y178">
        <v>3</v>
      </c>
      <c r="Z178">
        <v>4</v>
      </c>
      <c r="AA178">
        <v>0</v>
      </c>
      <c r="AB178">
        <v>5</v>
      </c>
      <c r="AC178" s="22">
        <v>4</v>
      </c>
      <c r="AD178">
        <v>3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31</v>
      </c>
      <c r="B179" t="s">
        <v>47</v>
      </c>
      <c r="C179" t="s">
        <v>38</v>
      </c>
      <c r="D179">
        <v>667</v>
      </c>
      <c r="E179" t="s">
        <v>40</v>
      </c>
      <c r="F179">
        <v>1</v>
      </c>
      <c r="G179">
        <v>4</v>
      </c>
      <c r="H179" t="s">
        <v>42</v>
      </c>
      <c r="I179">
        <v>1</v>
      </c>
      <c r="J179">
        <v>1427</v>
      </c>
      <c r="K179">
        <v>2</v>
      </c>
      <c r="L179" t="s">
        <v>45</v>
      </c>
      <c r="M179">
        <v>50</v>
      </c>
      <c r="N179">
        <v>1</v>
      </c>
      <c r="O179">
        <v>1</v>
      </c>
      <c r="P179" t="s">
        <v>59</v>
      </c>
      <c r="Q179">
        <v>3</v>
      </c>
      <c r="R179" t="s">
        <v>61</v>
      </c>
      <c r="S179">
        <v>1359</v>
      </c>
      <c r="T179">
        <v>16154</v>
      </c>
      <c r="U179">
        <v>1</v>
      </c>
      <c r="V179" t="s">
        <v>47</v>
      </c>
      <c r="W179" t="s">
        <v>49</v>
      </c>
      <c r="X179">
        <v>12</v>
      </c>
      <c r="Y179">
        <v>3</v>
      </c>
      <c r="Z179">
        <v>2</v>
      </c>
      <c r="AA179">
        <v>0</v>
      </c>
      <c r="AB179">
        <v>1</v>
      </c>
      <c r="AC179" s="22">
        <v>3</v>
      </c>
      <c r="AD179">
        <v>3</v>
      </c>
      <c r="AE179">
        <v>1</v>
      </c>
      <c r="AF179">
        <v>0</v>
      </c>
      <c r="AG179">
        <v>0</v>
      </c>
      <c r="AH179">
        <v>0</v>
      </c>
    </row>
    <row r="180" spans="1:34" x14ac:dyDescent="0.25">
      <c r="A180">
        <v>29</v>
      </c>
      <c r="B180" t="s">
        <v>47</v>
      </c>
      <c r="C180" t="s">
        <v>37</v>
      </c>
      <c r="D180">
        <v>224</v>
      </c>
      <c r="E180" t="s">
        <v>41</v>
      </c>
      <c r="F180">
        <v>1</v>
      </c>
      <c r="G180">
        <v>4</v>
      </c>
      <c r="H180" t="s">
        <v>117</v>
      </c>
      <c r="I180">
        <v>1</v>
      </c>
      <c r="J180">
        <v>1522</v>
      </c>
      <c r="K180">
        <v>1</v>
      </c>
      <c r="L180" t="s">
        <v>46</v>
      </c>
      <c r="M180">
        <v>100</v>
      </c>
      <c r="N180">
        <v>2</v>
      </c>
      <c r="O180">
        <v>1</v>
      </c>
      <c r="P180" t="s">
        <v>53</v>
      </c>
      <c r="Q180">
        <v>1</v>
      </c>
      <c r="R180" t="s">
        <v>61</v>
      </c>
      <c r="S180">
        <v>2362</v>
      </c>
      <c r="T180">
        <v>7568</v>
      </c>
      <c r="U180">
        <v>6</v>
      </c>
      <c r="V180" t="s">
        <v>47</v>
      </c>
      <c r="W180" t="s">
        <v>49</v>
      </c>
      <c r="X180">
        <v>13</v>
      </c>
      <c r="Y180">
        <v>3</v>
      </c>
      <c r="Z180">
        <v>3</v>
      </c>
      <c r="AA180">
        <v>0</v>
      </c>
      <c r="AB180">
        <v>11</v>
      </c>
      <c r="AC180" s="22">
        <v>2</v>
      </c>
      <c r="AD180">
        <v>1</v>
      </c>
      <c r="AE180">
        <v>9</v>
      </c>
      <c r="AF180">
        <v>7</v>
      </c>
      <c r="AG180">
        <v>0</v>
      </c>
      <c r="AH180">
        <v>7</v>
      </c>
    </row>
    <row r="181" spans="1:34" x14ac:dyDescent="0.25">
      <c r="A181">
        <v>29</v>
      </c>
      <c r="B181" t="s">
        <v>47</v>
      </c>
      <c r="C181" t="s">
        <v>37</v>
      </c>
      <c r="D181">
        <v>1092</v>
      </c>
      <c r="E181" t="s">
        <v>41</v>
      </c>
      <c r="F181">
        <v>1</v>
      </c>
      <c r="G181">
        <v>4</v>
      </c>
      <c r="H181" t="s">
        <v>44</v>
      </c>
      <c r="I181">
        <v>1</v>
      </c>
      <c r="J181">
        <v>2027</v>
      </c>
      <c r="K181">
        <v>1</v>
      </c>
      <c r="L181" t="s">
        <v>46</v>
      </c>
      <c r="M181">
        <v>36</v>
      </c>
      <c r="N181">
        <v>3</v>
      </c>
      <c r="O181">
        <v>1</v>
      </c>
      <c r="P181" t="s">
        <v>53</v>
      </c>
      <c r="Q181">
        <v>4</v>
      </c>
      <c r="R181" t="s">
        <v>60</v>
      </c>
      <c r="S181">
        <v>4787</v>
      </c>
      <c r="T181">
        <v>26124</v>
      </c>
      <c r="U181">
        <v>9</v>
      </c>
      <c r="V181" t="s">
        <v>47</v>
      </c>
      <c r="W181" t="s">
        <v>47</v>
      </c>
      <c r="X181">
        <v>14</v>
      </c>
      <c r="Y181">
        <v>3</v>
      </c>
      <c r="Z181">
        <v>2</v>
      </c>
      <c r="AA181">
        <v>3</v>
      </c>
      <c r="AB181">
        <v>4</v>
      </c>
      <c r="AC181" s="22">
        <v>3</v>
      </c>
      <c r="AD181">
        <v>4</v>
      </c>
      <c r="AE181">
        <v>2</v>
      </c>
      <c r="AF181">
        <v>2</v>
      </c>
      <c r="AG181">
        <v>2</v>
      </c>
      <c r="AH181">
        <v>2</v>
      </c>
    </row>
    <row r="182" spans="1:34" x14ac:dyDescent="0.25">
      <c r="A182">
        <v>50</v>
      </c>
      <c r="B182" t="s">
        <v>47</v>
      </c>
      <c r="C182" t="s">
        <v>38</v>
      </c>
      <c r="D182">
        <v>878</v>
      </c>
      <c r="E182" t="s">
        <v>40</v>
      </c>
      <c r="F182">
        <v>1</v>
      </c>
      <c r="G182">
        <v>4</v>
      </c>
      <c r="H182" t="s">
        <v>42</v>
      </c>
      <c r="I182">
        <v>1</v>
      </c>
      <c r="J182">
        <v>2044</v>
      </c>
      <c r="K182">
        <v>2</v>
      </c>
      <c r="L182" t="s">
        <v>46</v>
      </c>
      <c r="M182">
        <v>94</v>
      </c>
      <c r="N182">
        <v>3</v>
      </c>
      <c r="O182">
        <v>2</v>
      </c>
      <c r="P182" t="s">
        <v>52</v>
      </c>
      <c r="Q182">
        <v>3</v>
      </c>
      <c r="R182" t="s">
        <v>62</v>
      </c>
      <c r="S182">
        <v>6728</v>
      </c>
      <c r="T182">
        <v>14255</v>
      </c>
      <c r="U182">
        <v>7</v>
      </c>
      <c r="V182" t="s">
        <v>47</v>
      </c>
      <c r="W182" t="s">
        <v>49</v>
      </c>
      <c r="X182">
        <v>12</v>
      </c>
      <c r="Y182">
        <v>3</v>
      </c>
      <c r="Z182">
        <v>4</v>
      </c>
      <c r="AA182">
        <v>2</v>
      </c>
      <c r="AB182">
        <v>12</v>
      </c>
      <c r="AC182" s="22">
        <v>3</v>
      </c>
      <c r="AD182">
        <v>3</v>
      </c>
      <c r="AE182">
        <v>6</v>
      </c>
      <c r="AF182">
        <v>3</v>
      </c>
      <c r="AG182">
        <v>0</v>
      </c>
      <c r="AH182">
        <v>1</v>
      </c>
    </row>
    <row r="183" spans="1:34" x14ac:dyDescent="0.25">
      <c r="A183">
        <v>28</v>
      </c>
      <c r="B183" t="s">
        <v>47</v>
      </c>
      <c r="C183" t="s">
        <v>37</v>
      </c>
      <c r="D183">
        <v>529</v>
      </c>
      <c r="E183" t="s">
        <v>41</v>
      </c>
      <c r="F183">
        <v>2</v>
      </c>
      <c r="G183">
        <v>4</v>
      </c>
      <c r="H183" t="s">
        <v>42</v>
      </c>
      <c r="I183">
        <v>1</v>
      </c>
      <c r="J183">
        <v>364</v>
      </c>
      <c r="K183">
        <v>1</v>
      </c>
      <c r="L183" t="s">
        <v>46</v>
      </c>
      <c r="M183">
        <v>79</v>
      </c>
      <c r="N183">
        <v>3</v>
      </c>
      <c r="O183">
        <v>1</v>
      </c>
      <c r="P183" t="s">
        <v>54</v>
      </c>
      <c r="Q183">
        <v>3</v>
      </c>
      <c r="R183" t="s">
        <v>61</v>
      </c>
      <c r="S183">
        <v>3485</v>
      </c>
      <c r="T183">
        <v>14935</v>
      </c>
      <c r="U183">
        <v>2</v>
      </c>
      <c r="V183" t="s">
        <v>47</v>
      </c>
      <c r="W183" t="s">
        <v>49</v>
      </c>
      <c r="X183">
        <v>11</v>
      </c>
      <c r="Y183">
        <v>3</v>
      </c>
      <c r="Z183">
        <v>3</v>
      </c>
      <c r="AA183">
        <v>0</v>
      </c>
      <c r="AB183">
        <v>5</v>
      </c>
      <c r="AC183" s="22">
        <v>5</v>
      </c>
      <c r="AD183">
        <v>1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28</v>
      </c>
      <c r="B184" t="s">
        <v>47</v>
      </c>
      <c r="C184" t="s">
        <v>37</v>
      </c>
      <c r="D184">
        <v>1157</v>
      </c>
      <c r="E184" t="s">
        <v>41</v>
      </c>
      <c r="F184">
        <v>2</v>
      </c>
      <c r="G184">
        <v>4</v>
      </c>
      <c r="H184" t="s">
        <v>44</v>
      </c>
      <c r="I184">
        <v>1</v>
      </c>
      <c r="J184">
        <v>440</v>
      </c>
      <c r="K184">
        <v>1</v>
      </c>
      <c r="L184" t="s">
        <v>46</v>
      </c>
      <c r="M184">
        <v>84</v>
      </c>
      <c r="N184">
        <v>1</v>
      </c>
      <c r="O184">
        <v>1</v>
      </c>
      <c r="P184" t="s">
        <v>53</v>
      </c>
      <c r="Q184">
        <v>4</v>
      </c>
      <c r="R184" t="s">
        <v>60</v>
      </c>
      <c r="S184">
        <v>3464</v>
      </c>
      <c r="T184">
        <v>24737</v>
      </c>
      <c r="U184">
        <v>5</v>
      </c>
      <c r="V184" t="s">
        <v>47</v>
      </c>
      <c r="W184" t="s">
        <v>47</v>
      </c>
      <c r="X184">
        <v>13</v>
      </c>
      <c r="Y184">
        <v>3</v>
      </c>
      <c r="Z184">
        <v>4</v>
      </c>
      <c r="AA184">
        <v>0</v>
      </c>
      <c r="AB184">
        <v>5</v>
      </c>
      <c r="AC184" s="22">
        <v>4</v>
      </c>
      <c r="AD184">
        <v>2</v>
      </c>
      <c r="AE184">
        <v>3</v>
      </c>
      <c r="AF184">
        <v>2</v>
      </c>
      <c r="AG184">
        <v>2</v>
      </c>
      <c r="AH184">
        <v>2</v>
      </c>
    </row>
    <row r="185" spans="1:34" x14ac:dyDescent="0.25">
      <c r="A185">
        <v>58</v>
      </c>
      <c r="B185" t="s">
        <v>47</v>
      </c>
      <c r="C185" t="s">
        <v>37</v>
      </c>
      <c r="D185">
        <v>286</v>
      </c>
      <c r="E185" t="s">
        <v>41</v>
      </c>
      <c r="F185">
        <v>2</v>
      </c>
      <c r="G185">
        <v>4</v>
      </c>
      <c r="H185" t="s">
        <v>42</v>
      </c>
      <c r="I185">
        <v>1</v>
      </c>
      <c r="J185">
        <v>825</v>
      </c>
      <c r="K185">
        <v>4</v>
      </c>
      <c r="L185" t="s">
        <v>46</v>
      </c>
      <c r="M185">
        <v>31</v>
      </c>
      <c r="N185">
        <v>3</v>
      </c>
      <c r="O185">
        <v>5</v>
      </c>
      <c r="P185" t="s">
        <v>58</v>
      </c>
      <c r="Q185">
        <v>2</v>
      </c>
      <c r="R185" t="s">
        <v>61</v>
      </c>
      <c r="S185">
        <v>19246</v>
      </c>
      <c r="T185">
        <v>25761</v>
      </c>
      <c r="U185">
        <v>7</v>
      </c>
      <c r="V185" t="s">
        <v>47</v>
      </c>
      <c r="W185" t="s">
        <v>47</v>
      </c>
      <c r="X185">
        <v>12</v>
      </c>
      <c r="Y185">
        <v>3</v>
      </c>
      <c r="Z185">
        <v>4</v>
      </c>
      <c r="AA185">
        <v>0</v>
      </c>
      <c r="AB185">
        <v>40</v>
      </c>
      <c r="AC185" s="22">
        <v>2</v>
      </c>
      <c r="AD185">
        <v>3</v>
      </c>
      <c r="AE185">
        <v>31</v>
      </c>
      <c r="AF185">
        <v>15</v>
      </c>
      <c r="AG185">
        <v>13</v>
      </c>
      <c r="AH185">
        <v>8</v>
      </c>
    </row>
    <row r="186" spans="1:34" x14ac:dyDescent="0.25">
      <c r="A186">
        <v>28</v>
      </c>
      <c r="B186" t="s">
        <v>47</v>
      </c>
      <c r="C186" t="s">
        <v>37</v>
      </c>
      <c r="D186">
        <v>890</v>
      </c>
      <c r="E186" t="s">
        <v>41</v>
      </c>
      <c r="F186">
        <v>2</v>
      </c>
      <c r="G186">
        <v>4</v>
      </c>
      <c r="H186" t="s">
        <v>44</v>
      </c>
      <c r="I186">
        <v>1</v>
      </c>
      <c r="J186">
        <v>828</v>
      </c>
      <c r="K186">
        <v>3</v>
      </c>
      <c r="L186" t="s">
        <v>46</v>
      </c>
      <c r="M186">
        <v>46</v>
      </c>
      <c r="N186">
        <v>3</v>
      </c>
      <c r="O186">
        <v>1</v>
      </c>
      <c r="P186" t="s">
        <v>53</v>
      </c>
      <c r="Q186">
        <v>3</v>
      </c>
      <c r="R186" t="s">
        <v>61</v>
      </c>
      <c r="S186">
        <v>4382</v>
      </c>
      <c r="T186">
        <v>16374</v>
      </c>
      <c r="U186">
        <v>6</v>
      </c>
      <c r="V186" t="s">
        <v>47</v>
      </c>
      <c r="W186" t="s">
        <v>49</v>
      </c>
      <c r="X186">
        <v>17</v>
      </c>
      <c r="Y186">
        <v>3</v>
      </c>
      <c r="Z186">
        <v>4</v>
      </c>
      <c r="AA186">
        <v>0</v>
      </c>
      <c r="AB186">
        <v>5</v>
      </c>
      <c r="AC186" s="22">
        <v>3</v>
      </c>
      <c r="AD186">
        <v>2</v>
      </c>
      <c r="AE186">
        <v>2</v>
      </c>
      <c r="AF186">
        <v>2</v>
      </c>
      <c r="AG186">
        <v>2</v>
      </c>
      <c r="AH186">
        <v>1</v>
      </c>
    </row>
    <row r="187" spans="1:34" x14ac:dyDescent="0.25">
      <c r="A187">
        <v>41</v>
      </c>
      <c r="B187" t="s">
        <v>47</v>
      </c>
      <c r="C187" t="s">
        <v>37</v>
      </c>
      <c r="D187">
        <v>1085</v>
      </c>
      <c r="E187" t="s">
        <v>41</v>
      </c>
      <c r="F187">
        <v>2</v>
      </c>
      <c r="G187">
        <v>4</v>
      </c>
      <c r="H187" t="s">
        <v>42</v>
      </c>
      <c r="I187">
        <v>1</v>
      </c>
      <c r="J187">
        <v>927</v>
      </c>
      <c r="K187">
        <v>2</v>
      </c>
      <c r="L187" t="s">
        <v>45</v>
      </c>
      <c r="M187">
        <v>57</v>
      </c>
      <c r="N187">
        <v>1</v>
      </c>
      <c r="O187">
        <v>1</v>
      </c>
      <c r="P187" t="s">
        <v>54</v>
      </c>
      <c r="Q187">
        <v>4</v>
      </c>
      <c r="R187" t="s">
        <v>62</v>
      </c>
      <c r="S187">
        <v>2778</v>
      </c>
      <c r="T187">
        <v>17725</v>
      </c>
      <c r="U187">
        <v>4</v>
      </c>
      <c r="V187" t="s">
        <v>47</v>
      </c>
      <c r="W187" t="s">
        <v>47</v>
      </c>
      <c r="X187">
        <v>13</v>
      </c>
      <c r="Y187">
        <v>3</v>
      </c>
      <c r="Z187">
        <v>3</v>
      </c>
      <c r="AA187">
        <v>1</v>
      </c>
      <c r="AB187">
        <v>10</v>
      </c>
      <c r="AC187" s="22">
        <v>1</v>
      </c>
      <c r="AD187">
        <v>2</v>
      </c>
      <c r="AE187">
        <v>7</v>
      </c>
      <c r="AF187">
        <v>7</v>
      </c>
      <c r="AG187">
        <v>1</v>
      </c>
      <c r="AH187">
        <v>0</v>
      </c>
    </row>
    <row r="188" spans="1:34" x14ac:dyDescent="0.25">
      <c r="A188">
        <v>32</v>
      </c>
      <c r="B188" t="s">
        <v>47</v>
      </c>
      <c r="C188" t="s">
        <v>37</v>
      </c>
      <c r="D188">
        <v>1259</v>
      </c>
      <c r="E188" t="s">
        <v>41</v>
      </c>
      <c r="F188">
        <v>2</v>
      </c>
      <c r="G188">
        <v>4</v>
      </c>
      <c r="H188" t="s">
        <v>42</v>
      </c>
      <c r="I188">
        <v>1</v>
      </c>
      <c r="J188">
        <v>1692</v>
      </c>
      <c r="K188">
        <v>4</v>
      </c>
      <c r="L188" t="s">
        <v>46</v>
      </c>
      <c r="M188">
        <v>95</v>
      </c>
      <c r="N188">
        <v>3</v>
      </c>
      <c r="O188">
        <v>1</v>
      </c>
      <c r="P188" t="s">
        <v>54</v>
      </c>
      <c r="Q188">
        <v>2</v>
      </c>
      <c r="R188" t="s">
        <v>61</v>
      </c>
      <c r="S188">
        <v>1393</v>
      </c>
      <c r="T188">
        <v>24852</v>
      </c>
      <c r="U188">
        <v>1</v>
      </c>
      <c r="V188" t="s">
        <v>47</v>
      </c>
      <c r="W188" t="s">
        <v>49</v>
      </c>
      <c r="X188">
        <v>12</v>
      </c>
      <c r="Y188">
        <v>3</v>
      </c>
      <c r="Z188">
        <v>1</v>
      </c>
      <c r="AA188">
        <v>0</v>
      </c>
      <c r="AB188">
        <v>1</v>
      </c>
      <c r="AC188" s="22">
        <v>2</v>
      </c>
      <c r="AD188">
        <v>3</v>
      </c>
      <c r="AE188">
        <v>1</v>
      </c>
      <c r="AF188">
        <v>0</v>
      </c>
      <c r="AG188">
        <v>0</v>
      </c>
      <c r="AH188">
        <v>0</v>
      </c>
    </row>
    <row r="189" spans="1:34" x14ac:dyDescent="0.25">
      <c r="A189">
        <v>32</v>
      </c>
      <c r="B189" t="s">
        <v>47</v>
      </c>
      <c r="C189" t="s">
        <v>37</v>
      </c>
      <c r="D189">
        <v>414</v>
      </c>
      <c r="E189" t="s">
        <v>40</v>
      </c>
      <c r="F189">
        <v>2</v>
      </c>
      <c r="G189">
        <v>4</v>
      </c>
      <c r="H189" t="s">
        <v>0</v>
      </c>
      <c r="I189">
        <v>1</v>
      </c>
      <c r="J189">
        <v>1862</v>
      </c>
      <c r="K189">
        <v>3</v>
      </c>
      <c r="L189" t="s">
        <v>46</v>
      </c>
      <c r="M189">
        <v>82</v>
      </c>
      <c r="N189">
        <v>2</v>
      </c>
      <c r="O189">
        <v>2</v>
      </c>
      <c r="P189" t="s">
        <v>52</v>
      </c>
      <c r="Q189">
        <v>2</v>
      </c>
      <c r="R189" t="s">
        <v>61</v>
      </c>
      <c r="S189">
        <v>9907</v>
      </c>
      <c r="T189">
        <v>26186</v>
      </c>
      <c r="U189">
        <v>7</v>
      </c>
      <c r="V189" t="s">
        <v>47</v>
      </c>
      <c r="W189" t="s">
        <v>47</v>
      </c>
      <c r="X189">
        <v>12</v>
      </c>
      <c r="Y189">
        <v>3</v>
      </c>
      <c r="Z189">
        <v>3</v>
      </c>
      <c r="AA189">
        <v>0</v>
      </c>
      <c r="AB189">
        <v>7</v>
      </c>
      <c r="AC189" s="22">
        <v>3</v>
      </c>
      <c r="AD189">
        <v>2</v>
      </c>
      <c r="AE189">
        <v>2</v>
      </c>
      <c r="AF189">
        <v>2</v>
      </c>
      <c r="AG189">
        <v>2</v>
      </c>
      <c r="AH189">
        <v>2</v>
      </c>
    </row>
    <row r="190" spans="1:34" x14ac:dyDescent="0.25">
      <c r="A190">
        <v>22</v>
      </c>
      <c r="B190" t="s">
        <v>47</v>
      </c>
      <c r="C190" t="s">
        <v>38</v>
      </c>
      <c r="D190">
        <v>1256</v>
      </c>
      <c r="E190" t="s">
        <v>41</v>
      </c>
      <c r="F190">
        <v>3</v>
      </c>
      <c r="G190">
        <v>4</v>
      </c>
      <c r="H190" t="s">
        <v>42</v>
      </c>
      <c r="I190">
        <v>1</v>
      </c>
      <c r="J190">
        <v>1203</v>
      </c>
      <c r="K190">
        <v>3</v>
      </c>
      <c r="L190" t="s">
        <v>46</v>
      </c>
      <c r="M190">
        <v>48</v>
      </c>
      <c r="N190">
        <v>2</v>
      </c>
      <c r="O190">
        <v>1</v>
      </c>
      <c r="P190" t="s">
        <v>53</v>
      </c>
      <c r="Q190">
        <v>4</v>
      </c>
      <c r="R190" t="s">
        <v>60</v>
      </c>
      <c r="S190">
        <v>2853</v>
      </c>
      <c r="T190">
        <v>4223</v>
      </c>
      <c r="U190">
        <v>0</v>
      </c>
      <c r="V190" t="s">
        <v>47</v>
      </c>
      <c r="W190" t="s">
        <v>47</v>
      </c>
      <c r="X190">
        <v>11</v>
      </c>
      <c r="Y190">
        <v>3</v>
      </c>
      <c r="Z190">
        <v>2</v>
      </c>
      <c r="AA190">
        <v>1</v>
      </c>
      <c r="AB190">
        <v>1</v>
      </c>
      <c r="AC190" s="22">
        <v>5</v>
      </c>
      <c r="AD190">
        <v>3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32</v>
      </c>
      <c r="B191" t="s">
        <v>47</v>
      </c>
      <c r="C191" t="s">
        <v>37</v>
      </c>
      <c r="D191">
        <v>1045</v>
      </c>
      <c r="E191" t="s">
        <v>40</v>
      </c>
      <c r="F191">
        <v>4</v>
      </c>
      <c r="G191">
        <v>4</v>
      </c>
      <c r="H191" t="s">
        <v>44</v>
      </c>
      <c r="I191">
        <v>1</v>
      </c>
      <c r="J191">
        <v>291</v>
      </c>
      <c r="K191">
        <v>4</v>
      </c>
      <c r="L191" t="s">
        <v>46</v>
      </c>
      <c r="M191">
        <v>32</v>
      </c>
      <c r="N191">
        <v>1</v>
      </c>
      <c r="O191">
        <v>3</v>
      </c>
      <c r="P191" t="s">
        <v>52</v>
      </c>
      <c r="Q191">
        <v>4</v>
      </c>
      <c r="R191" t="s">
        <v>60</v>
      </c>
      <c r="S191">
        <v>10400</v>
      </c>
      <c r="T191">
        <v>25812</v>
      </c>
      <c r="U191">
        <v>1</v>
      </c>
      <c r="V191" t="s">
        <v>47</v>
      </c>
      <c r="W191" t="s">
        <v>49</v>
      </c>
      <c r="X191">
        <v>11</v>
      </c>
      <c r="Y191">
        <v>3</v>
      </c>
      <c r="Z191">
        <v>3</v>
      </c>
      <c r="AA191">
        <v>0</v>
      </c>
      <c r="AB191">
        <v>14</v>
      </c>
      <c r="AC191" s="22">
        <v>2</v>
      </c>
      <c r="AD191">
        <v>2</v>
      </c>
      <c r="AE191">
        <v>14</v>
      </c>
      <c r="AF191">
        <v>8</v>
      </c>
      <c r="AG191">
        <v>9</v>
      </c>
      <c r="AH191">
        <v>8</v>
      </c>
    </row>
    <row r="192" spans="1:34" x14ac:dyDescent="0.25">
      <c r="A192">
        <v>26</v>
      </c>
      <c r="B192" t="s">
        <v>47</v>
      </c>
      <c r="C192" t="s">
        <v>37</v>
      </c>
      <c r="D192">
        <v>950</v>
      </c>
      <c r="E192" t="s">
        <v>40</v>
      </c>
      <c r="F192">
        <v>4</v>
      </c>
      <c r="G192">
        <v>4</v>
      </c>
      <c r="H192" t="s">
        <v>0</v>
      </c>
      <c r="I192">
        <v>1</v>
      </c>
      <c r="J192">
        <v>401</v>
      </c>
      <c r="K192">
        <v>4</v>
      </c>
      <c r="L192" t="s">
        <v>46</v>
      </c>
      <c r="M192">
        <v>48</v>
      </c>
      <c r="N192">
        <v>2</v>
      </c>
      <c r="O192">
        <v>2</v>
      </c>
      <c r="P192" t="s">
        <v>52</v>
      </c>
      <c r="Q192">
        <v>4</v>
      </c>
      <c r="R192" t="s">
        <v>61</v>
      </c>
      <c r="S192">
        <v>5828</v>
      </c>
      <c r="T192">
        <v>8450</v>
      </c>
      <c r="U192">
        <v>1</v>
      </c>
      <c r="V192" t="s">
        <v>47</v>
      </c>
      <c r="W192" t="s">
        <v>47</v>
      </c>
      <c r="X192">
        <v>12</v>
      </c>
      <c r="Y192">
        <v>3</v>
      </c>
      <c r="Z192">
        <v>2</v>
      </c>
      <c r="AA192">
        <v>0</v>
      </c>
      <c r="AB192">
        <v>8</v>
      </c>
      <c r="AC192" s="22">
        <v>0</v>
      </c>
      <c r="AD192">
        <v>3</v>
      </c>
      <c r="AE192">
        <v>8</v>
      </c>
      <c r="AF192">
        <v>7</v>
      </c>
      <c r="AG192">
        <v>7</v>
      </c>
      <c r="AH192">
        <v>4</v>
      </c>
    </row>
    <row r="193" spans="1:34" x14ac:dyDescent="0.25">
      <c r="A193">
        <v>51</v>
      </c>
      <c r="B193" t="s">
        <v>47</v>
      </c>
      <c r="C193" t="s">
        <v>37</v>
      </c>
      <c r="D193">
        <v>1323</v>
      </c>
      <c r="E193" t="s">
        <v>41</v>
      </c>
      <c r="F193">
        <v>4</v>
      </c>
      <c r="G193">
        <v>4</v>
      </c>
      <c r="H193" t="s">
        <v>42</v>
      </c>
      <c r="I193">
        <v>1</v>
      </c>
      <c r="J193">
        <v>1081</v>
      </c>
      <c r="K193">
        <v>1</v>
      </c>
      <c r="L193" t="s">
        <v>46</v>
      </c>
      <c r="M193">
        <v>34</v>
      </c>
      <c r="N193">
        <v>3</v>
      </c>
      <c r="O193">
        <v>1</v>
      </c>
      <c r="P193" t="s">
        <v>53</v>
      </c>
      <c r="Q193">
        <v>3</v>
      </c>
      <c r="R193" t="s">
        <v>60</v>
      </c>
      <c r="S193">
        <v>2461</v>
      </c>
      <c r="T193">
        <v>10332</v>
      </c>
      <c r="U193">
        <v>9</v>
      </c>
      <c r="V193" t="s">
        <v>47</v>
      </c>
      <c r="W193" t="s">
        <v>47</v>
      </c>
      <c r="X193">
        <v>12</v>
      </c>
      <c r="Y193">
        <v>3</v>
      </c>
      <c r="Z193">
        <v>3</v>
      </c>
      <c r="AA193">
        <v>3</v>
      </c>
      <c r="AB193">
        <v>18</v>
      </c>
      <c r="AC193" s="22">
        <v>2</v>
      </c>
      <c r="AD193">
        <v>4</v>
      </c>
      <c r="AE193">
        <v>10</v>
      </c>
      <c r="AF193">
        <v>0</v>
      </c>
      <c r="AG193">
        <v>2</v>
      </c>
      <c r="AH193">
        <v>7</v>
      </c>
    </row>
    <row r="194" spans="1:34" x14ac:dyDescent="0.25">
      <c r="A194">
        <v>28</v>
      </c>
      <c r="B194" t="s">
        <v>47</v>
      </c>
      <c r="C194" t="s">
        <v>37</v>
      </c>
      <c r="D194">
        <v>1434</v>
      </c>
      <c r="E194" t="s">
        <v>41</v>
      </c>
      <c r="F194">
        <v>5</v>
      </c>
      <c r="G194">
        <v>4</v>
      </c>
      <c r="H194" t="s">
        <v>117</v>
      </c>
      <c r="I194">
        <v>1</v>
      </c>
      <c r="J194">
        <v>65</v>
      </c>
      <c r="K194">
        <v>3</v>
      </c>
      <c r="L194" t="s">
        <v>46</v>
      </c>
      <c r="M194">
        <v>50</v>
      </c>
      <c r="N194">
        <v>3</v>
      </c>
      <c r="O194">
        <v>1</v>
      </c>
      <c r="P194" t="s">
        <v>54</v>
      </c>
      <c r="Q194">
        <v>3</v>
      </c>
      <c r="R194" t="s">
        <v>61</v>
      </c>
      <c r="S194">
        <v>3441</v>
      </c>
      <c r="T194">
        <v>11179</v>
      </c>
      <c r="U194">
        <v>1</v>
      </c>
      <c r="V194" t="s">
        <v>47</v>
      </c>
      <c r="W194" t="s">
        <v>47</v>
      </c>
      <c r="X194">
        <v>13</v>
      </c>
      <c r="Y194">
        <v>3</v>
      </c>
      <c r="Z194">
        <v>3</v>
      </c>
      <c r="AA194">
        <v>0</v>
      </c>
      <c r="AB194">
        <v>2</v>
      </c>
      <c r="AC194" s="22">
        <v>3</v>
      </c>
      <c r="AD194">
        <v>2</v>
      </c>
      <c r="AE194">
        <v>2</v>
      </c>
      <c r="AF194">
        <v>2</v>
      </c>
      <c r="AG194">
        <v>2</v>
      </c>
      <c r="AH194">
        <v>2</v>
      </c>
    </row>
    <row r="195" spans="1:34" x14ac:dyDescent="0.25">
      <c r="A195">
        <v>37</v>
      </c>
      <c r="B195" t="s">
        <v>47</v>
      </c>
      <c r="C195" t="s">
        <v>37</v>
      </c>
      <c r="D195">
        <v>807</v>
      </c>
      <c r="E195" t="s">
        <v>116</v>
      </c>
      <c r="F195">
        <v>6</v>
      </c>
      <c r="G195">
        <v>4</v>
      </c>
      <c r="H195" t="s">
        <v>116</v>
      </c>
      <c r="I195">
        <v>1</v>
      </c>
      <c r="J195">
        <v>133</v>
      </c>
      <c r="K195">
        <v>3</v>
      </c>
      <c r="L195" t="s">
        <v>46</v>
      </c>
      <c r="M195">
        <v>63</v>
      </c>
      <c r="N195">
        <v>3</v>
      </c>
      <c r="O195">
        <v>1</v>
      </c>
      <c r="P195" t="s">
        <v>116</v>
      </c>
      <c r="Q195">
        <v>1</v>
      </c>
      <c r="R195" t="s">
        <v>62</v>
      </c>
      <c r="S195">
        <v>2073</v>
      </c>
      <c r="T195">
        <v>23648</v>
      </c>
      <c r="U195">
        <v>4</v>
      </c>
      <c r="V195" t="s">
        <v>47</v>
      </c>
      <c r="W195" t="s">
        <v>47</v>
      </c>
      <c r="X195">
        <v>22</v>
      </c>
      <c r="Y195">
        <v>4</v>
      </c>
      <c r="Z195">
        <v>4</v>
      </c>
      <c r="AA195">
        <v>0</v>
      </c>
      <c r="AB195">
        <v>7</v>
      </c>
      <c r="AC195" s="22">
        <v>3</v>
      </c>
      <c r="AD195">
        <v>3</v>
      </c>
      <c r="AE195">
        <v>3</v>
      </c>
      <c r="AF195">
        <v>2</v>
      </c>
      <c r="AG195">
        <v>0</v>
      </c>
      <c r="AH195">
        <v>2</v>
      </c>
    </row>
    <row r="196" spans="1:34" x14ac:dyDescent="0.25">
      <c r="A196">
        <v>31</v>
      </c>
      <c r="B196" t="s">
        <v>47</v>
      </c>
      <c r="C196" t="s">
        <v>37</v>
      </c>
      <c r="D196">
        <v>249</v>
      </c>
      <c r="E196" t="s">
        <v>40</v>
      </c>
      <c r="F196">
        <v>6</v>
      </c>
      <c r="G196">
        <v>4</v>
      </c>
      <c r="H196" t="s">
        <v>42</v>
      </c>
      <c r="I196">
        <v>1</v>
      </c>
      <c r="J196">
        <v>163</v>
      </c>
      <c r="K196">
        <v>2</v>
      </c>
      <c r="L196" t="s">
        <v>46</v>
      </c>
      <c r="M196">
        <v>76</v>
      </c>
      <c r="N196">
        <v>1</v>
      </c>
      <c r="O196">
        <v>2</v>
      </c>
      <c r="P196" t="s">
        <v>52</v>
      </c>
      <c r="Q196">
        <v>3</v>
      </c>
      <c r="R196" t="s">
        <v>60</v>
      </c>
      <c r="S196">
        <v>6172</v>
      </c>
      <c r="T196">
        <v>20739</v>
      </c>
      <c r="U196">
        <v>4</v>
      </c>
      <c r="V196" t="s">
        <v>47</v>
      </c>
      <c r="W196" t="s">
        <v>47</v>
      </c>
      <c r="X196">
        <v>18</v>
      </c>
      <c r="Y196">
        <v>3</v>
      </c>
      <c r="Z196">
        <v>2</v>
      </c>
      <c r="AA196">
        <v>0</v>
      </c>
      <c r="AB196">
        <v>12</v>
      </c>
      <c r="AC196" s="22">
        <v>3</v>
      </c>
      <c r="AD196">
        <v>2</v>
      </c>
      <c r="AE196">
        <v>7</v>
      </c>
      <c r="AF196">
        <v>7</v>
      </c>
      <c r="AG196">
        <v>7</v>
      </c>
      <c r="AH196">
        <v>7</v>
      </c>
    </row>
    <row r="197" spans="1:34" x14ac:dyDescent="0.25">
      <c r="A197">
        <v>58</v>
      </c>
      <c r="B197" t="s">
        <v>47</v>
      </c>
      <c r="C197" t="s">
        <v>37</v>
      </c>
      <c r="D197">
        <v>601</v>
      </c>
      <c r="E197" t="s">
        <v>41</v>
      </c>
      <c r="F197">
        <v>7</v>
      </c>
      <c r="G197">
        <v>4</v>
      </c>
      <c r="H197" t="s">
        <v>44</v>
      </c>
      <c r="I197">
        <v>1</v>
      </c>
      <c r="J197">
        <v>1360</v>
      </c>
      <c r="K197">
        <v>3</v>
      </c>
      <c r="L197" t="s">
        <v>45</v>
      </c>
      <c r="M197">
        <v>53</v>
      </c>
      <c r="N197">
        <v>2</v>
      </c>
      <c r="O197">
        <v>3</v>
      </c>
      <c r="P197" t="s">
        <v>55</v>
      </c>
      <c r="Q197">
        <v>1</v>
      </c>
      <c r="R197" t="s">
        <v>60</v>
      </c>
      <c r="S197">
        <v>10008</v>
      </c>
      <c r="T197">
        <v>12023</v>
      </c>
      <c r="U197">
        <v>7</v>
      </c>
      <c r="V197" t="s">
        <v>47</v>
      </c>
      <c r="W197" t="s">
        <v>47</v>
      </c>
      <c r="X197">
        <v>14</v>
      </c>
      <c r="Y197">
        <v>3</v>
      </c>
      <c r="Z197">
        <v>4</v>
      </c>
      <c r="AA197">
        <v>0</v>
      </c>
      <c r="AB197">
        <v>31</v>
      </c>
      <c r="AC197" s="22">
        <v>0</v>
      </c>
      <c r="AD197">
        <v>2</v>
      </c>
      <c r="AE197">
        <v>10</v>
      </c>
      <c r="AF197">
        <v>9</v>
      </c>
      <c r="AG197">
        <v>5</v>
      </c>
      <c r="AH197">
        <v>9</v>
      </c>
    </row>
    <row r="198" spans="1:34" x14ac:dyDescent="0.25">
      <c r="A198">
        <v>51</v>
      </c>
      <c r="B198" t="s">
        <v>47</v>
      </c>
      <c r="C198" t="s">
        <v>38</v>
      </c>
      <c r="D198">
        <v>1150</v>
      </c>
      <c r="E198" t="s">
        <v>41</v>
      </c>
      <c r="F198">
        <v>8</v>
      </c>
      <c r="G198">
        <v>4</v>
      </c>
      <c r="H198" t="s">
        <v>42</v>
      </c>
      <c r="I198">
        <v>1</v>
      </c>
      <c r="J198">
        <v>179</v>
      </c>
      <c r="K198">
        <v>1</v>
      </c>
      <c r="L198" t="s">
        <v>46</v>
      </c>
      <c r="M198">
        <v>53</v>
      </c>
      <c r="N198">
        <v>1</v>
      </c>
      <c r="O198">
        <v>3</v>
      </c>
      <c r="P198" t="s">
        <v>55</v>
      </c>
      <c r="Q198">
        <v>4</v>
      </c>
      <c r="R198" t="s">
        <v>61</v>
      </c>
      <c r="S198">
        <v>10650</v>
      </c>
      <c r="T198">
        <v>25150</v>
      </c>
      <c r="U198">
        <v>2</v>
      </c>
      <c r="V198" t="s">
        <v>47</v>
      </c>
      <c r="W198" t="s">
        <v>49</v>
      </c>
      <c r="X198">
        <v>15</v>
      </c>
      <c r="Y198">
        <v>3</v>
      </c>
      <c r="Z198">
        <v>4</v>
      </c>
      <c r="AA198">
        <v>0</v>
      </c>
      <c r="AB198">
        <v>18</v>
      </c>
      <c r="AC198" s="22">
        <v>2</v>
      </c>
      <c r="AD198">
        <v>3</v>
      </c>
      <c r="AE198">
        <v>4</v>
      </c>
      <c r="AF198">
        <v>2</v>
      </c>
      <c r="AG198">
        <v>0</v>
      </c>
      <c r="AH198">
        <v>3</v>
      </c>
    </row>
    <row r="199" spans="1:34" x14ac:dyDescent="0.25">
      <c r="A199">
        <v>52</v>
      </c>
      <c r="B199" t="s">
        <v>47</v>
      </c>
      <c r="C199" t="s">
        <v>37</v>
      </c>
      <c r="D199">
        <v>723</v>
      </c>
      <c r="E199" t="s">
        <v>41</v>
      </c>
      <c r="F199">
        <v>8</v>
      </c>
      <c r="G199">
        <v>4</v>
      </c>
      <c r="H199" t="s">
        <v>44</v>
      </c>
      <c r="I199">
        <v>1</v>
      </c>
      <c r="J199">
        <v>433</v>
      </c>
      <c r="K199">
        <v>3</v>
      </c>
      <c r="L199" t="s">
        <v>46</v>
      </c>
      <c r="M199">
        <v>85</v>
      </c>
      <c r="N199">
        <v>2</v>
      </c>
      <c r="O199">
        <v>2</v>
      </c>
      <c r="P199" t="s">
        <v>53</v>
      </c>
      <c r="Q199">
        <v>2</v>
      </c>
      <c r="R199" t="s">
        <v>60</v>
      </c>
      <c r="S199">
        <v>4941</v>
      </c>
      <c r="T199">
        <v>17747</v>
      </c>
      <c r="U199">
        <v>2</v>
      </c>
      <c r="V199" t="s">
        <v>47</v>
      </c>
      <c r="W199" t="s">
        <v>49</v>
      </c>
      <c r="X199">
        <v>15</v>
      </c>
      <c r="Y199">
        <v>3</v>
      </c>
      <c r="Z199">
        <v>1</v>
      </c>
      <c r="AA199">
        <v>0</v>
      </c>
      <c r="AB199">
        <v>11</v>
      </c>
      <c r="AC199" s="22">
        <v>3</v>
      </c>
      <c r="AD199">
        <v>2</v>
      </c>
      <c r="AE199">
        <v>8</v>
      </c>
      <c r="AF199">
        <v>2</v>
      </c>
      <c r="AG199">
        <v>7</v>
      </c>
      <c r="AH199">
        <v>7</v>
      </c>
    </row>
    <row r="200" spans="1:34" x14ac:dyDescent="0.25">
      <c r="A200">
        <v>29</v>
      </c>
      <c r="B200" t="s">
        <v>47</v>
      </c>
      <c r="C200" t="s">
        <v>37</v>
      </c>
      <c r="D200">
        <v>318</v>
      </c>
      <c r="E200" t="s">
        <v>41</v>
      </c>
      <c r="F200">
        <v>8</v>
      </c>
      <c r="G200">
        <v>4</v>
      </c>
      <c r="H200" t="s">
        <v>43</v>
      </c>
      <c r="I200">
        <v>1</v>
      </c>
      <c r="J200">
        <v>454</v>
      </c>
      <c r="K200">
        <v>2</v>
      </c>
      <c r="L200" t="s">
        <v>46</v>
      </c>
      <c r="M200">
        <v>77</v>
      </c>
      <c r="N200">
        <v>1</v>
      </c>
      <c r="O200">
        <v>1</v>
      </c>
      <c r="P200" t="s">
        <v>54</v>
      </c>
      <c r="Q200">
        <v>1</v>
      </c>
      <c r="R200" t="s">
        <v>60</v>
      </c>
      <c r="S200">
        <v>2119</v>
      </c>
      <c r="T200">
        <v>4759</v>
      </c>
      <c r="U200">
        <v>1</v>
      </c>
      <c r="V200" t="s">
        <v>47</v>
      </c>
      <c r="W200" t="s">
        <v>47</v>
      </c>
      <c r="X200">
        <v>11</v>
      </c>
      <c r="Y200">
        <v>3</v>
      </c>
      <c r="Z200">
        <v>4</v>
      </c>
      <c r="AA200">
        <v>0</v>
      </c>
      <c r="AB200">
        <v>7</v>
      </c>
      <c r="AC200" s="22">
        <v>4</v>
      </c>
      <c r="AD200">
        <v>2</v>
      </c>
      <c r="AE200">
        <v>7</v>
      </c>
      <c r="AF200">
        <v>7</v>
      </c>
      <c r="AG200">
        <v>0</v>
      </c>
      <c r="AH200">
        <v>7</v>
      </c>
    </row>
    <row r="201" spans="1:34" x14ac:dyDescent="0.25">
      <c r="A201">
        <v>36</v>
      </c>
      <c r="B201" t="s">
        <v>47</v>
      </c>
      <c r="C201" t="s">
        <v>37</v>
      </c>
      <c r="D201">
        <v>1218</v>
      </c>
      <c r="E201" t="s">
        <v>40</v>
      </c>
      <c r="F201">
        <v>9</v>
      </c>
      <c r="G201">
        <v>4</v>
      </c>
      <c r="H201" t="s">
        <v>42</v>
      </c>
      <c r="I201">
        <v>1</v>
      </c>
      <c r="J201">
        <v>27</v>
      </c>
      <c r="K201">
        <v>3</v>
      </c>
      <c r="L201" t="s">
        <v>46</v>
      </c>
      <c r="M201">
        <v>82</v>
      </c>
      <c r="N201">
        <v>2</v>
      </c>
      <c r="O201">
        <v>1</v>
      </c>
      <c r="P201" t="s">
        <v>59</v>
      </c>
      <c r="Q201">
        <v>1</v>
      </c>
      <c r="R201" t="s">
        <v>61</v>
      </c>
      <c r="S201">
        <v>3407</v>
      </c>
      <c r="T201">
        <v>6986</v>
      </c>
      <c r="U201">
        <v>7</v>
      </c>
      <c r="V201" t="s">
        <v>47</v>
      </c>
      <c r="W201" t="s">
        <v>49</v>
      </c>
      <c r="X201">
        <v>23</v>
      </c>
      <c r="Y201">
        <v>4</v>
      </c>
      <c r="Z201">
        <v>2</v>
      </c>
      <c r="AA201">
        <v>0</v>
      </c>
      <c r="AB201">
        <v>10</v>
      </c>
      <c r="AC201" s="22">
        <v>4</v>
      </c>
      <c r="AD201">
        <v>3</v>
      </c>
      <c r="AE201">
        <v>5</v>
      </c>
      <c r="AF201">
        <v>3</v>
      </c>
      <c r="AG201">
        <v>0</v>
      </c>
      <c r="AH201">
        <v>3</v>
      </c>
    </row>
    <row r="202" spans="1:34" x14ac:dyDescent="0.25">
      <c r="A202">
        <v>33</v>
      </c>
      <c r="B202" t="s">
        <v>47</v>
      </c>
      <c r="C202" t="s">
        <v>37</v>
      </c>
      <c r="D202">
        <v>603</v>
      </c>
      <c r="E202" t="s">
        <v>40</v>
      </c>
      <c r="F202">
        <v>9</v>
      </c>
      <c r="G202">
        <v>4</v>
      </c>
      <c r="H202" t="s">
        <v>0</v>
      </c>
      <c r="I202">
        <v>1</v>
      </c>
      <c r="J202">
        <v>1157</v>
      </c>
      <c r="K202">
        <v>1</v>
      </c>
      <c r="L202" t="s">
        <v>45</v>
      </c>
      <c r="M202">
        <v>77</v>
      </c>
      <c r="N202">
        <v>3</v>
      </c>
      <c r="O202">
        <v>2</v>
      </c>
      <c r="P202" t="s">
        <v>52</v>
      </c>
      <c r="Q202">
        <v>1</v>
      </c>
      <c r="R202" t="s">
        <v>61</v>
      </c>
      <c r="S202">
        <v>8224</v>
      </c>
      <c r="T202">
        <v>18385</v>
      </c>
      <c r="U202">
        <v>0</v>
      </c>
      <c r="V202" t="s">
        <v>47</v>
      </c>
      <c r="W202" t="s">
        <v>47</v>
      </c>
      <c r="X202">
        <v>17</v>
      </c>
      <c r="Y202">
        <v>3</v>
      </c>
      <c r="Z202">
        <v>1</v>
      </c>
      <c r="AA202">
        <v>0</v>
      </c>
      <c r="AB202">
        <v>6</v>
      </c>
      <c r="AC202" s="22">
        <v>3</v>
      </c>
      <c r="AD202">
        <v>3</v>
      </c>
      <c r="AE202">
        <v>5</v>
      </c>
      <c r="AF202">
        <v>2</v>
      </c>
      <c r="AG202">
        <v>0</v>
      </c>
      <c r="AH202">
        <v>3</v>
      </c>
    </row>
    <row r="203" spans="1:34" x14ac:dyDescent="0.25">
      <c r="A203">
        <v>34</v>
      </c>
      <c r="B203" t="s">
        <v>47</v>
      </c>
      <c r="C203" t="s">
        <v>37</v>
      </c>
      <c r="D203">
        <v>1107</v>
      </c>
      <c r="E203" t="s">
        <v>116</v>
      </c>
      <c r="F203">
        <v>9</v>
      </c>
      <c r="G203">
        <v>4</v>
      </c>
      <c r="H203" t="s">
        <v>117</v>
      </c>
      <c r="I203">
        <v>1</v>
      </c>
      <c r="J203">
        <v>1467</v>
      </c>
      <c r="K203">
        <v>1</v>
      </c>
      <c r="L203" t="s">
        <v>45</v>
      </c>
      <c r="M203">
        <v>52</v>
      </c>
      <c r="N203">
        <v>3</v>
      </c>
      <c r="O203">
        <v>1</v>
      </c>
      <c r="P203" t="s">
        <v>116</v>
      </c>
      <c r="Q203">
        <v>3</v>
      </c>
      <c r="R203" t="s">
        <v>60</v>
      </c>
      <c r="S203">
        <v>2742</v>
      </c>
      <c r="T203">
        <v>3072</v>
      </c>
      <c r="U203">
        <v>1</v>
      </c>
      <c r="V203" t="s">
        <v>47</v>
      </c>
      <c r="W203" t="s">
        <v>49</v>
      </c>
      <c r="X203">
        <v>15</v>
      </c>
      <c r="Y203">
        <v>3</v>
      </c>
      <c r="Z203">
        <v>4</v>
      </c>
      <c r="AA203">
        <v>0</v>
      </c>
      <c r="AB203">
        <v>2</v>
      </c>
      <c r="AC203" s="22">
        <v>0</v>
      </c>
      <c r="AD203">
        <v>3</v>
      </c>
      <c r="AE203">
        <v>2</v>
      </c>
      <c r="AF203">
        <v>2</v>
      </c>
      <c r="AG203">
        <v>2</v>
      </c>
      <c r="AH203">
        <v>2</v>
      </c>
    </row>
    <row r="204" spans="1:34" x14ac:dyDescent="0.25">
      <c r="A204">
        <v>40</v>
      </c>
      <c r="B204" t="s">
        <v>47</v>
      </c>
      <c r="C204" t="s">
        <v>37</v>
      </c>
      <c r="D204">
        <v>676</v>
      </c>
      <c r="E204" t="s">
        <v>41</v>
      </c>
      <c r="F204">
        <v>9</v>
      </c>
      <c r="G204">
        <v>4</v>
      </c>
      <c r="H204" t="s">
        <v>42</v>
      </c>
      <c r="I204">
        <v>1</v>
      </c>
      <c r="J204">
        <v>1534</v>
      </c>
      <c r="K204">
        <v>4</v>
      </c>
      <c r="L204" t="s">
        <v>46</v>
      </c>
      <c r="M204">
        <v>86</v>
      </c>
      <c r="N204">
        <v>3</v>
      </c>
      <c r="O204">
        <v>1</v>
      </c>
      <c r="P204" t="s">
        <v>54</v>
      </c>
      <c r="Q204">
        <v>1</v>
      </c>
      <c r="R204" t="s">
        <v>61</v>
      </c>
      <c r="S204">
        <v>2018</v>
      </c>
      <c r="T204">
        <v>21831</v>
      </c>
      <c r="U204">
        <v>3</v>
      </c>
      <c r="V204" t="s">
        <v>47</v>
      </c>
      <c r="W204" t="s">
        <v>49</v>
      </c>
      <c r="X204">
        <v>14</v>
      </c>
      <c r="Y204">
        <v>3</v>
      </c>
      <c r="Z204">
        <v>2</v>
      </c>
      <c r="AA204">
        <v>0</v>
      </c>
      <c r="AB204">
        <v>15</v>
      </c>
      <c r="AC204" s="22">
        <v>3</v>
      </c>
      <c r="AD204">
        <v>1</v>
      </c>
      <c r="AE204">
        <v>5</v>
      </c>
      <c r="AF204">
        <v>4</v>
      </c>
      <c r="AG204">
        <v>1</v>
      </c>
      <c r="AH204">
        <v>0</v>
      </c>
    </row>
    <row r="205" spans="1:34" x14ac:dyDescent="0.25">
      <c r="A205">
        <v>34</v>
      </c>
      <c r="B205" t="s">
        <v>47</v>
      </c>
      <c r="C205" t="s">
        <v>38</v>
      </c>
      <c r="D205">
        <v>234</v>
      </c>
      <c r="E205" t="s">
        <v>41</v>
      </c>
      <c r="F205">
        <v>9</v>
      </c>
      <c r="G205">
        <v>4</v>
      </c>
      <c r="H205" t="s">
        <v>42</v>
      </c>
      <c r="I205">
        <v>1</v>
      </c>
      <c r="J205">
        <v>1807</v>
      </c>
      <c r="K205">
        <v>4</v>
      </c>
      <c r="L205" t="s">
        <v>46</v>
      </c>
      <c r="M205">
        <v>93</v>
      </c>
      <c r="N205">
        <v>3</v>
      </c>
      <c r="O205">
        <v>2</v>
      </c>
      <c r="P205" t="s">
        <v>54</v>
      </c>
      <c r="Q205">
        <v>1</v>
      </c>
      <c r="R205" t="s">
        <v>60</v>
      </c>
      <c r="S205">
        <v>5346</v>
      </c>
      <c r="T205">
        <v>6208</v>
      </c>
      <c r="U205">
        <v>4</v>
      </c>
      <c r="V205" t="s">
        <v>47</v>
      </c>
      <c r="W205" t="s">
        <v>49</v>
      </c>
      <c r="X205">
        <v>17</v>
      </c>
      <c r="Y205">
        <v>3</v>
      </c>
      <c r="Z205">
        <v>3</v>
      </c>
      <c r="AA205">
        <v>1</v>
      </c>
      <c r="AB205">
        <v>11</v>
      </c>
      <c r="AC205" s="22">
        <v>3</v>
      </c>
      <c r="AD205">
        <v>2</v>
      </c>
      <c r="AE205">
        <v>7</v>
      </c>
      <c r="AF205">
        <v>1</v>
      </c>
      <c r="AG205">
        <v>0</v>
      </c>
      <c r="AH205">
        <v>7</v>
      </c>
    </row>
    <row r="206" spans="1:34" x14ac:dyDescent="0.25">
      <c r="A206">
        <v>44</v>
      </c>
      <c r="B206" t="s">
        <v>47</v>
      </c>
      <c r="C206" t="s">
        <v>37</v>
      </c>
      <c r="D206">
        <v>1097</v>
      </c>
      <c r="E206" t="s">
        <v>41</v>
      </c>
      <c r="F206">
        <v>10</v>
      </c>
      <c r="G206">
        <v>4</v>
      </c>
      <c r="H206" t="s">
        <v>42</v>
      </c>
      <c r="I206">
        <v>1</v>
      </c>
      <c r="J206">
        <v>1200</v>
      </c>
      <c r="K206">
        <v>3</v>
      </c>
      <c r="L206" t="s">
        <v>46</v>
      </c>
      <c r="M206">
        <v>96</v>
      </c>
      <c r="N206">
        <v>3</v>
      </c>
      <c r="O206">
        <v>1</v>
      </c>
      <c r="P206" t="s">
        <v>53</v>
      </c>
      <c r="Q206">
        <v>3</v>
      </c>
      <c r="R206" t="s">
        <v>61</v>
      </c>
      <c r="S206">
        <v>2936</v>
      </c>
      <c r="T206">
        <v>10826</v>
      </c>
      <c r="U206">
        <v>1</v>
      </c>
      <c r="V206" t="s">
        <v>47</v>
      </c>
      <c r="W206" t="s">
        <v>47</v>
      </c>
      <c r="X206">
        <v>11</v>
      </c>
      <c r="Y206">
        <v>3</v>
      </c>
      <c r="Z206">
        <v>3</v>
      </c>
      <c r="AA206">
        <v>0</v>
      </c>
      <c r="AB206">
        <v>6</v>
      </c>
      <c r="AC206" s="22">
        <v>4</v>
      </c>
      <c r="AD206">
        <v>3</v>
      </c>
      <c r="AE206">
        <v>6</v>
      </c>
      <c r="AF206">
        <v>4</v>
      </c>
      <c r="AG206">
        <v>0</v>
      </c>
      <c r="AH206">
        <v>2</v>
      </c>
    </row>
    <row r="207" spans="1:34" x14ac:dyDescent="0.25">
      <c r="A207">
        <v>37</v>
      </c>
      <c r="B207" t="s">
        <v>47</v>
      </c>
      <c r="C207" t="s">
        <v>37</v>
      </c>
      <c r="D207">
        <v>370</v>
      </c>
      <c r="E207" t="s">
        <v>41</v>
      </c>
      <c r="F207">
        <v>10</v>
      </c>
      <c r="G207">
        <v>4</v>
      </c>
      <c r="H207" t="s">
        <v>44</v>
      </c>
      <c r="I207">
        <v>1</v>
      </c>
      <c r="J207">
        <v>1809</v>
      </c>
      <c r="K207">
        <v>4</v>
      </c>
      <c r="L207" t="s">
        <v>46</v>
      </c>
      <c r="M207">
        <v>58</v>
      </c>
      <c r="N207">
        <v>3</v>
      </c>
      <c r="O207">
        <v>2</v>
      </c>
      <c r="P207" t="s">
        <v>55</v>
      </c>
      <c r="Q207">
        <v>1</v>
      </c>
      <c r="R207" t="s">
        <v>61</v>
      </c>
      <c r="S207">
        <v>4213</v>
      </c>
      <c r="T207">
        <v>4992</v>
      </c>
      <c r="U207">
        <v>1</v>
      </c>
      <c r="V207" t="s">
        <v>47</v>
      </c>
      <c r="W207" t="s">
        <v>49</v>
      </c>
      <c r="X207">
        <v>15</v>
      </c>
      <c r="Y207">
        <v>3</v>
      </c>
      <c r="Z207">
        <v>2</v>
      </c>
      <c r="AA207">
        <v>0</v>
      </c>
      <c r="AB207">
        <v>10</v>
      </c>
      <c r="AC207" s="22">
        <v>4</v>
      </c>
      <c r="AD207">
        <v>1</v>
      </c>
      <c r="AE207">
        <v>10</v>
      </c>
      <c r="AF207">
        <v>3</v>
      </c>
      <c r="AG207">
        <v>0</v>
      </c>
      <c r="AH207">
        <v>8</v>
      </c>
    </row>
    <row r="208" spans="1:34" x14ac:dyDescent="0.25">
      <c r="A208">
        <v>32</v>
      </c>
      <c r="B208" t="s">
        <v>47</v>
      </c>
      <c r="C208" t="s">
        <v>39</v>
      </c>
      <c r="D208">
        <v>1474</v>
      </c>
      <c r="E208" t="s">
        <v>40</v>
      </c>
      <c r="F208">
        <v>11</v>
      </c>
      <c r="G208">
        <v>4</v>
      </c>
      <c r="H208" t="s">
        <v>43</v>
      </c>
      <c r="I208">
        <v>1</v>
      </c>
      <c r="J208">
        <v>631</v>
      </c>
      <c r="K208">
        <v>4</v>
      </c>
      <c r="L208" t="s">
        <v>46</v>
      </c>
      <c r="M208">
        <v>60</v>
      </c>
      <c r="N208">
        <v>4</v>
      </c>
      <c r="O208">
        <v>2</v>
      </c>
      <c r="P208" t="s">
        <v>52</v>
      </c>
      <c r="Q208">
        <v>3</v>
      </c>
      <c r="R208" t="s">
        <v>60</v>
      </c>
      <c r="S208">
        <v>4707</v>
      </c>
      <c r="T208">
        <v>23914</v>
      </c>
      <c r="U208">
        <v>8</v>
      </c>
      <c r="V208" t="s">
        <v>47</v>
      </c>
      <c r="W208" t="s">
        <v>49</v>
      </c>
      <c r="X208">
        <v>12</v>
      </c>
      <c r="Y208">
        <v>3</v>
      </c>
      <c r="Z208">
        <v>4</v>
      </c>
      <c r="AA208">
        <v>0</v>
      </c>
      <c r="AB208">
        <v>6</v>
      </c>
      <c r="AC208" s="22">
        <v>2</v>
      </c>
      <c r="AD208">
        <v>3</v>
      </c>
      <c r="AE208">
        <v>4</v>
      </c>
      <c r="AF208">
        <v>2</v>
      </c>
      <c r="AG208">
        <v>1</v>
      </c>
      <c r="AH208">
        <v>2</v>
      </c>
    </row>
    <row r="209" spans="1:34" x14ac:dyDescent="0.25">
      <c r="A209">
        <v>30</v>
      </c>
      <c r="B209" t="s">
        <v>47</v>
      </c>
      <c r="C209" t="s">
        <v>38</v>
      </c>
      <c r="D209">
        <v>448</v>
      </c>
      <c r="E209" t="s">
        <v>40</v>
      </c>
      <c r="F209">
        <v>12</v>
      </c>
      <c r="G209">
        <v>4</v>
      </c>
      <c r="H209" t="s">
        <v>42</v>
      </c>
      <c r="I209">
        <v>1</v>
      </c>
      <c r="J209">
        <v>648</v>
      </c>
      <c r="K209">
        <v>2</v>
      </c>
      <c r="L209" t="s">
        <v>46</v>
      </c>
      <c r="M209">
        <v>74</v>
      </c>
      <c r="N209">
        <v>2</v>
      </c>
      <c r="O209">
        <v>1</v>
      </c>
      <c r="P209" t="s">
        <v>59</v>
      </c>
      <c r="Q209">
        <v>1</v>
      </c>
      <c r="R209" t="s">
        <v>60</v>
      </c>
      <c r="S209">
        <v>2033</v>
      </c>
      <c r="T209">
        <v>14470</v>
      </c>
      <c r="U209">
        <v>1</v>
      </c>
      <c r="V209" t="s">
        <v>47</v>
      </c>
      <c r="W209" t="s">
        <v>49</v>
      </c>
      <c r="X209">
        <v>18</v>
      </c>
      <c r="Y209">
        <v>3</v>
      </c>
      <c r="Z209">
        <v>3</v>
      </c>
      <c r="AA209">
        <v>1</v>
      </c>
      <c r="AB209">
        <v>1</v>
      </c>
      <c r="AC209" s="22">
        <v>2</v>
      </c>
      <c r="AD209">
        <v>4</v>
      </c>
      <c r="AE209">
        <v>1</v>
      </c>
      <c r="AF209">
        <v>0</v>
      </c>
      <c r="AG209">
        <v>0</v>
      </c>
      <c r="AH209">
        <v>0</v>
      </c>
    </row>
    <row r="210" spans="1:34" x14ac:dyDescent="0.25">
      <c r="A210">
        <v>35</v>
      </c>
      <c r="B210" t="s">
        <v>47</v>
      </c>
      <c r="C210" t="s">
        <v>38</v>
      </c>
      <c r="D210">
        <v>880</v>
      </c>
      <c r="E210" t="s">
        <v>40</v>
      </c>
      <c r="F210">
        <v>12</v>
      </c>
      <c r="G210">
        <v>4</v>
      </c>
      <c r="H210" t="s">
        <v>43</v>
      </c>
      <c r="I210">
        <v>1</v>
      </c>
      <c r="J210">
        <v>1667</v>
      </c>
      <c r="K210">
        <v>4</v>
      </c>
      <c r="L210" t="s">
        <v>46</v>
      </c>
      <c r="M210">
        <v>36</v>
      </c>
      <c r="N210">
        <v>3</v>
      </c>
      <c r="O210">
        <v>2</v>
      </c>
      <c r="P210" t="s">
        <v>52</v>
      </c>
      <c r="Q210">
        <v>4</v>
      </c>
      <c r="R210" t="s">
        <v>61</v>
      </c>
      <c r="S210">
        <v>4581</v>
      </c>
      <c r="T210">
        <v>10414</v>
      </c>
      <c r="U210">
        <v>3</v>
      </c>
      <c r="V210" t="s">
        <v>47</v>
      </c>
      <c r="W210" t="s">
        <v>47</v>
      </c>
      <c r="X210">
        <v>24</v>
      </c>
      <c r="Y210">
        <v>4</v>
      </c>
      <c r="Z210">
        <v>1</v>
      </c>
      <c r="AA210">
        <v>0</v>
      </c>
      <c r="AB210">
        <v>13</v>
      </c>
      <c r="AC210" s="22">
        <v>2</v>
      </c>
      <c r="AD210">
        <v>4</v>
      </c>
      <c r="AE210">
        <v>11</v>
      </c>
      <c r="AF210">
        <v>9</v>
      </c>
      <c r="AG210">
        <v>6</v>
      </c>
      <c r="AH210">
        <v>7</v>
      </c>
    </row>
    <row r="211" spans="1:34" x14ac:dyDescent="0.25">
      <c r="A211">
        <v>31</v>
      </c>
      <c r="B211" t="s">
        <v>47</v>
      </c>
      <c r="C211" t="s">
        <v>37</v>
      </c>
      <c r="D211">
        <v>1365</v>
      </c>
      <c r="E211" t="s">
        <v>40</v>
      </c>
      <c r="F211">
        <v>13</v>
      </c>
      <c r="G211">
        <v>4</v>
      </c>
      <c r="H211" t="s">
        <v>44</v>
      </c>
      <c r="I211">
        <v>1</v>
      </c>
      <c r="J211">
        <v>650</v>
      </c>
      <c r="K211">
        <v>2</v>
      </c>
      <c r="L211" t="s">
        <v>46</v>
      </c>
      <c r="M211">
        <v>46</v>
      </c>
      <c r="N211">
        <v>3</v>
      </c>
      <c r="O211">
        <v>2</v>
      </c>
      <c r="P211" t="s">
        <v>52</v>
      </c>
      <c r="Q211">
        <v>1</v>
      </c>
      <c r="R211" t="s">
        <v>62</v>
      </c>
      <c r="S211">
        <v>4233</v>
      </c>
      <c r="T211">
        <v>11512</v>
      </c>
      <c r="U211">
        <v>2</v>
      </c>
      <c r="V211" t="s">
        <v>47</v>
      </c>
      <c r="W211" t="s">
        <v>49</v>
      </c>
      <c r="X211">
        <v>17</v>
      </c>
      <c r="Y211">
        <v>3</v>
      </c>
      <c r="Z211">
        <v>3</v>
      </c>
      <c r="AA211">
        <v>0</v>
      </c>
      <c r="AB211">
        <v>9</v>
      </c>
      <c r="AC211" s="22">
        <v>2</v>
      </c>
      <c r="AD211">
        <v>1</v>
      </c>
      <c r="AE211">
        <v>3</v>
      </c>
      <c r="AF211">
        <v>1</v>
      </c>
      <c r="AG211">
        <v>1</v>
      </c>
      <c r="AH211">
        <v>2</v>
      </c>
    </row>
    <row r="212" spans="1:34" x14ac:dyDescent="0.25">
      <c r="A212">
        <v>55</v>
      </c>
      <c r="B212" t="s">
        <v>47</v>
      </c>
      <c r="C212" t="s">
        <v>37</v>
      </c>
      <c r="D212">
        <v>267</v>
      </c>
      <c r="E212" t="s">
        <v>40</v>
      </c>
      <c r="F212">
        <v>13</v>
      </c>
      <c r="G212">
        <v>4</v>
      </c>
      <c r="H212" t="s">
        <v>0</v>
      </c>
      <c r="I212">
        <v>1</v>
      </c>
      <c r="J212">
        <v>1372</v>
      </c>
      <c r="K212">
        <v>1</v>
      </c>
      <c r="L212" t="s">
        <v>46</v>
      </c>
      <c r="M212">
        <v>85</v>
      </c>
      <c r="N212">
        <v>4</v>
      </c>
      <c r="O212">
        <v>4</v>
      </c>
      <c r="P212" t="s">
        <v>52</v>
      </c>
      <c r="Q212">
        <v>3</v>
      </c>
      <c r="R212" t="s">
        <v>61</v>
      </c>
      <c r="S212">
        <v>13695</v>
      </c>
      <c r="T212">
        <v>9277</v>
      </c>
      <c r="U212">
        <v>6</v>
      </c>
      <c r="V212" t="s">
        <v>47</v>
      </c>
      <c r="W212" t="s">
        <v>47</v>
      </c>
      <c r="X212">
        <v>17</v>
      </c>
      <c r="Y212">
        <v>3</v>
      </c>
      <c r="Z212">
        <v>3</v>
      </c>
      <c r="AA212">
        <v>0</v>
      </c>
      <c r="AB212">
        <v>24</v>
      </c>
      <c r="AC212" s="22">
        <v>2</v>
      </c>
      <c r="AD212">
        <v>2</v>
      </c>
      <c r="AE212">
        <v>19</v>
      </c>
      <c r="AF212">
        <v>7</v>
      </c>
      <c r="AG212">
        <v>3</v>
      </c>
      <c r="AH212">
        <v>8</v>
      </c>
    </row>
    <row r="213" spans="1:34" x14ac:dyDescent="0.25">
      <c r="A213">
        <v>56</v>
      </c>
      <c r="B213" t="s">
        <v>47</v>
      </c>
      <c r="C213" t="s">
        <v>37</v>
      </c>
      <c r="D213">
        <v>441</v>
      </c>
      <c r="E213" t="s">
        <v>41</v>
      </c>
      <c r="F213">
        <v>14</v>
      </c>
      <c r="G213">
        <v>4</v>
      </c>
      <c r="H213" t="s">
        <v>42</v>
      </c>
      <c r="I213">
        <v>1</v>
      </c>
      <c r="J213">
        <v>161</v>
      </c>
      <c r="K213">
        <v>2</v>
      </c>
      <c r="L213" t="s">
        <v>45</v>
      </c>
      <c r="M213">
        <v>72</v>
      </c>
      <c r="N213">
        <v>3</v>
      </c>
      <c r="O213">
        <v>1</v>
      </c>
      <c r="P213" t="s">
        <v>53</v>
      </c>
      <c r="Q213">
        <v>2</v>
      </c>
      <c r="R213" t="s">
        <v>60</v>
      </c>
      <c r="S213">
        <v>4963</v>
      </c>
      <c r="T213">
        <v>4510</v>
      </c>
      <c r="U213">
        <v>9</v>
      </c>
      <c r="V213" t="s">
        <v>47</v>
      </c>
      <c r="W213" t="s">
        <v>47</v>
      </c>
      <c r="X213">
        <v>18</v>
      </c>
      <c r="Y213">
        <v>3</v>
      </c>
      <c r="Z213">
        <v>1</v>
      </c>
      <c r="AA213">
        <v>3</v>
      </c>
      <c r="AB213">
        <v>7</v>
      </c>
      <c r="AC213" s="22">
        <v>2</v>
      </c>
      <c r="AD213">
        <v>3</v>
      </c>
      <c r="AE213">
        <v>5</v>
      </c>
      <c r="AF213">
        <v>4</v>
      </c>
      <c r="AG213">
        <v>4</v>
      </c>
      <c r="AH213">
        <v>3</v>
      </c>
    </row>
    <row r="214" spans="1:34" x14ac:dyDescent="0.25">
      <c r="A214">
        <v>35</v>
      </c>
      <c r="B214" t="s">
        <v>47</v>
      </c>
      <c r="C214" t="s">
        <v>37</v>
      </c>
      <c r="D214">
        <v>622</v>
      </c>
      <c r="E214" t="s">
        <v>41</v>
      </c>
      <c r="F214">
        <v>14</v>
      </c>
      <c r="G214">
        <v>4</v>
      </c>
      <c r="H214" t="s">
        <v>43</v>
      </c>
      <c r="I214">
        <v>1</v>
      </c>
      <c r="J214">
        <v>1010</v>
      </c>
      <c r="K214">
        <v>3</v>
      </c>
      <c r="L214" t="s">
        <v>46</v>
      </c>
      <c r="M214">
        <v>39</v>
      </c>
      <c r="N214">
        <v>2</v>
      </c>
      <c r="O214">
        <v>1</v>
      </c>
      <c r="P214" t="s">
        <v>54</v>
      </c>
      <c r="Q214">
        <v>2</v>
      </c>
      <c r="R214" t="s">
        <v>62</v>
      </c>
      <c r="S214">
        <v>3743</v>
      </c>
      <c r="T214">
        <v>10074</v>
      </c>
      <c r="U214">
        <v>1</v>
      </c>
      <c r="V214" t="s">
        <v>47</v>
      </c>
      <c r="W214" t="s">
        <v>47</v>
      </c>
      <c r="X214">
        <v>24</v>
      </c>
      <c r="Y214">
        <v>4</v>
      </c>
      <c r="Z214">
        <v>4</v>
      </c>
      <c r="AA214">
        <v>1</v>
      </c>
      <c r="AB214">
        <v>5</v>
      </c>
      <c r="AC214" s="22">
        <v>2</v>
      </c>
      <c r="AD214">
        <v>1</v>
      </c>
      <c r="AE214">
        <v>4</v>
      </c>
      <c r="AF214">
        <v>2</v>
      </c>
      <c r="AG214">
        <v>0</v>
      </c>
      <c r="AH214">
        <v>2</v>
      </c>
    </row>
    <row r="215" spans="1:34" x14ac:dyDescent="0.25">
      <c r="A215">
        <v>26</v>
      </c>
      <c r="B215" t="s">
        <v>47</v>
      </c>
      <c r="C215" t="s">
        <v>37</v>
      </c>
      <c r="D215">
        <v>1449</v>
      </c>
      <c r="E215" t="s">
        <v>41</v>
      </c>
      <c r="F215">
        <v>16</v>
      </c>
      <c r="G215">
        <v>4</v>
      </c>
      <c r="H215" t="s">
        <v>44</v>
      </c>
      <c r="I215">
        <v>1</v>
      </c>
      <c r="J215">
        <v>394</v>
      </c>
      <c r="K215">
        <v>1</v>
      </c>
      <c r="L215" t="s">
        <v>46</v>
      </c>
      <c r="M215">
        <v>45</v>
      </c>
      <c r="N215">
        <v>3</v>
      </c>
      <c r="O215">
        <v>1</v>
      </c>
      <c r="P215" t="s">
        <v>54</v>
      </c>
      <c r="Q215">
        <v>2</v>
      </c>
      <c r="R215" t="s">
        <v>62</v>
      </c>
      <c r="S215">
        <v>2373</v>
      </c>
      <c r="T215">
        <v>14180</v>
      </c>
      <c r="U215">
        <v>2</v>
      </c>
      <c r="V215" t="s">
        <v>47</v>
      </c>
      <c r="W215" t="s">
        <v>47</v>
      </c>
      <c r="X215">
        <v>13</v>
      </c>
      <c r="Y215">
        <v>3</v>
      </c>
      <c r="Z215">
        <v>4</v>
      </c>
      <c r="AA215">
        <v>1</v>
      </c>
      <c r="AB215">
        <v>5</v>
      </c>
      <c r="AC215" s="22">
        <v>2</v>
      </c>
      <c r="AD215">
        <v>3</v>
      </c>
      <c r="AE215">
        <v>3</v>
      </c>
      <c r="AF215">
        <v>2</v>
      </c>
      <c r="AG215">
        <v>0</v>
      </c>
      <c r="AH215">
        <v>2</v>
      </c>
    </row>
    <row r="216" spans="1:34" x14ac:dyDescent="0.25">
      <c r="A216">
        <v>36</v>
      </c>
      <c r="B216" t="s">
        <v>47</v>
      </c>
      <c r="C216" t="s">
        <v>37</v>
      </c>
      <c r="D216">
        <v>885</v>
      </c>
      <c r="E216" t="s">
        <v>41</v>
      </c>
      <c r="F216">
        <v>16</v>
      </c>
      <c r="G216">
        <v>4</v>
      </c>
      <c r="H216" t="s">
        <v>42</v>
      </c>
      <c r="I216">
        <v>1</v>
      </c>
      <c r="J216">
        <v>1042</v>
      </c>
      <c r="K216">
        <v>3</v>
      </c>
      <c r="L216" t="s">
        <v>45</v>
      </c>
      <c r="M216">
        <v>43</v>
      </c>
      <c r="N216">
        <v>4</v>
      </c>
      <c r="O216">
        <v>1</v>
      </c>
      <c r="P216" t="s">
        <v>54</v>
      </c>
      <c r="Q216">
        <v>1</v>
      </c>
      <c r="R216" t="s">
        <v>61</v>
      </c>
      <c r="S216">
        <v>2743</v>
      </c>
      <c r="T216">
        <v>8269</v>
      </c>
      <c r="U216">
        <v>1</v>
      </c>
      <c r="V216" t="s">
        <v>47</v>
      </c>
      <c r="W216" t="s">
        <v>49</v>
      </c>
      <c r="X216">
        <v>16</v>
      </c>
      <c r="Y216">
        <v>3</v>
      </c>
      <c r="Z216">
        <v>3</v>
      </c>
      <c r="AA216">
        <v>0</v>
      </c>
      <c r="AB216">
        <v>18</v>
      </c>
      <c r="AC216" s="22">
        <v>1</v>
      </c>
      <c r="AD216">
        <v>3</v>
      </c>
      <c r="AE216">
        <v>17</v>
      </c>
      <c r="AF216">
        <v>13</v>
      </c>
      <c r="AG216">
        <v>15</v>
      </c>
      <c r="AH216">
        <v>14</v>
      </c>
    </row>
    <row r="217" spans="1:34" x14ac:dyDescent="0.25">
      <c r="A217">
        <v>31</v>
      </c>
      <c r="B217" t="s">
        <v>47</v>
      </c>
      <c r="C217" t="s">
        <v>37</v>
      </c>
      <c r="D217">
        <v>1079</v>
      </c>
      <c r="E217" t="s">
        <v>40</v>
      </c>
      <c r="F217">
        <v>16</v>
      </c>
      <c r="G217">
        <v>4</v>
      </c>
      <c r="H217" t="s">
        <v>0</v>
      </c>
      <c r="I217">
        <v>1</v>
      </c>
      <c r="J217">
        <v>1761</v>
      </c>
      <c r="K217">
        <v>1</v>
      </c>
      <c r="L217" t="s">
        <v>46</v>
      </c>
      <c r="M217">
        <v>70</v>
      </c>
      <c r="N217">
        <v>3</v>
      </c>
      <c r="O217">
        <v>3</v>
      </c>
      <c r="P217" t="s">
        <v>52</v>
      </c>
      <c r="Q217">
        <v>3</v>
      </c>
      <c r="R217" t="s">
        <v>60</v>
      </c>
      <c r="S217">
        <v>8161</v>
      </c>
      <c r="T217">
        <v>19002</v>
      </c>
      <c r="U217">
        <v>2</v>
      </c>
      <c r="V217" t="s">
        <v>47</v>
      </c>
      <c r="W217" t="s">
        <v>49</v>
      </c>
      <c r="X217">
        <v>13</v>
      </c>
      <c r="Y217">
        <v>3</v>
      </c>
      <c r="Z217">
        <v>1</v>
      </c>
      <c r="AA217">
        <v>3</v>
      </c>
      <c r="AB217">
        <v>10</v>
      </c>
      <c r="AC217" s="22">
        <v>2</v>
      </c>
      <c r="AD217">
        <v>3</v>
      </c>
      <c r="AE217">
        <v>1</v>
      </c>
      <c r="AF217">
        <v>0</v>
      </c>
      <c r="AG217">
        <v>0</v>
      </c>
      <c r="AH217">
        <v>0</v>
      </c>
    </row>
    <row r="218" spans="1:34" x14ac:dyDescent="0.25">
      <c r="A218">
        <v>34</v>
      </c>
      <c r="B218" t="s">
        <v>47</v>
      </c>
      <c r="C218" t="s">
        <v>39</v>
      </c>
      <c r="D218">
        <v>967</v>
      </c>
      <c r="E218" t="s">
        <v>41</v>
      </c>
      <c r="F218">
        <v>16</v>
      </c>
      <c r="G218">
        <v>4</v>
      </c>
      <c r="H218" t="s">
        <v>117</v>
      </c>
      <c r="I218">
        <v>1</v>
      </c>
      <c r="J218">
        <v>1905</v>
      </c>
      <c r="K218">
        <v>4</v>
      </c>
      <c r="L218" t="s">
        <v>46</v>
      </c>
      <c r="M218">
        <v>85</v>
      </c>
      <c r="N218">
        <v>1</v>
      </c>
      <c r="O218">
        <v>1</v>
      </c>
      <c r="P218" t="s">
        <v>53</v>
      </c>
      <c r="Q218">
        <v>1</v>
      </c>
      <c r="R218" t="s">
        <v>60</v>
      </c>
      <c r="S218">
        <v>2307</v>
      </c>
      <c r="T218">
        <v>14460</v>
      </c>
      <c r="U218">
        <v>1</v>
      </c>
      <c r="V218" t="s">
        <v>47</v>
      </c>
      <c r="W218" t="s">
        <v>47</v>
      </c>
      <c r="X218">
        <v>23</v>
      </c>
      <c r="Y218">
        <v>4</v>
      </c>
      <c r="Z218">
        <v>2</v>
      </c>
      <c r="AA218">
        <v>1</v>
      </c>
      <c r="AB218">
        <v>5</v>
      </c>
      <c r="AC218" s="22">
        <v>2</v>
      </c>
      <c r="AD218">
        <v>3</v>
      </c>
      <c r="AE218">
        <v>5</v>
      </c>
      <c r="AF218">
        <v>2</v>
      </c>
      <c r="AG218">
        <v>3</v>
      </c>
      <c r="AH218">
        <v>0</v>
      </c>
    </row>
    <row r="219" spans="1:34" x14ac:dyDescent="0.25">
      <c r="A219">
        <v>26</v>
      </c>
      <c r="B219" t="s">
        <v>47</v>
      </c>
      <c r="C219" t="s">
        <v>38</v>
      </c>
      <c r="D219">
        <v>426</v>
      </c>
      <c r="E219" t="s">
        <v>116</v>
      </c>
      <c r="F219">
        <v>17</v>
      </c>
      <c r="G219">
        <v>4</v>
      </c>
      <c r="H219" t="s">
        <v>42</v>
      </c>
      <c r="I219">
        <v>1</v>
      </c>
      <c r="J219">
        <v>608</v>
      </c>
      <c r="K219">
        <v>2</v>
      </c>
      <c r="L219" t="s">
        <v>45</v>
      </c>
      <c r="M219">
        <v>58</v>
      </c>
      <c r="N219">
        <v>3</v>
      </c>
      <c r="O219">
        <v>1</v>
      </c>
      <c r="P219" t="s">
        <v>116</v>
      </c>
      <c r="Q219">
        <v>3</v>
      </c>
      <c r="R219" t="s">
        <v>62</v>
      </c>
      <c r="S219">
        <v>2741</v>
      </c>
      <c r="T219">
        <v>22808</v>
      </c>
      <c r="U219">
        <v>0</v>
      </c>
      <c r="V219" t="s">
        <v>47</v>
      </c>
      <c r="W219" t="s">
        <v>47</v>
      </c>
      <c r="X219">
        <v>11</v>
      </c>
      <c r="Y219">
        <v>3</v>
      </c>
      <c r="Z219">
        <v>2</v>
      </c>
      <c r="AA219">
        <v>1</v>
      </c>
      <c r="AB219">
        <v>8</v>
      </c>
      <c r="AC219" s="22">
        <v>2</v>
      </c>
      <c r="AD219">
        <v>2</v>
      </c>
      <c r="AE219">
        <v>7</v>
      </c>
      <c r="AF219">
        <v>7</v>
      </c>
      <c r="AG219">
        <v>1</v>
      </c>
      <c r="AH219">
        <v>0</v>
      </c>
    </row>
    <row r="220" spans="1:34" x14ac:dyDescent="0.25">
      <c r="A220">
        <v>27</v>
      </c>
      <c r="B220" t="s">
        <v>47</v>
      </c>
      <c r="C220" t="s">
        <v>37</v>
      </c>
      <c r="D220">
        <v>135</v>
      </c>
      <c r="E220" t="s">
        <v>41</v>
      </c>
      <c r="F220">
        <v>17</v>
      </c>
      <c r="G220">
        <v>4</v>
      </c>
      <c r="H220" t="s">
        <v>42</v>
      </c>
      <c r="I220">
        <v>1</v>
      </c>
      <c r="J220">
        <v>1405</v>
      </c>
      <c r="K220">
        <v>4</v>
      </c>
      <c r="L220" t="s">
        <v>45</v>
      </c>
      <c r="M220">
        <v>51</v>
      </c>
      <c r="N220">
        <v>3</v>
      </c>
      <c r="O220">
        <v>1</v>
      </c>
      <c r="P220" t="s">
        <v>53</v>
      </c>
      <c r="Q220">
        <v>3</v>
      </c>
      <c r="R220" t="s">
        <v>61</v>
      </c>
      <c r="S220">
        <v>2394</v>
      </c>
      <c r="T220">
        <v>25681</v>
      </c>
      <c r="U220">
        <v>1</v>
      </c>
      <c r="V220" t="s">
        <v>47</v>
      </c>
      <c r="W220" t="s">
        <v>47</v>
      </c>
      <c r="X220">
        <v>13</v>
      </c>
      <c r="Y220">
        <v>3</v>
      </c>
      <c r="Z220">
        <v>4</v>
      </c>
      <c r="AA220">
        <v>0</v>
      </c>
      <c r="AB220">
        <v>8</v>
      </c>
      <c r="AC220" s="22">
        <v>2</v>
      </c>
      <c r="AD220">
        <v>3</v>
      </c>
      <c r="AE220">
        <v>8</v>
      </c>
      <c r="AF220">
        <v>2</v>
      </c>
      <c r="AG220">
        <v>7</v>
      </c>
      <c r="AH220">
        <v>7</v>
      </c>
    </row>
    <row r="221" spans="1:34" x14ac:dyDescent="0.25">
      <c r="A221">
        <v>35</v>
      </c>
      <c r="B221" t="s">
        <v>47</v>
      </c>
      <c r="C221" t="s">
        <v>38</v>
      </c>
      <c r="D221">
        <v>662</v>
      </c>
      <c r="E221" t="s">
        <v>40</v>
      </c>
      <c r="F221">
        <v>18</v>
      </c>
      <c r="G221">
        <v>4</v>
      </c>
      <c r="H221" t="s">
        <v>0</v>
      </c>
      <c r="I221">
        <v>1</v>
      </c>
      <c r="J221">
        <v>1380</v>
      </c>
      <c r="K221">
        <v>4</v>
      </c>
      <c r="L221" t="s">
        <v>45</v>
      </c>
      <c r="M221">
        <v>67</v>
      </c>
      <c r="N221">
        <v>3</v>
      </c>
      <c r="O221">
        <v>2</v>
      </c>
      <c r="P221" t="s">
        <v>52</v>
      </c>
      <c r="Q221">
        <v>3</v>
      </c>
      <c r="R221" t="s">
        <v>60</v>
      </c>
      <c r="S221">
        <v>4614</v>
      </c>
      <c r="T221">
        <v>23288</v>
      </c>
      <c r="U221">
        <v>0</v>
      </c>
      <c r="V221" t="s">
        <v>47</v>
      </c>
      <c r="W221" t="s">
        <v>47</v>
      </c>
      <c r="X221">
        <v>18</v>
      </c>
      <c r="Y221">
        <v>3</v>
      </c>
      <c r="Z221">
        <v>3</v>
      </c>
      <c r="AA221">
        <v>1</v>
      </c>
      <c r="AB221">
        <v>5</v>
      </c>
      <c r="AC221" s="22">
        <v>0</v>
      </c>
      <c r="AD221">
        <v>2</v>
      </c>
      <c r="AE221">
        <v>4</v>
      </c>
      <c r="AF221">
        <v>2</v>
      </c>
      <c r="AG221">
        <v>3</v>
      </c>
      <c r="AH221">
        <v>2</v>
      </c>
    </row>
    <row r="222" spans="1:34" x14ac:dyDescent="0.25">
      <c r="A222">
        <v>31</v>
      </c>
      <c r="B222" t="s">
        <v>47</v>
      </c>
      <c r="C222" t="s">
        <v>37</v>
      </c>
      <c r="D222">
        <v>330</v>
      </c>
      <c r="E222" t="s">
        <v>41</v>
      </c>
      <c r="F222">
        <v>22</v>
      </c>
      <c r="G222">
        <v>4</v>
      </c>
      <c r="H222" t="s">
        <v>44</v>
      </c>
      <c r="I222">
        <v>1</v>
      </c>
      <c r="J222">
        <v>1389</v>
      </c>
      <c r="K222">
        <v>4</v>
      </c>
      <c r="L222" t="s">
        <v>46</v>
      </c>
      <c r="M222">
        <v>98</v>
      </c>
      <c r="N222">
        <v>3</v>
      </c>
      <c r="O222">
        <v>2</v>
      </c>
      <c r="P222" t="s">
        <v>55</v>
      </c>
      <c r="Q222">
        <v>3</v>
      </c>
      <c r="R222" t="s">
        <v>60</v>
      </c>
      <c r="S222">
        <v>6179</v>
      </c>
      <c r="T222">
        <v>21057</v>
      </c>
      <c r="U222">
        <v>1</v>
      </c>
      <c r="V222" t="s">
        <v>47</v>
      </c>
      <c r="W222" t="s">
        <v>47</v>
      </c>
      <c r="X222">
        <v>15</v>
      </c>
      <c r="Y222">
        <v>3</v>
      </c>
      <c r="Z222">
        <v>4</v>
      </c>
      <c r="AA222">
        <v>2</v>
      </c>
      <c r="AB222">
        <v>10</v>
      </c>
      <c r="AC222" s="22">
        <v>3</v>
      </c>
      <c r="AD222">
        <v>2</v>
      </c>
      <c r="AE222">
        <v>10</v>
      </c>
      <c r="AF222">
        <v>2</v>
      </c>
      <c r="AG222">
        <v>6</v>
      </c>
      <c r="AH222">
        <v>7</v>
      </c>
    </row>
    <row r="223" spans="1:34" x14ac:dyDescent="0.25">
      <c r="A223">
        <v>58</v>
      </c>
      <c r="B223" t="s">
        <v>47</v>
      </c>
      <c r="C223" t="s">
        <v>37</v>
      </c>
      <c r="D223">
        <v>147</v>
      </c>
      <c r="E223" t="s">
        <v>41</v>
      </c>
      <c r="F223">
        <v>23</v>
      </c>
      <c r="G223">
        <v>4</v>
      </c>
      <c r="H223" t="s">
        <v>44</v>
      </c>
      <c r="I223">
        <v>1</v>
      </c>
      <c r="J223">
        <v>165</v>
      </c>
      <c r="K223">
        <v>4</v>
      </c>
      <c r="L223" t="s">
        <v>45</v>
      </c>
      <c r="M223">
        <v>94</v>
      </c>
      <c r="N223">
        <v>3</v>
      </c>
      <c r="O223">
        <v>3</v>
      </c>
      <c r="P223" t="s">
        <v>127</v>
      </c>
      <c r="Q223">
        <v>4</v>
      </c>
      <c r="R223" t="s">
        <v>60</v>
      </c>
      <c r="S223">
        <v>10312</v>
      </c>
      <c r="T223">
        <v>3465</v>
      </c>
      <c r="U223">
        <v>1</v>
      </c>
      <c r="V223" t="s">
        <v>47</v>
      </c>
      <c r="W223" t="s">
        <v>49</v>
      </c>
      <c r="X223">
        <v>12</v>
      </c>
      <c r="Y223">
        <v>3</v>
      </c>
      <c r="Z223">
        <v>4</v>
      </c>
      <c r="AA223">
        <v>1</v>
      </c>
      <c r="AB223">
        <v>40</v>
      </c>
      <c r="AC223" s="22">
        <v>3</v>
      </c>
      <c r="AD223">
        <v>2</v>
      </c>
      <c r="AE223">
        <v>40</v>
      </c>
      <c r="AF223">
        <v>10</v>
      </c>
      <c r="AG223">
        <v>15</v>
      </c>
      <c r="AH223">
        <v>6</v>
      </c>
    </row>
    <row r="224" spans="1:34" x14ac:dyDescent="0.25">
      <c r="A224">
        <v>34</v>
      </c>
      <c r="B224" t="s">
        <v>47</v>
      </c>
      <c r="C224" t="s">
        <v>37</v>
      </c>
      <c r="D224">
        <v>790</v>
      </c>
      <c r="E224" t="s">
        <v>40</v>
      </c>
      <c r="F224">
        <v>24</v>
      </c>
      <c r="G224">
        <v>4</v>
      </c>
      <c r="H224" t="s">
        <v>44</v>
      </c>
      <c r="I224">
        <v>1</v>
      </c>
      <c r="J224">
        <v>1489</v>
      </c>
      <c r="K224">
        <v>1</v>
      </c>
      <c r="L224" t="s">
        <v>45</v>
      </c>
      <c r="M224">
        <v>40</v>
      </c>
      <c r="N224">
        <v>2</v>
      </c>
      <c r="O224">
        <v>2</v>
      </c>
      <c r="P224" t="s">
        <v>52</v>
      </c>
      <c r="Q224">
        <v>2</v>
      </c>
      <c r="R224" t="s">
        <v>61</v>
      </c>
      <c r="S224">
        <v>4599</v>
      </c>
      <c r="T224">
        <v>7815</v>
      </c>
      <c r="U224">
        <v>0</v>
      </c>
      <c r="V224" t="s">
        <v>47</v>
      </c>
      <c r="W224" t="s">
        <v>47</v>
      </c>
      <c r="X224">
        <v>23</v>
      </c>
      <c r="Y224">
        <v>4</v>
      </c>
      <c r="Z224">
        <v>3</v>
      </c>
      <c r="AA224">
        <v>0</v>
      </c>
      <c r="AB224">
        <v>16</v>
      </c>
      <c r="AC224" s="22">
        <v>2</v>
      </c>
      <c r="AD224">
        <v>4</v>
      </c>
      <c r="AE224">
        <v>15</v>
      </c>
      <c r="AF224">
        <v>9</v>
      </c>
      <c r="AG224">
        <v>10</v>
      </c>
      <c r="AH224">
        <v>10</v>
      </c>
    </row>
    <row r="225" spans="1:34" x14ac:dyDescent="0.25">
      <c r="A225">
        <v>53</v>
      </c>
      <c r="B225" t="s">
        <v>47</v>
      </c>
      <c r="C225" t="s">
        <v>37</v>
      </c>
      <c r="D225">
        <v>1168</v>
      </c>
      <c r="E225" t="s">
        <v>40</v>
      </c>
      <c r="F225">
        <v>24</v>
      </c>
      <c r="G225">
        <v>4</v>
      </c>
      <c r="H225" t="s">
        <v>42</v>
      </c>
      <c r="I225">
        <v>1</v>
      </c>
      <c r="J225">
        <v>1968</v>
      </c>
      <c r="K225">
        <v>1</v>
      </c>
      <c r="L225" t="s">
        <v>46</v>
      </c>
      <c r="M225">
        <v>66</v>
      </c>
      <c r="N225">
        <v>3</v>
      </c>
      <c r="O225">
        <v>3</v>
      </c>
      <c r="P225" t="s">
        <v>52</v>
      </c>
      <c r="Q225">
        <v>1</v>
      </c>
      <c r="R225" t="s">
        <v>61</v>
      </c>
      <c r="S225">
        <v>10448</v>
      </c>
      <c r="T225">
        <v>5843</v>
      </c>
      <c r="U225">
        <v>6</v>
      </c>
      <c r="V225" t="s">
        <v>47</v>
      </c>
      <c r="W225" t="s">
        <v>47</v>
      </c>
      <c r="X225">
        <v>13</v>
      </c>
      <c r="Y225">
        <v>3</v>
      </c>
      <c r="Z225">
        <v>2</v>
      </c>
      <c r="AA225">
        <v>0</v>
      </c>
      <c r="AB225">
        <v>15</v>
      </c>
      <c r="AC225" s="22">
        <v>2</v>
      </c>
      <c r="AD225">
        <v>2</v>
      </c>
      <c r="AE225">
        <v>2</v>
      </c>
      <c r="AF225">
        <v>2</v>
      </c>
      <c r="AG225">
        <v>2</v>
      </c>
      <c r="AH225">
        <v>2</v>
      </c>
    </row>
    <row r="226" spans="1:34" x14ac:dyDescent="0.25">
      <c r="A226">
        <v>35</v>
      </c>
      <c r="B226" t="s">
        <v>47</v>
      </c>
      <c r="C226" t="s">
        <v>38</v>
      </c>
      <c r="D226">
        <v>130</v>
      </c>
      <c r="E226" t="s">
        <v>41</v>
      </c>
      <c r="F226">
        <v>25</v>
      </c>
      <c r="G226">
        <v>4</v>
      </c>
      <c r="H226" t="s">
        <v>42</v>
      </c>
      <c r="I226">
        <v>1</v>
      </c>
      <c r="J226">
        <v>881</v>
      </c>
      <c r="K226">
        <v>4</v>
      </c>
      <c r="L226" t="s">
        <v>45</v>
      </c>
      <c r="M226">
        <v>96</v>
      </c>
      <c r="N226">
        <v>3</v>
      </c>
      <c r="O226">
        <v>1</v>
      </c>
      <c r="P226" t="s">
        <v>53</v>
      </c>
      <c r="Q226">
        <v>2</v>
      </c>
      <c r="R226" t="s">
        <v>62</v>
      </c>
      <c r="S226">
        <v>2022</v>
      </c>
      <c r="T226">
        <v>16612</v>
      </c>
      <c r="U226">
        <v>1</v>
      </c>
      <c r="V226" t="s">
        <v>47</v>
      </c>
      <c r="W226" t="s">
        <v>47</v>
      </c>
      <c r="X226">
        <v>19</v>
      </c>
      <c r="Y226">
        <v>3</v>
      </c>
      <c r="Z226">
        <v>1</v>
      </c>
      <c r="AA226">
        <v>1</v>
      </c>
      <c r="AB226">
        <v>10</v>
      </c>
      <c r="AC226" s="22">
        <v>3</v>
      </c>
      <c r="AD226">
        <v>2</v>
      </c>
      <c r="AE226">
        <v>10</v>
      </c>
      <c r="AF226">
        <v>2</v>
      </c>
      <c r="AG226">
        <v>7</v>
      </c>
      <c r="AH226">
        <v>8</v>
      </c>
    </row>
    <row r="227" spans="1:34" x14ac:dyDescent="0.25">
      <c r="A227">
        <v>32</v>
      </c>
      <c r="B227" t="s">
        <v>47</v>
      </c>
      <c r="C227" t="s">
        <v>37</v>
      </c>
      <c r="D227">
        <v>374</v>
      </c>
      <c r="E227" t="s">
        <v>41</v>
      </c>
      <c r="F227">
        <v>25</v>
      </c>
      <c r="G227">
        <v>4</v>
      </c>
      <c r="H227" t="s">
        <v>42</v>
      </c>
      <c r="I227">
        <v>1</v>
      </c>
      <c r="J227">
        <v>911</v>
      </c>
      <c r="K227">
        <v>1</v>
      </c>
      <c r="L227" t="s">
        <v>46</v>
      </c>
      <c r="M227">
        <v>87</v>
      </c>
      <c r="N227">
        <v>3</v>
      </c>
      <c r="O227">
        <v>1</v>
      </c>
      <c r="P227" t="s">
        <v>54</v>
      </c>
      <c r="Q227">
        <v>4</v>
      </c>
      <c r="R227" t="s">
        <v>61</v>
      </c>
      <c r="S227">
        <v>2795</v>
      </c>
      <c r="T227">
        <v>18016</v>
      </c>
      <c r="U227">
        <v>1</v>
      </c>
      <c r="V227" t="s">
        <v>47</v>
      </c>
      <c r="W227" t="s">
        <v>47</v>
      </c>
      <c r="X227">
        <v>24</v>
      </c>
      <c r="Y227">
        <v>4</v>
      </c>
      <c r="Z227">
        <v>3</v>
      </c>
      <c r="AA227">
        <v>0</v>
      </c>
      <c r="AB227">
        <v>1</v>
      </c>
      <c r="AC227" s="22">
        <v>2</v>
      </c>
      <c r="AD227">
        <v>1</v>
      </c>
      <c r="AE227">
        <v>1</v>
      </c>
      <c r="AF227">
        <v>0</v>
      </c>
      <c r="AG227">
        <v>0</v>
      </c>
      <c r="AH227">
        <v>1</v>
      </c>
    </row>
    <row r="228" spans="1:34" x14ac:dyDescent="0.25">
      <c r="A228">
        <v>40</v>
      </c>
      <c r="B228" t="s">
        <v>47</v>
      </c>
      <c r="C228" t="s">
        <v>37</v>
      </c>
      <c r="D228">
        <v>299</v>
      </c>
      <c r="E228" t="s">
        <v>40</v>
      </c>
      <c r="F228">
        <v>25</v>
      </c>
      <c r="G228">
        <v>4</v>
      </c>
      <c r="H228" t="s">
        <v>0</v>
      </c>
      <c r="I228">
        <v>1</v>
      </c>
      <c r="J228">
        <v>1318</v>
      </c>
      <c r="K228">
        <v>4</v>
      </c>
      <c r="L228" t="s">
        <v>46</v>
      </c>
      <c r="M228">
        <v>57</v>
      </c>
      <c r="N228">
        <v>2</v>
      </c>
      <c r="O228">
        <v>3</v>
      </c>
      <c r="P228" t="s">
        <v>52</v>
      </c>
      <c r="Q228">
        <v>2</v>
      </c>
      <c r="R228" t="s">
        <v>61</v>
      </c>
      <c r="S228">
        <v>9094</v>
      </c>
      <c r="T228">
        <v>17235</v>
      </c>
      <c r="U228">
        <v>2</v>
      </c>
      <c r="V228" t="s">
        <v>47</v>
      </c>
      <c r="W228" t="s">
        <v>47</v>
      </c>
      <c r="X228">
        <v>12</v>
      </c>
      <c r="Y228">
        <v>3</v>
      </c>
      <c r="Z228">
        <v>3</v>
      </c>
      <c r="AA228">
        <v>0</v>
      </c>
      <c r="AB228">
        <v>9</v>
      </c>
      <c r="AC228" s="22">
        <v>2</v>
      </c>
      <c r="AD228">
        <v>3</v>
      </c>
      <c r="AE228">
        <v>5</v>
      </c>
      <c r="AF228">
        <v>4</v>
      </c>
      <c r="AG228">
        <v>1</v>
      </c>
      <c r="AH228">
        <v>0</v>
      </c>
    </row>
    <row r="229" spans="1:34" x14ac:dyDescent="0.25">
      <c r="A229">
        <v>30</v>
      </c>
      <c r="B229" t="s">
        <v>47</v>
      </c>
      <c r="C229" t="s">
        <v>38</v>
      </c>
      <c r="D229">
        <v>334</v>
      </c>
      <c r="E229" t="s">
        <v>40</v>
      </c>
      <c r="F229">
        <v>26</v>
      </c>
      <c r="G229">
        <v>4</v>
      </c>
      <c r="H229" t="s">
        <v>0</v>
      </c>
      <c r="I229">
        <v>1</v>
      </c>
      <c r="J229">
        <v>299</v>
      </c>
      <c r="K229">
        <v>3</v>
      </c>
      <c r="L229" t="s">
        <v>45</v>
      </c>
      <c r="M229">
        <v>52</v>
      </c>
      <c r="N229">
        <v>2</v>
      </c>
      <c r="O229">
        <v>2</v>
      </c>
      <c r="P229" t="s">
        <v>52</v>
      </c>
      <c r="Q229">
        <v>1</v>
      </c>
      <c r="R229" t="s">
        <v>61</v>
      </c>
      <c r="S229">
        <v>6696</v>
      </c>
      <c r="T229">
        <v>22967</v>
      </c>
      <c r="U229">
        <v>5</v>
      </c>
      <c r="V229" t="s">
        <v>47</v>
      </c>
      <c r="W229" t="s">
        <v>49</v>
      </c>
      <c r="X229">
        <v>15</v>
      </c>
      <c r="Y229">
        <v>3</v>
      </c>
      <c r="Z229">
        <v>3</v>
      </c>
      <c r="AA229">
        <v>0</v>
      </c>
      <c r="AB229">
        <v>9</v>
      </c>
      <c r="AC229" s="22">
        <v>5</v>
      </c>
      <c r="AD229">
        <v>2</v>
      </c>
      <c r="AE229">
        <v>6</v>
      </c>
      <c r="AF229">
        <v>3</v>
      </c>
      <c r="AG229">
        <v>0</v>
      </c>
      <c r="AH229">
        <v>1</v>
      </c>
    </row>
    <row r="230" spans="1:34" x14ac:dyDescent="0.25">
      <c r="A230">
        <v>45</v>
      </c>
      <c r="B230" t="s">
        <v>47</v>
      </c>
      <c r="C230" t="s">
        <v>38</v>
      </c>
      <c r="D230">
        <v>306</v>
      </c>
      <c r="E230" t="s">
        <v>40</v>
      </c>
      <c r="F230">
        <v>26</v>
      </c>
      <c r="G230">
        <v>4</v>
      </c>
      <c r="H230" t="s">
        <v>42</v>
      </c>
      <c r="I230">
        <v>1</v>
      </c>
      <c r="J230">
        <v>684</v>
      </c>
      <c r="K230">
        <v>1</v>
      </c>
      <c r="L230" t="s">
        <v>45</v>
      </c>
      <c r="M230">
        <v>100</v>
      </c>
      <c r="N230">
        <v>3</v>
      </c>
      <c r="O230">
        <v>2</v>
      </c>
      <c r="P230" t="s">
        <v>52</v>
      </c>
      <c r="Q230">
        <v>1</v>
      </c>
      <c r="R230" t="s">
        <v>60</v>
      </c>
      <c r="S230">
        <v>4286</v>
      </c>
      <c r="T230">
        <v>5630</v>
      </c>
      <c r="U230">
        <v>2</v>
      </c>
      <c r="V230" t="s">
        <v>47</v>
      </c>
      <c r="W230" t="s">
        <v>49</v>
      </c>
      <c r="X230">
        <v>14</v>
      </c>
      <c r="Y230">
        <v>3</v>
      </c>
      <c r="Z230">
        <v>4</v>
      </c>
      <c r="AA230">
        <v>2</v>
      </c>
      <c r="AB230">
        <v>5</v>
      </c>
      <c r="AC230" s="22">
        <v>4</v>
      </c>
      <c r="AD230">
        <v>3</v>
      </c>
      <c r="AE230">
        <v>1</v>
      </c>
      <c r="AF230">
        <v>1</v>
      </c>
      <c r="AG230">
        <v>0</v>
      </c>
      <c r="AH230">
        <v>0</v>
      </c>
    </row>
    <row r="231" spans="1:34" x14ac:dyDescent="0.25">
      <c r="A231">
        <v>31</v>
      </c>
      <c r="B231" t="s">
        <v>47</v>
      </c>
      <c r="C231" t="s">
        <v>38</v>
      </c>
      <c r="D231">
        <v>754</v>
      </c>
      <c r="E231" t="s">
        <v>40</v>
      </c>
      <c r="F231">
        <v>26</v>
      </c>
      <c r="G231">
        <v>4</v>
      </c>
      <c r="H231" t="s">
        <v>0</v>
      </c>
      <c r="I231">
        <v>1</v>
      </c>
      <c r="J231">
        <v>1967</v>
      </c>
      <c r="K231">
        <v>1</v>
      </c>
      <c r="L231" t="s">
        <v>46</v>
      </c>
      <c r="M231">
        <v>63</v>
      </c>
      <c r="N231">
        <v>3</v>
      </c>
      <c r="O231">
        <v>2</v>
      </c>
      <c r="P231" t="s">
        <v>52</v>
      </c>
      <c r="Q231">
        <v>4</v>
      </c>
      <c r="R231" t="s">
        <v>60</v>
      </c>
      <c r="S231">
        <v>5617</v>
      </c>
      <c r="T231">
        <v>21075</v>
      </c>
      <c r="U231">
        <v>1</v>
      </c>
      <c r="V231" t="s">
        <v>47</v>
      </c>
      <c r="W231" t="s">
        <v>47</v>
      </c>
      <c r="X231">
        <v>11</v>
      </c>
      <c r="Y231">
        <v>3</v>
      </c>
      <c r="Z231">
        <v>3</v>
      </c>
      <c r="AA231">
        <v>0</v>
      </c>
      <c r="AB231">
        <v>10</v>
      </c>
      <c r="AC231" s="22">
        <v>4</v>
      </c>
      <c r="AD231">
        <v>3</v>
      </c>
      <c r="AE231">
        <v>10</v>
      </c>
      <c r="AF231">
        <v>7</v>
      </c>
      <c r="AG231">
        <v>0</v>
      </c>
      <c r="AH231">
        <v>8</v>
      </c>
    </row>
    <row r="232" spans="1:34" x14ac:dyDescent="0.25">
      <c r="A232">
        <v>47</v>
      </c>
      <c r="B232" t="s">
        <v>47</v>
      </c>
      <c r="C232" t="s">
        <v>39</v>
      </c>
      <c r="D232">
        <v>666</v>
      </c>
      <c r="E232" t="s">
        <v>41</v>
      </c>
      <c r="F232">
        <v>29</v>
      </c>
      <c r="G232">
        <v>4</v>
      </c>
      <c r="H232" t="s">
        <v>42</v>
      </c>
      <c r="I232">
        <v>1</v>
      </c>
      <c r="J232">
        <v>376</v>
      </c>
      <c r="K232">
        <v>1</v>
      </c>
      <c r="L232" t="s">
        <v>46</v>
      </c>
      <c r="M232">
        <v>88</v>
      </c>
      <c r="N232">
        <v>3</v>
      </c>
      <c r="O232">
        <v>3</v>
      </c>
      <c r="P232" t="s">
        <v>57</v>
      </c>
      <c r="Q232">
        <v>2</v>
      </c>
      <c r="R232" t="s">
        <v>60</v>
      </c>
      <c r="S232">
        <v>11849</v>
      </c>
      <c r="T232">
        <v>10268</v>
      </c>
      <c r="U232">
        <v>1</v>
      </c>
      <c r="V232" t="s">
        <v>47</v>
      </c>
      <c r="W232" t="s">
        <v>47</v>
      </c>
      <c r="X232">
        <v>12</v>
      </c>
      <c r="Y232">
        <v>3</v>
      </c>
      <c r="Z232">
        <v>4</v>
      </c>
      <c r="AA232">
        <v>1</v>
      </c>
      <c r="AB232">
        <v>10</v>
      </c>
      <c r="AC232" s="22">
        <v>2</v>
      </c>
      <c r="AD232">
        <v>2</v>
      </c>
      <c r="AE232">
        <v>10</v>
      </c>
      <c r="AF232">
        <v>7</v>
      </c>
      <c r="AG232">
        <v>9</v>
      </c>
      <c r="AH232">
        <v>9</v>
      </c>
    </row>
    <row r="233" spans="1:34" x14ac:dyDescent="0.25">
      <c r="A233">
        <v>33</v>
      </c>
      <c r="B233" t="s">
        <v>47</v>
      </c>
      <c r="C233" t="s">
        <v>38</v>
      </c>
      <c r="D233">
        <v>827</v>
      </c>
      <c r="E233" t="s">
        <v>41</v>
      </c>
      <c r="F233">
        <v>29</v>
      </c>
      <c r="G233">
        <v>4</v>
      </c>
      <c r="H233" t="s">
        <v>44</v>
      </c>
      <c r="I233">
        <v>1</v>
      </c>
      <c r="J233">
        <v>1101</v>
      </c>
      <c r="K233">
        <v>1</v>
      </c>
      <c r="L233" t="s">
        <v>45</v>
      </c>
      <c r="M233">
        <v>54</v>
      </c>
      <c r="N233">
        <v>2</v>
      </c>
      <c r="O233">
        <v>2</v>
      </c>
      <c r="P233" t="s">
        <v>53</v>
      </c>
      <c r="Q233">
        <v>3</v>
      </c>
      <c r="R233" t="s">
        <v>61</v>
      </c>
      <c r="S233">
        <v>4508</v>
      </c>
      <c r="T233">
        <v>3129</v>
      </c>
      <c r="U233">
        <v>1</v>
      </c>
      <c r="V233" t="s">
        <v>47</v>
      </c>
      <c r="W233" t="s">
        <v>49</v>
      </c>
      <c r="X233">
        <v>22</v>
      </c>
      <c r="Y233">
        <v>4</v>
      </c>
      <c r="Z233">
        <v>2</v>
      </c>
      <c r="AA233">
        <v>0</v>
      </c>
      <c r="AB233">
        <v>14</v>
      </c>
      <c r="AC233" s="22">
        <v>4</v>
      </c>
      <c r="AD233">
        <v>3</v>
      </c>
      <c r="AE233">
        <v>13</v>
      </c>
      <c r="AF233">
        <v>7</v>
      </c>
      <c r="AG233">
        <v>3</v>
      </c>
      <c r="AH233">
        <v>8</v>
      </c>
    </row>
    <row r="234" spans="1:34" x14ac:dyDescent="0.25">
      <c r="A234">
        <v>31</v>
      </c>
      <c r="B234" t="s">
        <v>47</v>
      </c>
      <c r="C234" t="s">
        <v>38</v>
      </c>
      <c r="D234">
        <v>1445</v>
      </c>
      <c r="E234" t="s">
        <v>41</v>
      </c>
      <c r="F234">
        <v>1</v>
      </c>
      <c r="G234">
        <v>5</v>
      </c>
      <c r="H234" t="s">
        <v>42</v>
      </c>
      <c r="I234">
        <v>1</v>
      </c>
      <c r="J234">
        <v>1459</v>
      </c>
      <c r="K234">
        <v>3</v>
      </c>
      <c r="L234" t="s">
        <v>45</v>
      </c>
      <c r="M234">
        <v>100</v>
      </c>
      <c r="N234">
        <v>4</v>
      </c>
      <c r="O234">
        <v>3</v>
      </c>
      <c r="P234" t="s">
        <v>55</v>
      </c>
      <c r="Q234">
        <v>2</v>
      </c>
      <c r="R234" t="s">
        <v>61</v>
      </c>
      <c r="S234">
        <v>7446</v>
      </c>
      <c r="T234">
        <v>8931</v>
      </c>
      <c r="U234">
        <v>1</v>
      </c>
      <c r="V234" t="s">
        <v>47</v>
      </c>
      <c r="W234" t="s">
        <v>49</v>
      </c>
      <c r="X234">
        <v>11</v>
      </c>
      <c r="Y234">
        <v>3</v>
      </c>
      <c r="Z234">
        <v>1</v>
      </c>
      <c r="AA234">
        <v>0</v>
      </c>
      <c r="AB234">
        <v>10</v>
      </c>
      <c r="AC234" s="22">
        <v>2</v>
      </c>
      <c r="AD234">
        <v>3</v>
      </c>
      <c r="AE234">
        <v>10</v>
      </c>
      <c r="AF234">
        <v>8</v>
      </c>
      <c r="AG234">
        <v>4</v>
      </c>
      <c r="AH234">
        <v>7</v>
      </c>
    </row>
    <row r="235" spans="1:34" x14ac:dyDescent="0.25">
      <c r="A235">
        <v>53</v>
      </c>
      <c r="B235" t="s">
        <v>47</v>
      </c>
      <c r="C235" t="s">
        <v>37</v>
      </c>
      <c r="D235">
        <v>607</v>
      </c>
      <c r="E235" t="s">
        <v>41</v>
      </c>
      <c r="F235">
        <v>2</v>
      </c>
      <c r="G235">
        <v>5</v>
      </c>
      <c r="H235" t="s">
        <v>117</v>
      </c>
      <c r="I235">
        <v>1</v>
      </c>
      <c r="J235">
        <v>1572</v>
      </c>
      <c r="K235">
        <v>3</v>
      </c>
      <c r="L235" t="s">
        <v>45</v>
      </c>
      <c r="M235">
        <v>78</v>
      </c>
      <c r="N235">
        <v>2</v>
      </c>
      <c r="O235">
        <v>3</v>
      </c>
      <c r="P235" t="s">
        <v>55</v>
      </c>
      <c r="Q235">
        <v>4</v>
      </c>
      <c r="R235" t="s">
        <v>60</v>
      </c>
      <c r="S235">
        <v>10169</v>
      </c>
      <c r="T235">
        <v>14618</v>
      </c>
      <c r="U235">
        <v>0</v>
      </c>
      <c r="V235" t="s">
        <v>47</v>
      </c>
      <c r="W235" t="s">
        <v>49</v>
      </c>
      <c r="X235">
        <v>16</v>
      </c>
      <c r="Y235">
        <v>3</v>
      </c>
      <c r="Z235">
        <v>2</v>
      </c>
      <c r="AA235">
        <v>1</v>
      </c>
      <c r="AB235">
        <v>34</v>
      </c>
      <c r="AC235" s="22">
        <v>4</v>
      </c>
      <c r="AD235">
        <v>3</v>
      </c>
      <c r="AE235">
        <v>33</v>
      </c>
      <c r="AF235">
        <v>7</v>
      </c>
      <c r="AG235">
        <v>1</v>
      </c>
      <c r="AH235">
        <v>9</v>
      </c>
    </row>
    <row r="236" spans="1:34" x14ac:dyDescent="0.25">
      <c r="A236">
        <v>36</v>
      </c>
      <c r="B236" t="s">
        <v>47</v>
      </c>
      <c r="C236" t="s">
        <v>37</v>
      </c>
      <c r="D236">
        <v>1456</v>
      </c>
      <c r="E236" t="s">
        <v>40</v>
      </c>
      <c r="F236">
        <v>13</v>
      </c>
      <c r="G236">
        <v>5</v>
      </c>
      <c r="H236" t="s">
        <v>0</v>
      </c>
      <c r="I236">
        <v>1</v>
      </c>
      <c r="J236">
        <v>1733</v>
      </c>
      <c r="K236">
        <v>2</v>
      </c>
      <c r="L236" t="s">
        <v>46</v>
      </c>
      <c r="M236">
        <v>96</v>
      </c>
      <c r="N236">
        <v>2</v>
      </c>
      <c r="O236">
        <v>2</v>
      </c>
      <c r="P236" t="s">
        <v>52</v>
      </c>
      <c r="Q236">
        <v>1</v>
      </c>
      <c r="R236" t="s">
        <v>62</v>
      </c>
      <c r="S236">
        <v>6134</v>
      </c>
      <c r="T236">
        <v>8658</v>
      </c>
      <c r="U236">
        <v>5</v>
      </c>
      <c r="V236" t="s">
        <v>47</v>
      </c>
      <c r="W236" t="s">
        <v>47</v>
      </c>
      <c r="X236">
        <v>13</v>
      </c>
      <c r="Y236">
        <v>3</v>
      </c>
      <c r="Z236">
        <v>2</v>
      </c>
      <c r="AA236">
        <v>3</v>
      </c>
      <c r="AB236">
        <v>16</v>
      </c>
      <c r="AC236" s="22">
        <v>3</v>
      </c>
      <c r="AD236">
        <v>3</v>
      </c>
      <c r="AE236">
        <v>2</v>
      </c>
      <c r="AF236">
        <v>2</v>
      </c>
      <c r="AG236">
        <v>2</v>
      </c>
      <c r="AH236">
        <v>2</v>
      </c>
    </row>
    <row r="237" spans="1:34" x14ac:dyDescent="0.25">
      <c r="A237">
        <v>31</v>
      </c>
      <c r="B237" t="s">
        <v>47</v>
      </c>
      <c r="C237" t="s">
        <v>37</v>
      </c>
      <c r="D237">
        <v>359</v>
      </c>
      <c r="E237" t="s">
        <v>116</v>
      </c>
      <c r="F237">
        <v>18</v>
      </c>
      <c r="G237">
        <v>5</v>
      </c>
      <c r="H237" t="s">
        <v>116</v>
      </c>
      <c r="I237">
        <v>1</v>
      </c>
      <c r="J237">
        <v>1842</v>
      </c>
      <c r="K237">
        <v>4</v>
      </c>
      <c r="L237" t="s">
        <v>46</v>
      </c>
      <c r="M237">
        <v>89</v>
      </c>
      <c r="N237">
        <v>4</v>
      </c>
      <c r="O237">
        <v>1</v>
      </c>
      <c r="P237" t="s">
        <v>116</v>
      </c>
      <c r="Q237">
        <v>1</v>
      </c>
      <c r="R237" t="s">
        <v>60</v>
      </c>
      <c r="S237">
        <v>2956</v>
      </c>
      <c r="T237">
        <v>21495</v>
      </c>
      <c r="U237">
        <v>0</v>
      </c>
      <c r="V237" t="s">
        <v>47</v>
      </c>
      <c r="W237" t="s">
        <v>49</v>
      </c>
      <c r="X237">
        <v>17</v>
      </c>
      <c r="Y237">
        <v>3</v>
      </c>
      <c r="Z237">
        <v>3</v>
      </c>
      <c r="AA237">
        <v>0</v>
      </c>
      <c r="AB237">
        <v>2</v>
      </c>
      <c r="AC237" s="22">
        <v>4</v>
      </c>
      <c r="AD237">
        <v>3</v>
      </c>
      <c r="AE237">
        <v>1</v>
      </c>
      <c r="AF237">
        <v>0</v>
      </c>
      <c r="AG237">
        <v>0</v>
      </c>
      <c r="AH237">
        <v>0</v>
      </c>
    </row>
    <row r="238" spans="1:34" x14ac:dyDescent="0.25">
      <c r="A238">
        <v>29</v>
      </c>
      <c r="B238" t="s">
        <v>47</v>
      </c>
      <c r="C238" t="s">
        <v>37</v>
      </c>
      <c r="D238">
        <v>408</v>
      </c>
      <c r="E238" t="s">
        <v>41</v>
      </c>
      <c r="F238">
        <v>25</v>
      </c>
      <c r="G238">
        <v>5</v>
      </c>
      <c r="H238" t="s">
        <v>117</v>
      </c>
      <c r="I238">
        <v>1</v>
      </c>
      <c r="J238">
        <v>565</v>
      </c>
      <c r="K238">
        <v>3</v>
      </c>
      <c r="L238" t="s">
        <v>45</v>
      </c>
      <c r="M238">
        <v>71</v>
      </c>
      <c r="N238">
        <v>2</v>
      </c>
      <c r="O238">
        <v>1</v>
      </c>
      <c r="P238" t="s">
        <v>53</v>
      </c>
      <c r="Q238">
        <v>2</v>
      </c>
      <c r="R238" t="s">
        <v>60</v>
      </c>
      <c r="S238">
        <v>2546</v>
      </c>
      <c r="T238">
        <v>18300</v>
      </c>
      <c r="U238">
        <v>5</v>
      </c>
      <c r="V238" t="s">
        <v>47</v>
      </c>
      <c r="W238" t="s">
        <v>49</v>
      </c>
      <c r="X238">
        <v>16</v>
      </c>
      <c r="Y238">
        <v>3</v>
      </c>
      <c r="Z238">
        <v>2</v>
      </c>
      <c r="AA238">
        <v>0</v>
      </c>
      <c r="AB238">
        <v>6</v>
      </c>
      <c r="AC238" s="22">
        <v>2</v>
      </c>
      <c r="AD238">
        <v>4</v>
      </c>
      <c r="AE238">
        <v>2</v>
      </c>
      <c r="AF238">
        <v>2</v>
      </c>
      <c r="AG238">
        <v>1</v>
      </c>
      <c r="AH238">
        <v>1</v>
      </c>
    </row>
    <row r="242" spans="2:2" x14ac:dyDescent="0.25">
      <c r="B242">
        <f>COUNTIF(B2:B238,"Sim")</f>
        <v>237</v>
      </c>
    </row>
    <row r="243" spans="2:2" x14ac:dyDescent="0.25">
      <c r="B243">
        <f>COUNTIF(B2:B238,"Não")</f>
        <v>0</v>
      </c>
    </row>
    <row r="244" spans="2:2" x14ac:dyDescent="0.25">
      <c r="B244">
        <f>SUM(B242:B243)</f>
        <v>237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3"/>
  <sheetViews>
    <sheetView tabSelected="1" workbookViewId="0">
      <selection activeCell="H73" sqref="H73"/>
    </sheetView>
  </sheetViews>
  <sheetFormatPr defaultRowHeight="15" x14ac:dyDescent="0.25"/>
  <cols>
    <col min="2" max="2" width="51.42578125" bestFit="1" customWidth="1"/>
    <col min="3" max="3" width="10.85546875" bestFit="1" customWidth="1"/>
    <col min="4" max="4" width="21.5703125" bestFit="1" customWidth="1"/>
    <col min="5" max="5" width="12.85546875" bestFit="1" customWidth="1"/>
    <col min="6" max="6" width="23.5703125" bestFit="1" customWidth="1"/>
    <col min="8" max="9" width="9.140625" customWidth="1"/>
  </cols>
  <sheetData>
    <row r="2" spans="2:6" x14ac:dyDescent="0.25">
      <c r="B2" s="16" t="s">
        <v>187</v>
      </c>
      <c r="C2" s="16" t="s">
        <v>118</v>
      </c>
      <c r="D2" s="16" t="s">
        <v>232</v>
      </c>
      <c r="E2" s="16" t="s">
        <v>233</v>
      </c>
      <c r="F2" s="16" t="s">
        <v>234</v>
      </c>
    </row>
    <row r="3" spans="2:6" x14ac:dyDescent="0.25">
      <c r="B3" s="10" t="s">
        <v>220</v>
      </c>
      <c r="C3" s="7">
        <v>141</v>
      </c>
      <c r="D3" s="7">
        <v>141</v>
      </c>
      <c r="E3" s="14">
        <v>0.59493670886075944</v>
      </c>
      <c r="F3" s="14">
        <v>0.59493670886075944</v>
      </c>
    </row>
    <row r="4" spans="2:6" x14ac:dyDescent="0.25">
      <c r="B4" s="10" t="s">
        <v>221</v>
      </c>
      <c r="C4" s="7">
        <v>58</v>
      </c>
      <c r="D4" s="7">
        <v>199</v>
      </c>
      <c r="E4" s="14">
        <v>0.24472573839662448</v>
      </c>
      <c r="F4" s="14">
        <v>0.83966244725738393</v>
      </c>
    </row>
    <row r="5" spans="2:6" x14ac:dyDescent="0.25">
      <c r="B5" s="10" t="s">
        <v>222</v>
      </c>
      <c r="C5" s="7">
        <v>24</v>
      </c>
      <c r="D5" s="7">
        <v>223</v>
      </c>
      <c r="E5" s="14">
        <v>0.10126582278481013</v>
      </c>
      <c r="F5" s="14">
        <v>0.94092827004219415</v>
      </c>
    </row>
    <row r="6" spans="2:6" x14ac:dyDescent="0.25">
      <c r="B6" s="10" t="s">
        <v>223</v>
      </c>
      <c r="C6" s="7">
        <v>5</v>
      </c>
      <c r="D6" s="7">
        <v>228</v>
      </c>
      <c r="E6" s="14">
        <v>2.1097046413502109E-2</v>
      </c>
      <c r="F6" s="14">
        <v>0.96202531645569622</v>
      </c>
    </row>
    <row r="7" spans="2:6" x14ac:dyDescent="0.25">
      <c r="B7" s="10" t="s">
        <v>224</v>
      </c>
      <c r="C7" s="7">
        <v>5</v>
      </c>
      <c r="D7" s="7">
        <v>233</v>
      </c>
      <c r="E7" s="14">
        <v>2.1097046413502109E-2</v>
      </c>
      <c r="F7" s="14">
        <v>0.9831223628691983</v>
      </c>
    </row>
    <row r="8" spans="2:6" x14ac:dyDescent="0.25">
      <c r="B8" s="10" t="s">
        <v>226</v>
      </c>
      <c r="C8" s="7">
        <v>3</v>
      </c>
      <c r="D8" s="7">
        <v>236</v>
      </c>
      <c r="E8" s="14">
        <v>1.2658227848101266E-2</v>
      </c>
      <c r="F8" s="14">
        <v>0.99578059071729963</v>
      </c>
    </row>
    <row r="9" spans="2:6" x14ac:dyDescent="0.25">
      <c r="B9" s="10" t="s">
        <v>227</v>
      </c>
      <c r="C9" s="7">
        <v>1</v>
      </c>
      <c r="D9" s="7">
        <v>237</v>
      </c>
      <c r="E9" s="14">
        <v>4.2194092827004216E-3</v>
      </c>
      <c r="F9" s="14">
        <v>1</v>
      </c>
    </row>
    <row r="10" spans="2:6" x14ac:dyDescent="0.25">
      <c r="B10" s="17" t="s">
        <v>191</v>
      </c>
      <c r="C10" s="18">
        <v>237</v>
      </c>
      <c r="D10" s="18"/>
      <c r="E10" s="19">
        <v>1</v>
      </c>
      <c r="F10" s="19"/>
    </row>
    <row r="12" spans="2:6" x14ac:dyDescent="0.25">
      <c r="B12" s="23" t="s">
        <v>187</v>
      </c>
      <c r="C12" s="24"/>
    </row>
    <row r="13" spans="2:6" x14ac:dyDescent="0.25">
      <c r="B13" s="2" t="s">
        <v>132</v>
      </c>
      <c r="C13" s="3">
        <f>AVERAGE(Tabela1[Total de anos trabalhados na empresa])</f>
        <v>5.1308016877637135</v>
      </c>
    </row>
    <row r="14" spans="2:6" x14ac:dyDescent="0.25">
      <c r="B14" s="2" t="s">
        <v>133</v>
      </c>
      <c r="C14" s="2">
        <f>MEDIAN(Tabela1[Total de anos trabalhados na empresa])</f>
        <v>3</v>
      </c>
    </row>
    <row r="15" spans="2:6" x14ac:dyDescent="0.25">
      <c r="B15" s="2" t="s">
        <v>164</v>
      </c>
      <c r="C15" s="2">
        <f>_xlfn.MODE.MULT(Tabela1[Total de anos trabalhados na empresa])</f>
        <v>1</v>
      </c>
    </row>
    <row r="16" spans="2:6" x14ac:dyDescent="0.25">
      <c r="B16" s="2" t="s">
        <v>165</v>
      </c>
      <c r="C16" s="3">
        <f>_xlfn.VAR.S(Tabela1[Total de anos trabalhados na empresa])</f>
        <v>35.402309947793754</v>
      </c>
    </row>
    <row r="17" spans="2:6" x14ac:dyDescent="0.25">
      <c r="B17" s="2" t="s">
        <v>166</v>
      </c>
      <c r="C17" s="3">
        <f>_xlfn.STDEV.S(Tabela1[Total de anos trabalhados na empresa])</f>
        <v>5.9499840292049315</v>
      </c>
    </row>
    <row r="18" spans="2:6" x14ac:dyDescent="0.25">
      <c r="B18" s="2" t="s">
        <v>134</v>
      </c>
      <c r="C18" s="2">
        <f>QUARTILE(Tabela1[Total de anos trabalhados na empresa],1)</f>
        <v>1</v>
      </c>
    </row>
    <row r="19" spans="2:6" x14ac:dyDescent="0.25">
      <c r="B19" s="2" t="s">
        <v>135</v>
      </c>
      <c r="C19" s="2">
        <f>QUARTILE(Tabela1[Total de anos trabalhados na empresa],3)</f>
        <v>7</v>
      </c>
    </row>
    <row r="20" spans="2:6" x14ac:dyDescent="0.25">
      <c r="B20" s="2" t="s">
        <v>136</v>
      </c>
      <c r="C20" s="2">
        <f>QUARTILE(Tabela1[Total de anos trabalhados na empresa],0)</f>
        <v>0</v>
      </c>
    </row>
    <row r="21" spans="2:6" x14ac:dyDescent="0.25">
      <c r="B21" s="2" t="s">
        <v>137</v>
      </c>
      <c r="C21" s="2">
        <f>QUARTILE(Tabela1[Total de anos trabalhados na empresa],4)</f>
        <v>40</v>
      </c>
    </row>
    <row r="22" spans="2:6" x14ac:dyDescent="0.25">
      <c r="B22" s="2" t="s">
        <v>138</v>
      </c>
      <c r="C22" s="2">
        <f>C21-C20</f>
        <v>40</v>
      </c>
    </row>
    <row r="23" spans="2:6" x14ac:dyDescent="0.25">
      <c r="B23" s="2" t="s">
        <v>139</v>
      </c>
      <c r="C23" s="2">
        <f>C19-C18</f>
        <v>6</v>
      </c>
    </row>
    <row r="24" spans="2:6" x14ac:dyDescent="0.25">
      <c r="B24" s="6" t="s">
        <v>167</v>
      </c>
      <c r="C24" s="2">
        <f>C19+1.5*C23</f>
        <v>16</v>
      </c>
    </row>
    <row r="25" spans="2:6" x14ac:dyDescent="0.25">
      <c r="B25" s="6" t="s">
        <v>168</v>
      </c>
      <c r="C25" s="2">
        <f>C18-1.5*C23</f>
        <v>-8</v>
      </c>
    </row>
    <row r="27" spans="2:6" x14ac:dyDescent="0.25">
      <c r="B27" s="16" t="s">
        <v>188</v>
      </c>
      <c r="C27" s="16" t="s">
        <v>118</v>
      </c>
      <c r="D27" s="16" t="s">
        <v>232</v>
      </c>
      <c r="E27" s="16" t="s">
        <v>233</v>
      </c>
      <c r="F27" s="16" t="s">
        <v>234</v>
      </c>
    </row>
    <row r="28" spans="2:6" x14ac:dyDescent="0.25">
      <c r="B28" s="10" t="s">
        <v>216</v>
      </c>
      <c r="C28" s="7">
        <v>84</v>
      </c>
      <c r="D28" s="7">
        <v>84</v>
      </c>
      <c r="E28" s="14">
        <v>0.35443037974683544</v>
      </c>
      <c r="F28" s="14">
        <v>0.35443037974683544</v>
      </c>
    </row>
    <row r="29" spans="2:6" x14ac:dyDescent="0.25">
      <c r="B29" s="10" t="s">
        <v>217</v>
      </c>
      <c r="C29" s="7">
        <v>84</v>
      </c>
      <c r="D29" s="7">
        <v>168</v>
      </c>
      <c r="E29" s="14">
        <v>0.35443037974683544</v>
      </c>
      <c r="F29" s="14">
        <v>0.70886075949367089</v>
      </c>
    </row>
    <row r="30" spans="2:6" x14ac:dyDescent="0.25">
      <c r="B30" s="10" t="s">
        <v>218</v>
      </c>
      <c r="C30" s="7">
        <v>16</v>
      </c>
      <c r="D30" s="7">
        <v>184</v>
      </c>
      <c r="E30" s="14">
        <v>6.7510548523206745E-2</v>
      </c>
      <c r="F30" s="14">
        <v>0.77637130801687759</v>
      </c>
    </row>
    <row r="31" spans="2:6" x14ac:dyDescent="0.25">
      <c r="B31" s="10" t="s">
        <v>219</v>
      </c>
      <c r="C31" s="7">
        <v>33</v>
      </c>
      <c r="D31" s="7">
        <v>217</v>
      </c>
      <c r="E31" s="14">
        <v>0.13924050632911392</v>
      </c>
      <c r="F31" s="14">
        <v>0.91561181434599159</v>
      </c>
    </row>
    <row r="32" spans="2:6" x14ac:dyDescent="0.25">
      <c r="B32" s="10" t="s">
        <v>215</v>
      </c>
      <c r="C32" s="7">
        <v>13</v>
      </c>
      <c r="D32" s="7">
        <v>230</v>
      </c>
      <c r="E32" s="14">
        <v>5.4852320675105488E-2</v>
      </c>
      <c r="F32" s="14">
        <v>0.97046413502109707</v>
      </c>
    </row>
    <row r="33" spans="2:6" x14ac:dyDescent="0.25">
      <c r="B33" s="10" t="s">
        <v>229</v>
      </c>
      <c r="C33" s="7">
        <v>2</v>
      </c>
      <c r="D33" s="7">
        <v>232</v>
      </c>
      <c r="E33" s="14">
        <v>8.4388185654008432E-3</v>
      </c>
      <c r="F33" s="14">
        <v>0.97890295358649793</v>
      </c>
    </row>
    <row r="34" spans="2:6" x14ac:dyDescent="0.25">
      <c r="B34" s="10" t="s">
        <v>230</v>
      </c>
      <c r="C34" s="7">
        <v>2</v>
      </c>
      <c r="D34" s="7">
        <v>234</v>
      </c>
      <c r="E34" s="14">
        <v>8.4388185654008432E-3</v>
      </c>
      <c r="F34" s="14">
        <v>0.98734177215189878</v>
      </c>
    </row>
    <row r="35" spans="2:6" x14ac:dyDescent="0.25">
      <c r="B35" s="10" t="s">
        <v>231</v>
      </c>
      <c r="C35" s="7">
        <v>3</v>
      </c>
      <c r="D35" s="7">
        <v>237</v>
      </c>
      <c r="E35" s="14">
        <v>1.2658227848101266E-2</v>
      </c>
      <c r="F35" s="14">
        <v>1</v>
      </c>
    </row>
    <row r="36" spans="2:6" x14ac:dyDescent="0.25">
      <c r="B36" s="17" t="s">
        <v>191</v>
      </c>
      <c r="C36" s="18">
        <v>237</v>
      </c>
      <c r="D36" s="18"/>
      <c r="E36" s="19">
        <v>1</v>
      </c>
      <c r="F36" s="19"/>
    </row>
    <row r="38" spans="2:6" x14ac:dyDescent="0.25">
      <c r="B38" s="23" t="s">
        <v>188</v>
      </c>
      <c r="C38" s="24"/>
    </row>
    <row r="39" spans="2:6" x14ac:dyDescent="0.25">
      <c r="B39" s="2" t="s">
        <v>132</v>
      </c>
      <c r="C39" s="3">
        <v>2.9029535864978904</v>
      </c>
    </row>
    <row r="40" spans="2:6" x14ac:dyDescent="0.25">
      <c r="B40" s="2" t="s">
        <v>133</v>
      </c>
      <c r="C40" s="2">
        <v>2</v>
      </c>
    </row>
    <row r="41" spans="2:6" x14ac:dyDescent="0.25">
      <c r="B41" s="2" t="s">
        <v>164</v>
      </c>
      <c r="C41" s="2">
        <v>0</v>
      </c>
    </row>
    <row r="42" spans="2:6" x14ac:dyDescent="0.25">
      <c r="B42" s="2" t="s">
        <v>165</v>
      </c>
      <c r="C42" s="3">
        <v>10.079525137667169</v>
      </c>
    </row>
    <row r="43" spans="2:6" x14ac:dyDescent="0.25">
      <c r="B43" s="2" t="s">
        <v>166</v>
      </c>
      <c r="C43" s="3">
        <v>3.1748267886086587</v>
      </c>
    </row>
    <row r="44" spans="2:6" x14ac:dyDescent="0.25">
      <c r="B44" s="2" t="s">
        <v>134</v>
      </c>
      <c r="C44" s="2">
        <v>0</v>
      </c>
    </row>
    <row r="45" spans="2:6" x14ac:dyDescent="0.25">
      <c r="B45" s="2" t="s">
        <v>135</v>
      </c>
      <c r="C45" s="2">
        <v>4</v>
      </c>
    </row>
    <row r="46" spans="2:6" x14ac:dyDescent="0.25">
      <c r="B46" s="2" t="s">
        <v>136</v>
      </c>
      <c r="C46" s="2">
        <v>0</v>
      </c>
    </row>
    <row r="47" spans="2:6" x14ac:dyDescent="0.25">
      <c r="B47" s="2" t="s">
        <v>137</v>
      </c>
      <c r="C47" s="2">
        <v>15</v>
      </c>
    </row>
    <row r="48" spans="2:6" x14ac:dyDescent="0.25">
      <c r="B48" s="2" t="s">
        <v>138</v>
      </c>
      <c r="C48" s="2">
        <v>15</v>
      </c>
    </row>
    <row r="49" spans="2:6" x14ac:dyDescent="0.25">
      <c r="B49" s="2" t="s">
        <v>139</v>
      </c>
      <c r="C49" s="2">
        <v>4</v>
      </c>
    </row>
    <row r="50" spans="2:6" x14ac:dyDescent="0.25">
      <c r="B50" s="6" t="s">
        <v>167</v>
      </c>
      <c r="C50" s="2">
        <v>10</v>
      </c>
    </row>
    <row r="51" spans="2:6" x14ac:dyDescent="0.25">
      <c r="B51" s="6" t="s">
        <v>168</v>
      </c>
      <c r="C51" s="2">
        <v>-6</v>
      </c>
    </row>
    <row r="53" spans="2:6" x14ac:dyDescent="0.25">
      <c r="B53" s="16" t="s">
        <v>156</v>
      </c>
      <c r="C53" s="16" t="s">
        <v>118</v>
      </c>
      <c r="D53" s="16" t="s">
        <v>232</v>
      </c>
      <c r="E53" s="16" t="s">
        <v>233</v>
      </c>
      <c r="F53" s="16" t="s">
        <v>234</v>
      </c>
    </row>
    <row r="54" spans="2:6" x14ac:dyDescent="0.25">
      <c r="B54" s="10" t="s">
        <v>157</v>
      </c>
      <c r="C54" s="7">
        <v>143</v>
      </c>
      <c r="D54" s="7">
        <v>143</v>
      </c>
      <c r="E54" s="14">
        <v>0.6033755274261603</v>
      </c>
      <c r="F54" s="14">
        <v>0.6033755274261603</v>
      </c>
    </row>
    <row r="55" spans="2:6" x14ac:dyDescent="0.25">
      <c r="B55" s="10" t="s">
        <v>158</v>
      </c>
      <c r="C55" s="7">
        <v>52</v>
      </c>
      <c r="D55" s="7">
        <v>195</v>
      </c>
      <c r="E55" s="14">
        <v>0.21940928270042195</v>
      </c>
      <c r="F55" s="14">
        <v>0.82278481012658233</v>
      </c>
    </row>
    <row r="56" spans="2:6" x14ac:dyDescent="0.25">
      <c r="B56" s="10" t="s">
        <v>159</v>
      </c>
      <c r="C56" s="7">
        <v>32</v>
      </c>
      <c r="D56" s="7">
        <v>227</v>
      </c>
      <c r="E56" s="14">
        <v>0.13502109704641349</v>
      </c>
      <c r="F56" s="14">
        <v>0.95780590717299574</v>
      </c>
    </row>
    <row r="57" spans="2:6" x14ac:dyDescent="0.25">
      <c r="B57" s="10" t="s">
        <v>160</v>
      </c>
      <c r="C57" s="7">
        <v>5</v>
      </c>
      <c r="D57" s="7">
        <v>232</v>
      </c>
      <c r="E57" s="14">
        <v>2.1097046413502109E-2</v>
      </c>
      <c r="F57" s="14">
        <v>0.97890295358649793</v>
      </c>
    </row>
    <row r="58" spans="2:6" x14ac:dyDescent="0.25">
      <c r="B58" s="10" t="s">
        <v>236</v>
      </c>
      <c r="C58" s="7">
        <v>5</v>
      </c>
      <c r="D58" s="7">
        <v>237</v>
      </c>
      <c r="E58" s="14">
        <v>2.1097046413502109E-2</v>
      </c>
      <c r="F58" s="14">
        <v>1</v>
      </c>
    </row>
    <row r="59" spans="2:6" x14ac:dyDescent="0.25">
      <c r="B59" s="17" t="s">
        <v>191</v>
      </c>
      <c r="C59" s="18">
        <v>237</v>
      </c>
      <c r="D59" s="18"/>
      <c r="E59" s="19">
        <v>1</v>
      </c>
      <c r="F59" s="19"/>
    </row>
    <row r="61" spans="2:6" x14ac:dyDescent="0.25">
      <c r="B61" s="16" t="s">
        <v>151</v>
      </c>
      <c r="C61" s="16" t="s">
        <v>118</v>
      </c>
      <c r="D61" s="16" t="s">
        <v>232</v>
      </c>
      <c r="E61" s="16" t="s">
        <v>233</v>
      </c>
      <c r="F61" s="16" t="s">
        <v>234</v>
      </c>
    </row>
    <row r="62" spans="2:6" x14ac:dyDescent="0.25">
      <c r="B62" s="10" t="s">
        <v>152</v>
      </c>
      <c r="C62" s="7">
        <v>28</v>
      </c>
      <c r="D62" s="7">
        <v>28</v>
      </c>
      <c r="E62" s="14">
        <v>0.11814345991561181</v>
      </c>
      <c r="F62" s="14">
        <v>0.11814345991561181</v>
      </c>
    </row>
    <row r="63" spans="2:6" x14ac:dyDescent="0.25">
      <c r="B63" s="10" t="s">
        <v>153</v>
      </c>
      <c r="C63" s="7">
        <v>71</v>
      </c>
      <c r="D63" s="7">
        <v>99</v>
      </c>
      <c r="E63" s="14">
        <v>0.29957805907172996</v>
      </c>
      <c r="F63" s="14">
        <v>0.41772151898734178</v>
      </c>
    </row>
    <row r="64" spans="2:6" x14ac:dyDescent="0.25">
      <c r="B64" s="10" t="s">
        <v>154</v>
      </c>
      <c r="C64" s="7">
        <v>125</v>
      </c>
      <c r="D64" s="7">
        <v>224</v>
      </c>
      <c r="E64" s="14">
        <v>0.52742616033755274</v>
      </c>
      <c r="F64" s="14">
        <v>0.94514767932489452</v>
      </c>
    </row>
    <row r="65" spans="2:9" x14ac:dyDescent="0.25">
      <c r="B65" s="10" t="s">
        <v>155</v>
      </c>
      <c r="C65" s="7">
        <v>13</v>
      </c>
      <c r="D65" s="7">
        <v>237</v>
      </c>
      <c r="E65" s="14">
        <v>5.4852320675105488E-2</v>
      </c>
      <c r="F65" s="14">
        <v>1</v>
      </c>
    </row>
    <row r="66" spans="2:9" x14ac:dyDescent="0.25">
      <c r="B66" s="17" t="s">
        <v>191</v>
      </c>
      <c r="C66" s="18">
        <v>237</v>
      </c>
      <c r="D66" s="18"/>
      <c r="E66" s="19">
        <v>1</v>
      </c>
      <c r="F66" s="19"/>
    </row>
    <row r="68" spans="2:9" x14ac:dyDescent="0.25">
      <c r="B68" s="16" t="s">
        <v>181</v>
      </c>
      <c r="C68" s="16" t="s">
        <v>118</v>
      </c>
      <c r="D68" s="16" t="s">
        <v>232</v>
      </c>
      <c r="E68" s="16" t="s">
        <v>233</v>
      </c>
      <c r="F68" s="16" t="s">
        <v>234</v>
      </c>
    </row>
    <row r="69" spans="2:9" x14ac:dyDescent="0.25">
      <c r="B69" s="10" t="s">
        <v>216</v>
      </c>
      <c r="C69" s="7">
        <v>24</v>
      </c>
      <c r="D69" s="7">
        <v>24</v>
      </c>
      <c r="E69" s="14">
        <v>0.10126582278481013</v>
      </c>
      <c r="F69" s="14">
        <v>0.10126582278481013</v>
      </c>
    </row>
    <row r="70" spans="2:9" x14ac:dyDescent="0.25">
      <c r="B70" s="10" t="s">
        <v>217</v>
      </c>
      <c r="C70" s="7">
        <v>167</v>
      </c>
      <c r="D70" s="7">
        <v>191</v>
      </c>
      <c r="E70" s="14">
        <v>0.70464135021097052</v>
      </c>
      <c r="F70" s="14">
        <v>0.80590717299578063</v>
      </c>
    </row>
    <row r="71" spans="2:9" x14ac:dyDescent="0.25">
      <c r="B71" s="10" t="s">
        <v>228</v>
      </c>
      <c r="C71" s="7">
        <v>46</v>
      </c>
      <c r="D71" s="7">
        <v>237</v>
      </c>
      <c r="E71" s="14">
        <v>0.1940928270042194</v>
      </c>
      <c r="F71" s="14">
        <v>1</v>
      </c>
    </row>
    <row r="72" spans="2:9" x14ac:dyDescent="0.25">
      <c r="B72" s="17" t="s">
        <v>191</v>
      </c>
      <c r="C72" s="18">
        <v>237</v>
      </c>
      <c r="D72" s="18"/>
      <c r="E72" s="19">
        <v>1</v>
      </c>
      <c r="F72" s="19"/>
      <c r="H72">
        <v>0</v>
      </c>
    </row>
    <row r="73" spans="2:9" x14ac:dyDescent="0.25">
      <c r="H73">
        <v>0</v>
      </c>
      <c r="I73">
        <f>COUNTIF(Tabela1[Qtde de treinamentos realizados no último ano],H73)</f>
        <v>15</v>
      </c>
    </row>
    <row r="74" spans="2:9" x14ac:dyDescent="0.25">
      <c r="B74" s="23" t="s">
        <v>181</v>
      </c>
      <c r="C74" s="24"/>
      <c r="E74" s="21"/>
      <c r="H74">
        <v>1</v>
      </c>
      <c r="I74">
        <f>COUNTIF(Tabela1[Qtde de treinamentos realizados no último ano],H74)</f>
        <v>9</v>
      </c>
    </row>
    <row r="75" spans="2:9" x14ac:dyDescent="0.25">
      <c r="B75" s="2" t="s">
        <v>132</v>
      </c>
      <c r="C75" s="3">
        <v>2.6244725738396624</v>
      </c>
      <c r="E75" s="21"/>
      <c r="H75">
        <v>2</v>
      </c>
      <c r="I75">
        <f>COUNTIF(Tabela1[Qtde de treinamentos realizados no último ano],H75)</f>
        <v>98</v>
      </c>
    </row>
    <row r="76" spans="2:9" x14ac:dyDescent="0.25">
      <c r="B76" s="2" t="s">
        <v>133</v>
      </c>
      <c r="C76" s="2">
        <v>2</v>
      </c>
      <c r="E76" s="21"/>
      <c r="H76">
        <v>3</v>
      </c>
      <c r="I76">
        <f>COUNTIF(Tabela1[Qtde de treinamentos realizados no último ano],H76)</f>
        <v>69</v>
      </c>
    </row>
    <row r="77" spans="2:9" x14ac:dyDescent="0.25">
      <c r="B77" s="2" t="s">
        <v>164</v>
      </c>
      <c r="C77" s="2">
        <v>2</v>
      </c>
      <c r="E77" s="21"/>
      <c r="H77">
        <v>4</v>
      </c>
      <c r="I77">
        <f>COUNTIF(Tabela1[Qtde de treinamentos realizados no último ano],H77)</f>
        <v>26</v>
      </c>
    </row>
    <row r="78" spans="2:9" x14ac:dyDescent="0.25">
      <c r="B78" s="2" t="s">
        <v>165</v>
      </c>
      <c r="C78" s="3">
        <v>1.5744833011513981</v>
      </c>
      <c r="E78" s="21"/>
      <c r="H78">
        <v>5</v>
      </c>
      <c r="I78">
        <f>COUNTIF(Tabela1[Qtde de treinamentos realizados no último ano],H78)</f>
        <v>14</v>
      </c>
    </row>
    <row r="79" spans="2:9" x14ac:dyDescent="0.25">
      <c r="B79" s="2" t="s">
        <v>166</v>
      </c>
      <c r="C79" s="3">
        <v>1.254784165166025</v>
      </c>
      <c r="E79" s="21"/>
      <c r="H79">
        <v>6</v>
      </c>
      <c r="I79">
        <f>COUNTIF(Tabela1[Qtde de treinamentos realizados no último ano],H79)</f>
        <v>6</v>
      </c>
    </row>
    <row r="80" spans="2:9" x14ac:dyDescent="0.25">
      <c r="B80" s="2" t="s">
        <v>134</v>
      </c>
      <c r="C80" s="2">
        <v>2</v>
      </c>
    </row>
    <row r="81" spans="2:10" x14ac:dyDescent="0.25">
      <c r="B81" s="2" t="s">
        <v>135</v>
      </c>
      <c r="C81" s="2">
        <v>3</v>
      </c>
    </row>
    <row r="82" spans="2:10" x14ac:dyDescent="0.25">
      <c r="B82" s="2" t="s">
        <v>136</v>
      </c>
      <c r="C82" s="2">
        <v>0</v>
      </c>
    </row>
    <row r="83" spans="2:10" x14ac:dyDescent="0.25">
      <c r="B83" s="2" t="s">
        <v>137</v>
      </c>
      <c r="C83" s="2">
        <v>6</v>
      </c>
    </row>
    <row r="84" spans="2:10" x14ac:dyDescent="0.25">
      <c r="B84" s="2" t="s">
        <v>138</v>
      </c>
      <c r="C84" s="2">
        <v>6</v>
      </c>
    </row>
    <row r="85" spans="2:10" x14ac:dyDescent="0.25">
      <c r="B85" s="2" t="s">
        <v>139</v>
      </c>
      <c r="C85" s="2">
        <v>1</v>
      </c>
    </row>
    <row r="86" spans="2:10" x14ac:dyDescent="0.25">
      <c r="B86" s="6" t="s">
        <v>167</v>
      </c>
      <c r="C86" s="2">
        <v>4.5</v>
      </c>
    </row>
    <row r="87" spans="2:10" x14ac:dyDescent="0.25">
      <c r="B87" s="6" t="s">
        <v>168</v>
      </c>
      <c r="C87" s="2">
        <v>0.5</v>
      </c>
    </row>
    <row r="89" spans="2:10" x14ac:dyDescent="0.25">
      <c r="B89" s="16" t="s">
        <v>170</v>
      </c>
      <c r="C89" s="16" t="s">
        <v>118</v>
      </c>
      <c r="D89" s="16" t="s">
        <v>232</v>
      </c>
      <c r="E89" s="16" t="s">
        <v>233</v>
      </c>
      <c r="F89" s="16" t="s">
        <v>234</v>
      </c>
    </row>
    <row r="90" spans="2:10" x14ac:dyDescent="0.25">
      <c r="B90" s="20" t="s">
        <v>264</v>
      </c>
      <c r="C90" s="7">
        <v>74</v>
      </c>
      <c r="D90" s="7">
        <v>74</v>
      </c>
      <c r="E90" s="14">
        <v>0.31223628691983124</v>
      </c>
      <c r="F90" s="14">
        <v>0.31223628691983124</v>
      </c>
    </row>
    <row r="91" spans="2:10" x14ac:dyDescent="0.25">
      <c r="B91" s="20" t="s">
        <v>265</v>
      </c>
      <c r="C91" s="7">
        <v>58</v>
      </c>
      <c r="D91" s="7">
        <v>58</v>
      </c>
      <c r="E91" s="14">
        <v>0.24472573839662448</v>
      </c>
      <c r="F91" s="14">
        <v>0.55696202531645567</v>
      </c>
    </row>
    <row r="92" spans="2:10" x14ac:dyDescent="0.25">
      <c r="B92" s="20" t="s">
        <v>266</v>
      </c>
      <c r="C92" s="7">
        <v>32</v>
      </c>
      <c r="D92" s="7">
        <v>32</v>
      </c>
      <c r="E92" s="14">
        <v>0.13502109704641349</v>
      </c>
      <c r="F92" s="14">
        <v>0.69198312236286919</v>
      </c>
    </row>
    <row r="93" spans="2:10" x14ac:dyDescent="0.25">
      <c r="B93" s="20" t="s">
        <v>267</v>
      </c>
      <c r="C93" s="7">
        <v>27</v>
      </c>
      <c r="D93" s="7">
        <v>27</v>
      </c>
      <c r="E93" s="14">
        <v>0.11392405063291139</v>
      </c>
      <c r="F93" s="14">
        <v>0.80590717299578063</v>
      </c>
      <c r="J93" t="s">
        <v>263</v>
      </c>
    </row>
    <row r="94" spans="2:10" x14ac:dyDescent="0.25">
      <c r="B94" s="20" t="s">
        <v>268</v>
      </c>
      <c r="C94" s="7">
        <v>16</v>
      </c>
      <c r="D94" s="7">
        <v>16</v>
      </c>
      <c r="E94" s="14">
        <v>6.7510548523206745E-2</v>
      </c>
      <c r="F94" s="14">
        <v>0.87341772151898733</v>
      </c>
    </row>
    <row r="95" spans="2:10" x14ac:dyDescent="0.25">
      <c r="B95" s="20" t="s">
        <v>269</v>
      </c>
      <c r="C95" s="7">
        <v>17</v>
      </c>
      <c r="D95" s="7">
        <v>17</v>
      </c>
      <c r="E95" s="14">
        <v>7.1729957805907171E-2</v>
      </c>
      <c r="F95" s="14">
        <v>0.94514767932489452</v>
      </c>
    </row>
    <row r="96" spans="2:10" x14ac:dyDescent="0.25">
      <c r="B96" s="20" t="s">
        <v>270</v>
      </c>
      <c r="C96" s="7">
        <v>13</v>
      </c>
      <c r="D96" s="7">
        <v>13</v>
      </c>
      <c r="E96" s="14">
        <v>5.4852320675105488E-2</v>
      </c>
      <c r="F96" s="14">
        <v>1</v>
      </c>
    </row>
    <row r="97" spans="2:6" x14ac:dyDescent="0.25">
      <c r="B97" s="17" t="s">
        <v>191</v>
      </c>
      <c r="C97" s="18">
        <v>237</v>
      </c>
      <c r="D97" s="18">
        <v>237</v>
      </c>
      <c r="E97" s="19">
        <v>1</v>
      </c>
      <c r="F97" s="19"/>
    </row>
    <row r="99" spans="2:6" x14ac:dyDescent="0.25">
      <c r="B99" s="23" t="s">
        <v>170</v>
      </c>
      <c r="C99" s="24"/>
    </row>
    <row r="100" spans="2:6" x14ac:dyDescent="0.25">
      <c r="B100" s="2" t="s">
        <v>132</v>
      </c>
      <c r="C100" s="3">
        <v>15.09704641350211</v>
      </c>
    </row>
    <row r="101" spans="2:6" x14ac:dyDescent="0.25">
      <c r="B101" s="2" t="s">
        <v>133</v>
      </c>
      <c r="C101" s="2">
        <v>14</v>
      </c>
    </row>
    <row r="102" spans="2:6" x14ac:dyDescent="0.25">
      <c r="B102" s="2" t="s">
        <v>164</v>
      </c>
      <c r="C102" s="2">
        <v>11</v>
      </c>
    </row>
    <row r="103" spans="2:6" x14ac:dyDescent="0.25">
      <c r="B103" s="2" t="s">
        <v>165</v>
      </c>
      <c r="C103" s="3">
        <v>14.215118358006139</v>
      </c>
    </row>
    <row r="104" spans="2:6" x14ac:dyDescent="0.25">
      <c r="B104" s="2" t="s">
        <v>166</v>
      </c>
      <c r="C104" s="3">
        <v>3.7702942004578555</v>
      </c>
    </row>
    <row r="105" spans="2:6" x14ac:dyDescent="0.25">
      <c r="B105" s="2" t="s">
        <v>134</v>
      </c>
      <c r="C105" s="2">
        <v>12</v>
      </c>
    </row>
    <row r="106" spans="2:6" x14ac:dyDescent="0.25">
      <c r="B106" s="2" t="s">
        <v>135</v>
      </c>
      <c r="C106" s="2">
        <v>17</v>
      </c>
    </row>
    <row r="107" spans="2:6" x14ac:dyDescent="0.25">
      <c r="B107" s="2" t="s">
        <v>136</v>
      </c>
      <c r="C107" s="2">
        <v>11</v>
      </c>
    </row>
    <row r="108" spans="2:6" x14ac:dyDescent="0.25">
      <c r="B108" s="2" t="s">
        <v>137</v>
      </c>
      <c r="C108" s="2">
        <v>25</v>
      </c>
    </row>
    <row r="109" spans="2:6" x14ac:dyDescent="0.25">
      <c r="B109" s="2" t="s">
        <v>138</v>
      </c>
      <c r="C109" s="2">
        <v>14</v>
      </c>
    </row>
    <row r="110" spans="2:6" x14ac:dyDescent="0.25">
      <c r="B110" s="2" t="s">
        <v>139</v>
      </c>
      <c r="C110" s="2">
        <v>5</v>
      </c>
    </row>
    <row r="111" spans="2:6" x14ac:dyDescent="0.25">
      <c r="B111" s="6" t="s">
        <v>167</v>
      </c>
      <c r="C111" s="2">
        <v>24.5</v>
      </c>
    </row>
    <row r="112" spans="2:6" x14ac:dyDescent="0.25">
      <c r="B112" s="6" t="s">
        <v>168</v>
      </c>
      <c r="C112" s="2">
        <v>4.5</v>
      </c>
    </row>
    <row r="114" spans="2:6" x14ac:dyDescent="0.25">
      <c r="B114" s="16" t="s">
        <v>1</v>
      </c>
      <c r="C114" s="16" t="s">
        <v>118</v>
      </c>
      <c r="D114" s="16" t="s">
        <v>232</v>
      </c>
      <c r="E114" s="16" t="s">
        <v>233</v>
      </c>
      <c r="F114" s="16" t="s">
        <v>234</v>
      </c>
    </row>
    <row r="115" spans="2:6" x14ac:dyDescent="0.25">
      <c r="B115" s="10" t="s">
        <v>200</v>
      </c>
      <c r="C115" s="7">
        <v>27</v>
      </c>
      <c r="D115" s="7">
        <v>27</v>
      </c>
      <c r="E115" s="14">
        <v>0.11392405063291139</v>
      </c>
      <c r="F115" s="14">
        <v>0.11392405063291139</v>
      </c>
    </row>
    <row r="116" spans="2:6" x14ac:dyDescent="0.25">
      <c r="B116" s="10" t="s">
        <v>201</v>
      </c>
      <c r="C116" s="7">
        <v>32</v>
      </c>
      <c r="D116" s="7">
        <v>59</v>
      </c>
      <c r="E116" s="14">
        <v>0.13502109704641349</v>
      </c>
      <c r="F116" s="14">
        <v>0.24894514767932491</v>
      </c>
    </row>
    <row r="117" spans="2:6" x14ac:dyDescent="0.25">
      <c r="B117" s="10" t="s">
        <v>202</v>
      </c>
      <c r="C117" s="7">
        <v>70</v>
      </c>
      <c r="D117" s="7">
        <v>129</v>
      </c>
      <c r="E117" s="14">
        <v>0.29535864978902954</v>
      </c>
      <c r="F117" s="14">
        <v>0.54430379746835444</v>
      </c>
    </row>
    <row r="118" spans="2:6" x14ac:dyDescent="0.25">
      <c r="B118" s="10" t="s">
        <v>203</v>
      </c>
      <c r="C118" s="7">
        <v>43</v>
      </c>
      <c r="D118" s="7">
        <v>172</v>
      </c>
      <c r="E118" s="14">
        <v>0.18143459915611815</v>
      </c>
      <c r="F118" s="14">
        <v>0.72573839662447259</v>
      </c>
    </row>
    <row r="119" spans="2:6" x14ac:dyDescent="0.25">
      <c r="B119" s="10" t="s">
        <v>204</v>
      </c>
      <c r="C119" s="7">
        <v>21</v>
      </c>
      <c r="D119" s="7">
        <v>193</v>
      </c>
      <c r="E119" s="14">
        <v>8.8607594936708861E-2</v>
      </c>
      <c r="F119" s="14">
        <v>0.81434599156118148</v>
      </c>
    </row>
    <row r="120" spans="2:6" x14ac:dyDescent="0.25">
      <c r="B120" s="10" t="s">
        <v>205</v>
      </c>
      <c r="C120" s="7">
        <v>17</v>
      </c>
      <c r="D120" s="7">
        <v>210</v>
      </c>
      <c r="E120" s="14">
        <v>7.1729957805907171E-2</v>
      </c>
      <c r="F120" s="14">
        <v>0.88607594936708856</v>
      </c>
    </row>
    <row r="121" spans="2:6" x14ac:dyDescent="0.25">
      <c r="B121" s="10" t="s">
        <v>206</v>
      </c>
      <c r="C121" s="7">
        <v>14</v>
      </c>
      <c r="D121" s="7">
        <v>224</v>
      </c>
      <c r="E121" s="14">
        <v>5.9071729957805907E-2</v>
      </c>
      <c r="F121" s="14">
        <v>0.94514767932489452</v>
      </c>
    </row>
    <row r="122" spans="2:6" x14ac:dyDescent="0.25">
      <c r="B122" s="10" t="s">
        <v>237</v>
      </c>
      <c r="C122" s="7">
        <v>13</v>
      </c>
      <c r="D122" s="7">
        <v>237</v>
      </c>
      <c r="E122" s="14">
        <v>5.4852320675105488E-2</v>
      </c>
      <c r="F122" s="14">
        <v>1</v>
      </c>
    </row>
    <row r="123" spans="2:6" x14ac:dyDescent="0.25">
      <c r="B123" s="17" t="s">
        <v>191</v>
      </c>
      <c r="C123" s="18">
        <v>237</v>
      </c>
      <c r="D123" s="18"/>
      <c r="E123" s="19">
        <v>1</v>
      </c>
      <c r="F123" s="19"/>
    </row>
  </sheetData>
  <mergeCells count="4">
    <mergeCell ref="B74:C74"/>
    <mergeCell ref="B99:C99"/>
    <mergeCell ref="B12:C12"/>
    <mergeCell ref="B38:C3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55" workbookViewId="0">
      <selection activeCell="L56" sqref="L5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0"/>
  <sheetViews>
    <sheetView zoomScaleNormal="100" workbookViewId="0">
      <selection activeCell="B2" sqref="B2:C15"/>
    </sheetView>
  </sheetViews>
  <sheetFormatPr defaultRowHeight="15" x14ac:dyDescent="0.25"/>
  <cols>
    <col min="2" max="2" width="22.42578125" bestFit="1" customWidth="1"/>
    <col min="3" max="3" width="28" customWidth="1"/>
    <col min="5" max="5" width="23" bestFit="1" customWidth="1"/>
    <col min="6" max="6" width="18.28515625" bestFit="1" customWidth="1"/>
    <col min="8" max="8" width="23" bestFit="1" customWidth="1"/>
    <col min="9" max="9" width="18.28515625" bestFit="1" customWidth="1"/>
    <col min="10" max="10" width="10.7109375" bestFit="1" customWidth="1"/>
    <col min="11" max="11" width="23" bestFit="1" customWidth="1"/>
    <col min="12" max="12" width="18.28515625" bestFit="1" customWidth="1"/>
    <col min="13" max="13" width="10.7109375" bestFit="1" customWidth="1"/>
    <col min="14" max="14" width="23" bestFit="1" customWidth="1"/>
    <col min="15" max="15" width="10.7109375" customWidth="1"/>
    <col min="17" max="17" width="23" bestFit="1" customWidth="1"/>
    <col min="18" max="18" width="29.42578125" customWidth="1"/>
    <col min="20" max="20" width="23" bestFit="1" customWidth="1"/>
    <col min="21" max="21" width="12.140625" customWidth="1"/>
    <col min="23" max="23" width="23" bestFit="1" customWidth="1"/>
    <col min="24" max="24" width="13.28515625" customWidth="1"/>
  </cols>
  <sheetData>
    <row r="2" spans="2:25" x14ac:dyDescent="0.25">
      <c r="B2" s="25" t="s">
        <v>1</v>
      </c>
      <c r="C2" s="26"/>
      <c r="E2" s="25" t="s">
        <v>20</v>
      </c>
      <c r="F2" s="26"/>
      <c r="H2" s="25" t="s">
        <v>146</v>
      </c>
      <c r="I2" s="26"/>
      <c r="K2" s="25" t="s">
        <v>27</v>
      </c>
      <c r="L2" s="26"/>
      <c r="N2" s="25" t="s">
        <v>170</v>
      </c>
      <c r="O2" s="26"/>
      <c r="Q2" s="25" t="s">
        <v>181</v>
      </c>
      <c r="R2" s="26"/>
      <c r="T2" s="25" t="s">
        <v>188</v>
      </c>
      <c r="U2" s="26"/>
      <c r="W2" s="25" t="s">
        <v>190</v>
      </c>
      <c r="X2" s="26"/>
    </row>
    <row r="3" spans="2:25" x14ac:dyDescent="0.25">
      <c r="B3" s="2" t="s">
        <v>132</v>
      </c>
      <c r="C3" s="3">
        <f>AVERAGE(Tabela1[Idade])</f>
        <v>33.607594936708864</v>
      </c>
      <c r="E3" s="2" t="s">
        <v>132</v>
      </c>
      <c r="F3" s="3">
        <f>AVERAGE(Tabela1[Distância de Casa])</f>
        <v>10.632911392405063</v>
      </c>
      <c r="H3" s="2" t="s">
        <v>132</v>
      </c>
      <c r="I3" s="7">
        <f>AVERAGE(Tabela1[Número de contratos de trabalho na empresa])</f>
        <v>1</v>
      </c>
      <c r="K3" s="2" t="s">
        <v>132</v>
      </c>
      <c r="L3" s="5">
        <f>AVERAGE(Tabela1[Salário Mensal])</f>
        <v>14559.308016877638</v>
      </c>
      <c r="N3" s="2" t="s">
        <v>132</v>
      </c>
      <c r="O3" s="3">
        <f>AVERAGE(Tabela1[percentual de aumento de salário])</f>
        <v>15.09704641350211</v>
      </c>
      <c r="Q3" s="2" t="s">
        <v>132</v>
      </c>
      <c r="R3" s="3">
        <f>AVERAGE(Tabela1[Qtde de treinamentos realizados no último ano])</f>
        <v>2.6244725738396624</v>
      </c>
      <c r="T3" s="2" t="s">
        <v>132</v>
      </c>
      <c r="U3" s="3">
        <f>AVERAGE(Tabela1[Anos trabalhados na função atual])</f>
        <v>2.9029535864978904</v>
      </c>
      <c r="W3" s="2" t="s">
        <v>132</v>
      </c>
      <c r="X3" s="3">
        <f>AVERAGE(Tabela1[Anos trabalhando com o atual gestor])</f>
        <v>2.852320675105485</v>
      </c>
    </row>
    <row r="4" spans="2:25" x14ac:dyDescent="0.25">
      <c r="B4" s="2" t="s">
        <v>133</v>
      </c>
      <c r="C4" s="2">
        <f>MEDIAN(Tabela1[Idade])</f>
        <v>32</v>
      </c>
      <c r="E4" s="2" t="s">
        <v>133</v>
      </c>
      <c r="F4" s="2">
        <f>MEDIAN(Tabela1[Distância de Casa])</f>
        <v>9</v>
      </c>
      <c r="H4" s="2" t="s">
        <v>133</v>
      </c>
      <c r="I4" s="2">
        <f>MEDIAN(Tabela1[Número de contratos de trabalho na empresa])</f>
        <v>1</v>
      </c>
      <c r="K4" s="2" t="s">
        <v>133</v>
      </c>
      <c r="L4" s="5">
        <f>MEDIAN(Tabela1[Salário Mensal])</f>
        <v>14618</v>
      </c>
      <c r="N4" s="2" t="s">
        <v>133</v>
      </c>
      <c r="O4" s="2">
        <f>MEDIAN(Tabela1[percentual de aumento de salário])</f>
        <v>14</v>
      </c>
      <c r="Q4" s="2" t="s">
        <v>133</v>
      </c>
      <c r="R4" s="2">
        <f>MEDIAN(Tabela1[Qtde de treinamentos realizados no último ano])</f>
        <v>2</v>
      </c>
      <c r="T4" s="2" t="s">
        <v>133</v>
      </c>
      <c r="U4" s="2">
        <f>MEDIAN(Tabela1[Anos trabalhados na função atual])</f>
        <v>2</v>
      </c>
      <c r="W4" s="2" t="s">
        <v>133</v>
      </c>
      <c r="X4" s="2">
        <f>MEDIAN(Tabela1[Anos trabalhando com o atual gestor])</f>
        <v>2</v>
      </c>
    </row>
    <row r="5" spans="2:25" x14ac:dyDescent="0.25">
      <c r="B5" s="2" t="s">
        <v>164</v>
      </c>
      <c r="C5" s="2">
        <f>TRANSPOSE(_xlfn.MODE.MULT(Tabela1[Idade]))</f>
        <v>29</v>
      </c>
      <c r="E5" s="2" t="s">
        <v>164</v>
      </c>
      <c r="F5" s="2">
        <f>TRANSPOSE(_xlfn.MODE.MULT(Tabela1[Distância de Casa]))</f>
        <v>2</v>
      </c>
      <c r="H5" s="2" t="s">
        <v>164</v>
      </c>
      <c r="I5" s="2">
        <f>MEDIAN(Tabela1[Número de contratos de trabalho na empresa])</f>
        <v>1</v>
      </c>
      <c r="K5" s="2" t="s">
        <v>164</v>
      </c>
      <c r="L5" s="5">
        <f t="array" ref="L5:M5">TRANSPOSE(_xlfn.MODE.MULT(Tabela1[Salário Mensal]))</f>
        <v>9150</v>
      </c>
      <c r="M5">
        <v>9150</v>
      </c>
      <c r="N5" s="2" t="s">
        <v>164</v>
      </c>
      <c r="O5" s="2">
        <f>_xlfn.MODE.MULT(Tabela1[percentual de aumento de salário])</f>
        <v>11</v>
      </c>
      <c r="Q5" s="2" t="s">
        <v>164</v>
      </c>
      <c r="R5" s="2">
        <f>_xlfn.MODE.MULT(Tabela1[Qtde de treinamentos realizados no último ano])</f>
        <v>2</v>
      </c>
      <c r="T5" s="2" t="s">
        <v>164</v>
      </c>
      <c r="U5" s="2">
        <f>_xlfn.MODE.MULT(Tabela1[Anos trabalhados na função atual])</f>
        <v>0</v>
      </c>
      <c r="W5" s="2" t="s">
        <v>164</v>
      </c>
      <c r="X5" s="2">
        <f>_xlfn.MODE.MULT(Tabela1[Anos trabalhando com o atual gestor])</f>
        <v>0</v>
      </c>
    </row>
    <row r="6" spans="2:25" x14ac:dyDescent="0.25">
      <c r="B6" s="2" t="s">
        <v>165</v>
      </c>
      <c r="C6" s="3">
        <f>_xlfn.VAR.S(Tabela1[Idade])</f>
        <v>93.883501394550464</v>
      </c>
      <c r="E6" s="2" t="s">
        <v>165</v>
      </c>
      <c r="F6" s="3">
        <f>_xlfn.VAR.S(Tabela1[Distância de Casa])</f>
        <v>71.445183437030693</v>
      </c>
      <c r="H6" s="2" t="s">
        <v>165</v>
      </c>
      <c r="I6" s="2">
        <f>_xlfn.VAR.S(Tabela1[Número de contratos de trabalho na empresa])</f>
        <v>0</v>
      </c>
      <c r="K6" s="2" t="s">
        <v>165</v>
      </c>
      <c r="L6" s="5">
        <f>_xlfn.VAR.S(Tabela1[Salário Mensal])</f>
        <v>51957473.476757504</v>
      </c>
      <c r="N6" s="2" t="s">
        <v>165</v>
      </c>
      <c r="O6" s="3">
        <f>_xlfn.VAR.S(Tabela1[percentual de aumento de salário])</f>
        <v>14.215118358006139</v>
      </c>
      <c r="Q6" s="2" t="s">
        <v>165</v>
      </c>
      <c r="R6" s="3">
        <f>_xlfn.VAR.S(Tabela1[Qtde de treinamentos realizados no último ano])</f>
        <v>1.5744833011513981</v>
      </c>
      <c r="T6" s="2" t="s">
        <v>165</v>
      </c>
      <c r="U6" s="3">
        <f>_xlfn.VAR.S(Tabela1[Anos trabalhados na função atual])</f>
        <v>10.079525137667169</v>
      </c>
      <c r="W6" s="2" t="s">
        <v>165</v>
      </c>
      <c r="X6" s="3">
        <f>_xlfn.VAR.S(Tabela1[Anos trabalhando com o atual gestor])</f>
        <v>9.8806407780876775</v>
      </c>
    </row>
    <row r="7" spans="2:25" x14ac:dyDescent="0.25">
      <c r="B7" s="2" t="s">
        <v>166</v>
      </c>
      <c r="C7" s="3">
        <f>_xlfn.STDEV.S(Tabela1[Idade])</f>
        <v>9.6893498953516204</v>
      </c>
      <c r="E7" s="2" t="s">
        <v>166</v>
      </c>
      <c r="F7" s="3">
        <f>_xlfn.STDEV.S(Tabela1[Distância de Casa])</f>
        <v>8.4525252698250295</v>
      </c>
      <c r="H7" s="2" t="s">
        <v>166</v>
      </c>
      <c r="I7" s="2">
        <f>_xlfn.STDEV.S(Tabela1[Número de contratos de trabalho na empresa])</f>
        <v>0</v>
      </c>
      <c r="K7" s="2" t="s">
        <v>166</v>
      </c>
      <c r="L7" s="5">
        <f>_xlfn.STDEV.S(Tabela1[Salário Mensal])</f>
        <v>7208.1532639614079</v>
      </c>
      <c r="N7" s="2" t="s">
        <v>166</v>
      </c>
      <c r="O7" s="3">
        <f>_xlfn.STDEV.S(Tabela1[percentual de aumento de salário])</f>
        <v>3.7702942004578555</v>
      </c>
      <c r="Q7" s="2" t="s">
        <v>166</v>
      </c>
      <c r="R7" s="3">
        <f>_xlfn.STDEV.S(Tabela1[Qtde de treinamentos realizados no último ano])</f>
        <v>1.254784165166025</v>
      </c>
      <c r="T7" s="2" t="s">
        <v>166</v>
      </c>
      <c r="U7" s="3">
        <f>_xlfn.STDEV.S(Tabela1[Anos trabalhados na função atual])</f>
        <v>3.1748267886086587</v>
      </c>
      <c r="W7" s="2" t="s">
        <v>166</v>
      </c>
      <c r="X7" s="3">
        <f>_xlfn.STDEV.S(Tabela1[Anos trabalhando com o atual gestor])</f>
        <v>3.1433486567811211</v>
      </c>
    </row>
    <row r="8" spans="2:25" x14ac:dyDescent="0.25">
      <c r="B8" s="2" t="s">
        <v>134</v>
      </c>
      <c r="C8" s="2">
        <f>QUARTILE(Tabela1[Idade],1)</f>
        <v>28</v>
      </c>
      <c r="E8" s="2" t="s">
        <v>134</v>
      </c>
      <c r="F8" s="2">
        <f>QUARTILE(Tabela1[Distância de Casa],1)</f>
        <v>3</v>
      </c>
      <c r="H8" s="2" t="s">
        <v>134</v>
      </c>
      <c r="I8" s="2">
        <f>QUARTILE(Tabela1[Número de contratos de trabalho na empresa],1)</f>
        <v>1</v>
      </c>
      <c r="K8" s="2" t="s">
        <v>134</v>
      </c>
      <c r="L8" s="5">
        <f>QUARTILE(Tabela1[Salário Mensal],1)</f>
        <v>8870</v>
      </c>
      <c r="N8" s="2" t="s">
        <v>134</v>
      </c>
      <c r="O8" s="2">
        <f>QUARTILE(Tabela1[percentual de aumento de salário],1)</f>
        <v>12</v>
      </c>
      <c r="Q8" s="2" t="s">
        <v>134</v>
      </c>
      <c r="R8" s="2">
        <f>QUARTILE(Tabela1[Qtde de treinamentos realizados no último ano],1)</f>
        <v>2</v>
      </c>
      <c r="T8" s="2" t="s">
        <v>134</v>
      </c>
      <c r="U8" s="2">
        <f>QUARTILE(Tabela1[Anos trabalhados na função atual],1)</f>
        <v>0</v>
      </c>
      <c r="W8" s="2" t="s">
        <v>134</v>
      </c>
      <c r="X8" s="2">
        <f>QUARTILE(Tabela1[Anos trabalhando com o atual gestor],1)</f>
        <v>0</v>
      </c>
    </row>
    <row r="9" spans="2:25" x14ac:dyDescent="0.25">
      <c r="B9" s="2" t="s">
        <v>135</v>
      </c>
      <c r="C9" s="2">
        <f>QUARTILE(Tabela1[Idade],3)</f>
        <v>39</v>
      </c>
      <c r="E9" s="2" t="s">
        <v>135</v>
      </c>
      <c r="F9" s="2">
        <f>QUARTILE(Tabela1[Distância de Casa],3)</f>
        <v>17</v>
      </c>
      <c r="H9" s="2" t="s">
        <v>135</v>
      </c>
      <c r="I9" s="2">
        <f>QUARTILE(Tabela1[Número de contratos de trabalho na empresa],3)</f>
        <v>1</v>
      </c>
      <c r="K9" s="2" t="s">
        <v>135</v>
      </c>
      <c r="L9" s="5">
        <f>QUARTILE(Tabela1[Salário Mensal],3)</f>
        <v>21081</v>
      </c>
      <c r="N9" s="2" t="s">
        <v>135</v>
      </c>
      <c r="O9" s="2">
        <f>QUARTILE(Tabela1[percentual de aumento de salário],3)</f>
        <v>17</v>
      </c>
      <c r="Q9" s="2" t="s">
        <v>135</v>
      </c>
      <c r="R9" s="2">
        <f>QUARTILE(Tabela1[Qtde de treinamentos realizados no último ano],3)</f>
        <v>3</v>
      </c>
      <c r="T9" s="2" t="s">
        <v>135</v>
      </c>
      <c r="U9" s="2">
        <f>QUARTILE(Tabela1[Anos trabalhados na função atual],3)</f>
        <v>4</v>
      </c>
      <c r="W9" s="2" t="s">
        <v>135</v>
      </c>
      <c r="X9" s="2">
        <f>QUARTILE(Tabela1[Anos trabalhando com o atual gestor],3)</f>
        <v>5</v>
      </c>
    </row>
    <row r="10" spans="2:25" x14ac:dyDescent="0.25">
      <c r="B10" s="2" t="s">
        <v>136</v>
      </c>
      <c r="C10" s="2">
        <f>QUARTILE(Tabela1[Idade],0)</f>
        <v>18</v>
      </c>
      <c r="E10" s="2" t="s">
        <v>136</v>
      </c>
      <c r="F10" s="2">
        <f>QUARTILE(Tabela1[Distância de Casa],0)</f>
        <v>1</v>
      </c>
      <c r="H10" s="2" t="s">
        <v>136</v>
      </c>
      <c r="I10" s="2">
        <f>QUARTILE(Tabela1[Número de contratos de trabalho na empresa],0)</f>
        <v>1</v>
      </c>
      <c r="K10" s="2" t="s">
        <v>136</v>
      </c>
      <c r="L10" s="5">
        <f>QUARTILE(Tabela1[Salário Mensal],0)</f>
        <v>2326</v>
      </c>
      <c r="N10" s="2" t="s">
        <v>136</v>
      </c>
      <c r="O10" s="2">
        <f>QUARTILE(Tabela1[percentual de aumento de salário],0)</f>
        <v>11</v>
      </c>
      <c r="Q10" s="2" t="s">
        <v>136</v>
      </c>
      <c r="R10" s="2">
        <f>QUARTILE(Tabela1[Qtde de treinamentos realizados no último ano],0)</f>
        <v>0</v>
      </c>
      <c r="T10" s="2" t="s">
        <v>136</v>
      </c>
      <c r="U10" s="2">
        <f>QUARTILE(Tabela1[Anos trabalhados na função atual],0)</f>
        <v>0</v>
      </c>
      <c r="W10" s="2" t="s">
        <v>136</v>
      </c>
      <c r="X10" s="2">
        <f>QUARTILE(Tabela1[Anos trabalhando com o atual gestor],0)</f>
        <v>0</v>
      </c>
    </row>
    <row r="11" spans="2:25" x14ac:dyDescent="0.25">
      <c r="B11" s="2" t="s">
        <v>137</v>
      </c>
      <c r="C11" s="2">
        <f>QUARTILE(Tabela1[Idade],4)</f>
        <v>58</v>
      </c>
      <c r="E11" s="2" t="s">
        <v>137</v>
      </c>
      <c r="F11" s="2">
        <f>QUARTILE(Tabela1[Distância de Casa],4)</f>
        <v>29</v>
      </c>
      <c r="H11" s="2" t="s">
        <v>137</v>
      </c>
      <c r="I11" s="2">
        <f>QUARTILE(Tabela1[Número de contratos de trabalho na empresa],4)</f>
        <v>1</v>
      </c>
      <c r="K11" s="2" t="s">
        <v>137</v>
      </c>
      <c r="L11" s="5">
        <f>QUARTILE(Tabela1[Salário Mensal],4)</f>
        <v>26999</v>
      </c>
      <c r="N11" s="2" t="s">
        <v>137</v>
      </c>
      <c r="O11" s="2">
        <f>QUARTILE(Tabela1[percentual de aumento de salário],4)</f>
        <v>25</v>
      </c>
      <c r="Q11" s="2" t="s">
        <v>137</v>
      </c>
      <c r="R11" s="2">
        <f>QUARTILE(Tabela1[Qtde de treinamentos realizados no último ano],4)</f>
        <v>6</v>
      </c>
      <c r="T11" s="2" t="s">
        <v>137</v>
      </c>
      <c r="U11" s="2">
        <f>QUARTILE(Tabela1[Anos trabalhados na função atual],4)</f>
        <v>15</v>
      </c>
      <c r="W11" s="2" t="s">
        <v>137</v>
      </c>
      <c r="X11" s="2">
        <f>QUARTILE(Tabela1[Anos trabalhando com o atual gestor],4)</f>
        <v>14</v>
      </c>
    </row>
    <row r="12" spans="2:25" x14ac:dyDescent="0.25">
      <c r="B12" s="2" t="s">
        <v>138</v>
      </c>
      <c r="C12" s="2">
        <f>C11-C10</f>
        <v>40</v>
      </c>
      <c r="E12" s="2" t="s">
        <v>138</v>
      </c>
      <c r="F12" s="2">
        <f>F11-F10</f>
        <v>28</v>
      </c>
      <c r="H12" s="2" t="s">
        <v>138</v>
      </c>
      <c r="I12" s="2">
        <f>I11-I10</f>
        <v>0</v>
      </c>
      <c r="K12" s="2" t="s">
        <v>138</v>
      </c>
      <c r="L12" s="5">
        <f>L11-L10</f>
        <v>24673</v>
      </c>
      <c r="M12" s="12"/>
      <c r="N12" s="2" t="s">
        <v>138</v>
      </c>
      <c r="O12" s="2">
        <f>O11-O10</f>
        <v>14</v>
      </c>
      <c r="P12" s="12"/>
      <c r="Q12" s="2" t="s">
        <v>138</v>
      </c>
      <c r="R12" s="2">
        <f>R11-R10</f>
        <v>6</v>
      </c>
      <c r="S12" s="12"/>
      <c r="T12" s="2" t="s">
        <v>138</v>
      </c>
      <c r="U12" s="2">
        <f>U11-U10</f>
        <v>15</v>
      </c>
      <c r="V12" s="12"/>
      <c r="W12" s="2" t="s">
        <v>138</v>
      </c>
      <c r="X12" s="2">
        <f>X11-X10</f>
        <v>14</v>
      </c>
      <c r="Y12" s="12"/>
    </row>
    <row r="13" spans="2:25" x14ac:dyDescent="0.25">
      <c r="B13" s="2" t="s">
        <v>139</v>
      </c>
      <c r="C13" s="2">
        <f>C9-C8</f>
        <v>11</v>
      </c>
      <c r="E13" s="2" t="s">
        <v>139</v>
      </c>
      <c r="F13" s="2">
        <f>F9-F8</f>
        <v>14</v>
      </c>
      <c r="H13" s="2" t="s">
        <v>139</v>
      </c>
      <c r="I13" s="2">
        <f>I9-I8</f>
        <v>0</v>
      </c>
      <c r="K13" s="2" t="s">
        <v>139</v>
      </c>
      <c r="L13" s="5">
        <f>L9-L8</f>
        <v>12211</v>
      </c>
      <c r="N13" s="2" t="s">
        <v>139</v>
      </c>
      <c r="O13" s="2">
        <f>O9-O8</f>
        <v>5</v>
      </c>
      <c r="Q13" s="2" t="s">
        <v>139</v>
      </c>
      <c r="R13" s="2">
        <f>R9-R8</f>
        <v>1</v>
      </c>
      <c r="T13" s="2" t="s">
        <v>139</v>
      </c>
      <c r="U13" s="2">
        <f>U9-U8</f>
        <v>4</v>
      </c>
      <c r="W13" s="2" t="s">
        <v>139</v>
      </c>
      <c r="X13" s="2">
        <f>X9-X8</f>
        <v>5</v>
      </c>
    </row>
    <row r="14" spans="2:25" x14ac:dyDescent="0.25">
      <c r="B14" s="6" t="s">
        <v>167</v>
      </c>
      <c r="C14" s="2">
        <f>C9+1.5*C13</f>
        <v>55.5</v>
      </c>
      <c r="E14" s="6" t="s">
        <v>167</v>
      </c>
      <c r="F14" s="2">
        <f>F9+1.5*F13</f>
        <v>38</v>
      </c>
      <c r="H14" s="6" t="s">
        <v>167</v>
      </c>
      <c r="I14" s="2">
        <f t="shared" ref="I14" si="0">I9+1.5*I13</f>
        <v>1</v>
      </c>
      <c r="K14" s="6" t="s">
        <v>167</v>
      </c>
      <c r="L14" s="2">
        <f t="shared" ref="L14" si="1">L9+1.5*L13</f>
        <v>39397.5</v>
      </c>
      <c r="N14" s="6" t="s">
        <v>167</v>
      </c>
      <c r="O14" s="2">
        <f t="shared" ref="O14" si="2">O9+1.5*O13</f>
        <v>24.5</v>
      </c>
      <c r="Q14" s="6" t="s">
        <v>167</v>
      </c>
      <c r="R14" s="2">
        <f t="shared" ref="R14" si="3">R9+1.5*R13</f>
        <v>4.5</v>
      </c>
      <c r="T14" s="6" t="s">
        <v>167</v>
      </c>
      <c r="U14" s="2">
        <f t="shared" ref="U14" si="4">U9+1.5*U13</f>
        <v>10</v>
      </c>
      <c r="W14" s="6" t="s">
        <v>167</v>
      </c>
      <c r="X14" s="2">
        <f t="shared" ref="X14" si="5">X9+1.5*X13</f>
        <v>12.5</v>
      </c>
    </row>
    <row r="15" spans="2:25" x14ac:dyDescent="0.25">
      <c r="B15" s="6" t="s">
        <v>168</v>
      </c>
      <c r="C15" s="2">
        <f>C8-1.5*C13</f>
        <v>11.5</v>
      </c>
      <c r="E15" s="6" t="s">
        <v>168</v>
      </c>
      <c r="F15" s="2">
        <f t="shared" ref="F15" si="6">F8-1.5*F13</f>
        <v>-18</v>
      </c>
      <c r="H15" s="6" t="s">
        <v>168</v>
      </c>
      <c r="I15" s="2">
        <f t="shared" ref="I15" si="7">I8-1.5*I13</f>
        <v>1</v>
      </c>
      <c r="K15" s="6" t="s">
        <v>168</v>
      </c>
      <c r="L15" s="2">
        <f t="shared" ref="L15" si="8">L8-1.5*L13</f>
        <v>-9446.5</v>
      </c>
      <c r="N15" s="6" t="s">
        <v>168</v>
      </c>
      <c r="O15" s="2">
        <f t="shared" ref="O15" si="9">O8-1.5*O13</f>
        <v>4.5</v>
      </c>
      <c r="Q15" s="6" t="s">
        <v>168</v>
      </c>
      <c r="R15" s="2">
        <f t="shared" ref="R15" si="10">R8-1.5*R13</f>
        <v>0.5</v>
      </c>
      <c r="T15" s="6" t="s">
        <v>168</v>
      </c>
      <c r="U15" s="2">
        <f t="shared" ref="U15" si="11">U8-1.5*U13</f>
        <v>-6</v>
      </c>
      <c r="W15" s="6" t="s">
        <v>168</v>
      </c>
      <c r="X15" s="2">
        <f t="shared" ref="X15" si="12">X8-1.5*X13</f>
        <v>-7.5</v>
      </c>
    </row>
    <row r="17" spans="2:22" x14ac:dyDescent="0.25">
      <c r="B17" s="25" t="s">
        <v>131</v>
      </c>
      <c r="C17" s="26"/>
      <c r="E17" s="25" t="s">
        <v>140</v>
      </c>
      <c r="F17" s="26"/>
      <c r="H17" s="25" t="s">
        <v>163</v>
      </c>
      <c r="I17" s="26"/>
      <c r="K17" s="25" t="s">
        <v>169</v>
      </c>
      <c r="L17" s="26"/>
      <c r="N17" s="25" t="s">
        <v>180</v>
      </c>
      <c r="O17" s="26"/>
      <c r="Q17" s="25" t="s">
        <v>187</v>
      </c>
      <c r="R17" s="26"/>
      <c r="T17" s="25" t="s">
        <v>189</v>
      </c>
      <c r="U17" s="26"/>
    </row>
    <row r="18" spans="2:22" x14ac:dyDescent="0.25">
      <c r="B18" s="2" t="s">
        <v>132</v>
      </c>
      <c r="C18" s="5">
        <f>AVERAGE(Tabela1[Diárias recebidas])</f>
        <v>750.36286919831218</v>
      </c>
      <c r="E18" s="2" t="s">
        <v>132</v>
      </c>
      <c r="F18" s="5">
        <f>AVERAGE(Tabela1[Salário por hora])</f>
        <v>65.755274261603375</v>
      </c>
      <c r="H18" s="2" t="s">
        <v>132</v>
      </c>
      <c r="I18" s="5">
        <f>AVERAGE(Tabela1[Renda mensal])</f>
        <v>4787.0928270042195</v>
      </c>
      <c r="K18" s="2" t="s">
        <v>132</v>
      </c>
      <c r="L18" s="3">
        <f>AVERAGE(Tabela1[qtde de empresas que já trabalhou])</f>
        <v>2.9409282700421939</v>
      </c>
      <c r="N18" s="2" t="s">
        <v>132</v>
      </c>
      <c r="O18" s="3">
        <f>AVERAGE(Tabela1[Total de anos trabalhados])</f>
        <v>8.2447257383966246</v>
      </c>
      <c r="Q18" s="2" t="s">
        <v>132</v>
      </c>
      <c r="R18" s="3">
        <f>AVERAGE(Tabela1[Total de anos trabalhados na empresa])</f>
        <v>5.1308016877637135</v>
      </c>
      <c r="T18" s="2" t="s">
        <v>132</v>
      </c>
      <c r="U18" s="3">
        <f>AVERAGE(Tabela1[Anos desde a última promoção])</f>
        <v>1.9451476793248945</v>
      </c>
    </row>
    <row r="19" spans="2:22" x14ac:dyDescent="0.25">
      <c r="B19" s="2" t="s">
        <v>133</v>
      </c>
      <c r="C19" s="5">
        <f>MEDIAN(Tabela1[Diárias recebidas])</f>
        <v>699</v>
      </c>
      <c r="E19" s="2" t="s">
        <v>133</v>
      </c>
      <c r="F19" s="5">
        <f>MEDIAN(Tabela1[Salário por hora])</f>
        <v>66</v>
      </c>
      <c r="H19" s="2" t="s">
        <v>133</v>
      </c>
      <c r="I19" s="5">
        <f>MEDIAN(Tabela1[Renda mensal])</f>
        <v>3202</v>
      </c>
      <c r="K19" s="2" t="s">
        <v>133</v>
      </c>
      <c r="L19" s="2">
        <f>MEDIAN(Tabela1[qtde de empresas que já trabalhou])</f>
        <v>1</v>
      </c>
      <c r="N19" s="2" t="s">
        <v>133</v>
      </c>
      <c r="O19" s="2">
        <f>MEDIAN(Tabela1[Total de anos trabalhados])</f>
        <v>7</v>
      </c>
      <c r="Q19" s="2" t="s">
        <v>133</v>
      </c>
      <c r="R19" s="2">
        <f>MEDIAN(Tabela1[Total de anos trabalhados na empresa])</f>
        <v>3</v>
      </c>
      <c r="T19" s="2" t="s">
        <v>133</v>
      </c>
      <c r="U19" s="2">
        <f>MEDIAN(Tabela1[Anos desde a última promoção])</f>
        <v>1</v>
      </c>
    </row>
    <row r="20" spans="2:22" x14ac:dyDescent="0.25">
      <c r="B20" s="2" t="s">
        <v>164</v>
      </c>
      <c r="C20" s="5">
        <f>TRANSPOSE(_xlfn.MODE.MULT(Tabela1[Diárias recebidas]))</f>
        <v>575</v>
      </c>
      <c r="E20" s="2" t="s">
        <v>164</v>
      </c>
      <c r="F20" s="5">
        <f>TRANSPOSE(_xlfn.MODE.MULT(Tabela1[Salário por hora]))</f>
        <v>66</v>
      </c>
      <c r="H20" s="2" t="s">
        <v>164</v>
      </c>
      <c r="I20" s="5">
        <f>TRANSPOSE(_xlfn.MODE.MULT(Tabela1[Renda mensal]))</f>
        <v>5346</v>
      </c>
      <c r="K20" s="2" t="s">
        <v>164</v>
      </c>
      <c r="L20" s="2">
        <f>_xlfn.MODE.MULT(Tabela1[qtde de empresas que já trabalhou])</f>
        <v>1</v>
      </c>
      <c r="N20" s="2" t="s">
        <v>164</v>
      </c>
      <c r="O20" s="2">
        <f>_xlfn.MODE.MULT(Tabela1[Total de anos trabalhados])</f>
        <v>1</v>
      </c>
      <c r="Q20" s="2" t="s">
        <v>164</v>
      </c>
      <c r="R20" s="2">
        <f>_xlfn.MODE.MULT(Tabela1[Total de anos trabalhados na empresa])</f>
        <v>1</v>
      </c>
      <c r="T20" s="2" t="s">
        <v>164</v>
      </c>
      <c r="U20" s="2">
        <f>_xlfn.MODE.MULT(Tabela1[Anos desde a última promoção])</f>
        <v>0</v>
      </c>
    </row>
    <row r="21" spans="2:22" x14ac:dyDescent="0.25">
      <c r="B21" s="2" t="s">
        <v>165</v>
      </c>
      <c r="C21" s="5">
        <f>_xlfn.VAR.S(Tabela1[Diárias recebidas])</f>
        <v>161523.22370020743</v>
      </c>
      <c r="E21" s="2" t="s">
        <v>165</v>
      </c>
      <c r="F21" s="5">
        <f>_xlfn.VAR.S(Tabela1[Salário por hora])</f>
        <v>406.13477079310582</v>
      </c>
      <c r="H21" s="2" t="s">
        <v>165</v>
      </c>
      <c r="I21" s="5">
        <f>_xlfn.VAR.S(Tabela1[Renda mensal])</f>
        <v>13251131.516770363</v>
      </c>
      <c r="K21" s="2" t="s">
        <v>165</v>
      </c>
      <c r="L21" s="3">
        <f>_xlfn.VAR.S(Tabela1[qtde de empresas que já trabalhou])</f>
        <v>7.174461846527926</v>
      </c>
      <c r="N21" s="2" t="s">
        <v>165</v>
      </c>
      <c r="O21" s="3">
        <f>_xlfn.VAR.S(Tabela1[Total de anos trabalhados])</f>
        <v>51.39748265751269</v>
      </c>
      <c r="Q21" s="2" t="s">
        <v>165</v>
      </c>
      <c r="R21" s="3">
        <f>_xlfn.VAR.S(Tabela1[Total de anos trabalhados na empresa])</f>
        <v>35.402309947793754</v>
      </c>
      <c r="T21" s="2" t="s">
        <v>165</v>
      </c>
      <c r="U21" s="3">
        <f>_xlfn.VAR.S(Tabela1[Anos desde a última promoção])</f>
        <v>9.941893728098405</v>
      </c>
    </row>
    <row r="22" spans="2:22" x14ac:dyDescent="0.25">
      <c r="B22" s="2" t="s">
        <v>166</v>
      </c>
      <c r="C22" s="5">
        <f>_xlfn.STDEV.S(Tabela1[Diárias recebidas])</f>
        <v>401.8995194077836</v>
      </c>
      <c r="E22" s="2" t="s">
        <v>166</v>
      </c>
      <c r="F22" s="5">
        <f>_xlfn.STDEV.S(Tabela1[Salário por hora])</f>
        <v>20.15278568320285</v>
      </c>
      <c r="H22" s="2" t="s">
        <v>166</v>
      </c>
      <c r="I22" s="5">
        <f>_xlfn.STDEV.S(Tabela1[Renda mensal])</f>
        <v>3640.2103671038521</v>
      </c>
      <c r="K22" s="2" t="s">
        <v>166</v>
      </c>
      <c r="L22" s="3">
        <f>_xlfn.STDEV.S(Tabela1[qtde de empresas que já trabalhou])</f>
        <v>2.6785185917831384</v>
      </c>
      <c r="N22" s="2" t="s">
        <v>166</v>
      </c>
      <c r="O22" s="3">
        <f>_xlfn.STDEV.S(Tabela1[Total de anos trabalhados])</f>
        <v>7.1692037673309779</v>
      </c>
      <c r="Q22" s="2" t="s">
        <v>166</v>
      </c>
      <c r="R22" s="3">
        <f>_xlfn.STDEV.S(Tabela1[Total de anos trabalhados na empresa])</f>
        <v>5.9499840292049315</v>
      </c>
      <c r="T22" s="2" t="s">
        <v>166</v>
      </c>
      <c r="U22" s="3">
        <f>_xlfn.STDEV.S(Tabela1[Anos desde a última promoção])</f>
        <v>3.1530768668236435</v>
      </c>
    </row>
    <row r="23" spans="2:22" x14ac:dyDescent="0.25">
      <c r="B23" s="2" t="s">
        <v>134</v>
      </c>
      <c r="C23" s="5">
        <f>QUARTILE(Tabela1[Diárias recebidas],1)</f>
        <v>408</v>
      </c>
      <c r="E23" s="2" t="s">
        <v>134</v>
      </c>
      <c r="F23" s="5">
        <f>QUARTILE(Tabela1[Salário por hora],1)</f>
        <v>50</v>
      </c>
      <c r="H23" s="2" t="s">
        <v>134</v>
      </c>
      <c r="I23" s="5">
        <f>QUARTILE(Tabela1[Renda mensal],1)</f>
        <v>2373</v>
      </c>
      <c r="K23" s="2" t="s">
        <v>134</v>
      </c>
      <c r="L23" s="2">
        <f>QUARTILE(Tabela1[qtde de empresas que já trabalhou],1)</f>
        <v>1</v>
      </c>
      <c r="N23" s="2" t="s">
        <v>134</v>
      </c>
      <c r="O23" s="2">
        <f>QUARTILE(Tabela1[Total de anos trabalhados],1)</f>
        <v>3</v>
      </c>
      <c r="Q23" s="2" t="s">
        <v>134</v>
      </c>
      <c r="R23" s="2">
        <f>QUARTILE(Tabela1[Total de anos trabalhados na empresa],1)</f>
        <v>1</v>
      </c>
      <c r="T23" s="2" t="s">
        <v>134</v>
      </c>
      <c r="U23" s="2">
        <f>QUARTILE(Tabela1[Anos desde a última promoção],1)</f>
        <v>0</v>
      </c>
    </row>
    <row r="24" spans="2:22" x14ac:dyDescent="0.25">
      <c r="B24" s="2" t="s">
        <v>135</v>
      </c>
      <c r="C24" s="5">
        <f>QUARTILE(Tabela1[Diárias recebidas],3)</f>
        <v>1092</v>
      </c>
      <c r="E24" s="2" t="s">
        <v>135</v>
      </c>
      <c r="F24" s="5">
        <f>QUARTILE(Tabela1[Salário por hora],3)</f>
        <v>84</v>
      </c>
      <c r="H24" s="2" t="s">
        <v>135</v>
      </c>
      <c r="I24" s="5">
        <f>QUARTILE(Tabela1[Renda mensal],3)</f>
        <v>5916</v>
      </c>
      <c r="K24" s="2" t="s">
        <v>135</v>
      </c>
      <c r="L24" s="2">
        <f>QUARTILE(Tabela1[qtde de empresas que já trabalhou],3)</f>
        <v>5</v>
      </c>
      <c r="N24" s="2" t="s">
        <v>135</v>
      </c>
      <c r="O24" s="2">
        <f>QUARTILE(Tabela1[Total de anos trabalhados],3)</f>
        <v>10</v>
      </c>
      <c r="Q24" s="2" t="s">
        <v>135</v>
      </c>
      <c r="R24" s="2">
        <f>QUARTILE(Tabela1[Total de anos trabalhados na empresa],3)</f>
        <v>7</v>
      </c>
      <c r="T24" s="2" t="s">
        <v>135</v>
      </c>
      <c r="U24" s="2">
        <f>QUARTILE(Tabela1[Anos desde a última promoção],3)</f>
        <v>2</v>
      </c>
    </row>
    <row r="25" spans="2:22" x14ac:dyDescent="0.25">
      <c r="B25" s="2" t="s">
        <v>136</v>
      </c>
      <c r="C25" s="5">
        <f>QUARTILE(Tabela1[Diárias recebidas],0)</f>
        <v>103</v>
      </c>
      <c r="E25" s="2" t="s">
        <v>136</v>
      </c>
      <c r="F25" s="5">
        <f>QUARTILE(Tabela1[Salário por hora],0)</f>
        <v>31</v>
      </c>
      <c r="H25" s="2" t="s">
        <v>136</v>
      </c>
      <c r="I25" s="5">
        <f>QUARTILE(Tabela1[Renda mensal],0)</f>
        <v>1009</v>
      </c>
      <c r="K25" s="2" t="s">
        <v>136</v>
      </c>
      <c r="L25" s="2">
        <f>QUARTILE(Tabela1[qtde de empresas que já trabalhou],0)</f>
        <v>0</v>
      </c>
      <c r="N25" s="2" t="s">
        <v>136</v>
      </c>
      <c r="O25" s="2">
        <f>QUARTILE(Tabela1[Total de anos trabalhados],0)</f>
        <v>0</v>
      </c>
      <c r="Q25" s="2" t="s">
        <v>136</v>
      </c>
      <c r="R25" s="2">
        <f>QUARTILE(Tabela1[Total de anos trabalhados na empresa],0)</f>
        <v>0</v>
      </c>
      <c r="T25" s="2" t="s">
        <v>136</v>
      </c>
      <c r="U25" s="2">
        <f>QUARTILE(Tabela1[Anos desde a última promoção],0)</f>
        <v>0</v>
      </c>
    </row>
    <row r="26" spans="2:22" x14ac:dyDescent="0.25">
      <c r="B26" s="2" t="s">
        <v>137</v>
      </c>
      <c r="C26" s="5">
        <f>QUARTILE(Tabela1[Diárias recebidas],4)</f>
        <v>1496</v>
      </c>
      <c r="E26" s="2" t="s">
        <v>137</v>
      </c>
      <c r="F26" s="5">
        <f>QUARTILE(Tabela1[Salário por hora],4)</f>
        <v>100</v>
      </c>
      <c r="H26" s="2" t="s">
        <v>137</v>
      </c>
      <c r="I26" s="5">
        <f>QUARTILE(Tabela1[Renda mensal],4)</f>
        <v>19859</v>
      </c>
      <c r="K26" s="2" t="s">
        <v>137</v>
      </c>
      <c r="L26" s="2">
        <f>QUARTILE(Tabela1[qtde de empresas que já trabalhou],4)</f>
        <v>9</v>
      </c>
      <c r="N26" s="2" t="s">
        <v>137</v>
      </c>
      <c r="O26" s="2">
        <f>QUARTILE(Tabela1[Total de anos trabalhados],4)</f>
        <v>40</v>
      </c>
      <c r="Q26" s="2" t="s">
        <v>137</v>
      </c>
      <c r="R26" s="2">
        <f>QUARTILE(Tabela1[Total de anos trabalhados na empresa],4)</f>
        <v>40</v>
      </c>
      <c r="T26" s="2" t="s">
        <v>137</v>
      </c>
      <c r="U26" s="2">
        <f>QUARTILE(Tabela1[Anos desde a última promoção],4)</f>
        <v>15</v>
      </c>
    </row>
    <row r="27" spans="2:22" x14ac:dyDescent="0.25">
      <c r="B27" s="2" t="s">
        <v>138</v>
      </c>
      <c r="C27" s="5">
        <f>C26-C25</f>
        <v>1393</v>
      </c>
      <c r="D27" s="12"/>
      <c r="E27" s="2" t="s">
        <v>138</v>
      </c>
      <c r="F27" s="5">
        <f>F26-F25</f>
        <v>69</v>
      </c>
      <c r="G27" s="12"/>
      <c r="H27" s="2" t="s">
        <v>138</v>
      </c>
      <c r="I27" s="5">
        <f>I26-I25</f>
        <v>18850</v>
      </c>
      <c r="J27" s="12"/>
      <c r="K27" s="2" t="s">
        <v>138</v>
      </c>
      <c r="L27" s="2">
        <f>L26-L25</f>
        <v>9</v>
      </c>
      <c r="M27" s="12"/>
      <c r="N27" s="2" t="s">
        <v>138</v>
      </c>
      <c r="O27" s="2">
        <f>O26-O25</f>
        <v>40</v>
      </c>
      <c r="P27" s="12"/>
      <c r="Q27" s="2" t="s">
        <v>138</v>
      </c>
      <c r="R27" s="2">
        <f>R26-R25</f>
        <v>40</v>
      </c>
      <c r="S27" s="12"/>
      <c r="T27" s="2" t="s">
        <v>138</v>
      </c>
      <c r="U27" s="2">
        <f>U26-U25</f>
        <v>15</v>
      </c>
      <c r="V27" s="12"/>
    </row>
    <row r="28" spans="2:22" x14ac:dyDescent="0.25">
      <c r="B28" s="2" t="s">
        <v>139</v>
      </c>
      <c r="C28" s="5">
        <f>C24-C23</f>
        <v>684</v>
      </c>
      <c r="E28" s="2" t="s">
        <v>139</v>
      </c>
      <c r="F28" s="5">
        <f>F24-F23</f>
        <v>34</v>
      </c>
      <c r="H28" s="2" t="s">
        <v>139</v>
      </c>
      <c r="I28" s="5">
        <f>I24-I23</f>
        <v>3543</v>
      </c>
      <c r="K28" s="2" t="s">
        <v>139</v>
      </c>
      <c r="L28" s="2">
        <f>L24-L23</f>
        <v>4</v>
      </c>
      <c r="N28" s="2" t="s">
        <v>139</v>
      </c>
      <c r="O28" s="2">
        <f>O24-O23</f>
        <v>7</v>
      </c>
      <c r="Q28" s="2" t="s">
        <v>139</v>
      </c>
      <c r="R28" s="2">
        <f>R24-R23</f>
        <v>6</v>
      </c>
      <c r="T28" s="2" t="s">
        <v>139</v>
      </c>
      <c r="U28" s="2">
        <f>U24-U23</f>
        <v>2</v>
      </c>
    </row>
    <row r="29" spans="2:22" x14ac:dyDescent="0.25">
      <c r="B29" s="6" t="s">
        <v>167</v>
      </c>
      <c r="C29" s="5">
        <f>C24+1.5*C28</f>
        <v>2118</v>
      </c>
      <c r="E29" s="6" t="s">
        <v>167</v>
      </c>
      <c r="F29" s="5">
        <f>F24+1.5*F28</f>
        <v>135</v>
      </c>
      <c r="H29" s="6" t="s">
        <v>167</v>
      </c>
      <c r="I29" s="5">
        <f>I24+1.5*I28</f>
        <v>11230.5</v>
      </c>
      <c r="K29" s="6" t="s">
        <v>167</v>
      </c>
      <c r="L29" s="2">
        <f>L24+1.5*L28</f>
        <v>11</v>
      </c>
      <c r="N29" s="6" t="s">
        <v>167</v>
      </c>
      <c r="O29" s="2">
        <f>O24+1.5*O28</f>
        <v>20.5</v>
      </c>
      <c r="Q29" s="6" t="s">
        <v>167</v>
      </c>
      <c r="R29" s="2">
        <f>R24+1.5*R28</f>
        <v>16</v>
      </c>
      <c r="T29" s="6" t="s">
        <v>167</v>
      </c>
      <c r="U29" s="2">
        <f>U24+1.5*U28</f>
        <v>5</v>
      </c>
    </row>
    <row r="30" spans="2:22" x14ac:dyDescent="0.25">
      <c r="B30" s="6" t="s">
        <v>168</v>
      </c>
      <c r="C30" s="5">
        <f>C23-1.5*C28</f>
        <v>-618</v>
      </c>
      <c r="E30" s="6" t="s">
        <v>168</v>
      </c>
      <c r="F30" s="5">
        <f>F23-1.5*F28</f>
        <v>-1</v>
      </c>
      <c r="H30" s="6" t="s">
        <v>168</v>
      </c>
      <c r="I30" s="5">
        <f>I23-1.5*I28</f>
        <v>-2941.5</v>
      </c>
      <c r="K30" s="6" t="s">
        <v>168</v>
      </c>
      <c r="L30" s="2">
        <f>L23-1.5*L28</f>
        <v>-5</v>
      </c>
      <c r="N30" s="6" t="s">
        <v>168</v>
      </c>
      <c r="O30" s="2">
        <f>O23-1.5*O28</f>
        <v>-7.5</v>
      </c>
      <c r="Q30" s="6" t="s">
        <v>168</v>
      </c>
      <c r="R30" s="2">
        <f>R23-1.5*R28</f>
        <v>-8</v>
      </c>
      <c r="T30" s="6" t="s">
        <v>168</v>
      </c>
      <c r="U30" s="2">
        <f>U23-1.5*U28</f>
        <v>-3</v>
      </c>
    </row>
  </sheetData>
  <mergeCells count="15">
    <mergeCell ref="B2:C2"/>
    <mergeCell ref="B17:C17"/>
    <mergeCell ref="E2:F2"/>
    <mergeCell ref="E17:F17"/>
    <mergeCell ref="H2:I2"/>
    <mergeCell ref="H17:I17"/>
    <mergeCell ref="Q17:R17"/>
    <mergeCell ref="T2:U2"/>
    <mergeCell ref="T17:U17"/>
    <mergeCell ref="W2:X2"/>
    <mergeCell ref="K2:L2"/>
    <mergeCell ref="K17:L17"/>
    <mergeCell ref="N2:O2"/>
    <mergeCell ref="N17:O17"/>
    <mergeCell ref="Q2:R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66"/>
  <sheetViews>
    <sheetView topLeftCell="A16" workbookViewId="0">
      <selection activeCell="D4" sqref="D4:D6"/>
    </sheetView>
  </sheetViews>
  <sheetFormatPr defaultRowHeight="15" x14ac:dyDescent="0.25"/>
  <cols>
    <col min="2" max="2" width="16.5703125" bestFit="1" customWidth="1"/>
    <col min="3" max="3" width="10.85546875" customWidth="1"/>
    <col min="4" max="4" width="21.5703125" bestFit="1" customWidth="1"/>
    <col min="5" max="5" width="12.85546875" bestFit="1" customWidth="1"/>
    <col min="6" max="6" width="23.5703125" bestFit="1" customWidth="1"/>
    <col min="8" max="8" width="17.42578125" customWidth="1"/>
    <col min="9" max="9" width="10.85546875" customWidth="1"/>
    <col min="10" max="10" width="21.5703125" bestFit="1" customWidth="1"/>
    <col min="11" max="11" width="12.85546875" bestFit="1" customWidth="1"/>
    <col min="12" max="12" width="23.5703125" bestFit="1" customWidth="1"/>
    <col min="14" max="14" width="16" customWidth="1"/>
    <col min="15" max="15" width="10.85546875" customWidth="1"/>
    <col min="16" max="16" width="21.5703125" bestFit="1" customWidth="1"/>
    <col min="17" max="17" width="12.85546875" bestFit="1" customWidth="1"/>
    <col min="18" max="18" width="23.5703125" bestFit="1" customWidth="1"/>
    <col min="19" max="19" width="8.7109375" customWidth="1"/>
    <col min="20" max="20" width="41.42578125" customWidth="1"/>
    <col min="21" max="21" width="10.85546875" customWidth="1"/>
    <col min="22" max="22" width="21.5703125" bestFit="1" customWidth="1"/>
    <col min="23" max="23" width="12.85546875" bestFit="1" customWidth="1"/>
    <col min="24" max="24" width="23.5703125" bestFit="1" customWidth="1"/>
    <col min="25" max="25" width="8.85546875" customWidth="1"/>
    <col min="26" max="26" width="34.140625" customWidth="1"/>
    <col min="27" max="27" width="10.85546875" customWidth="1"/>
    <col min="28" max="28" width="21.5703125" bestFit="1" customWidth="1"/>
    <col min="29" max="29" width="12.85546875" customWidth="1"/>
    <col min="30" max="30" width="23.5703125" bestFit="1" customWidth="1"/>
    <col min="31" max="31" width="11" customWidth="1"/>
    <col min="32" max="32" width="53.7109375" customWidth="1"/>
    <col min="33" max="33" width="10.85546875" bestFit="1" customWidth="1"/>
    <col min="34" max="34" width="21.5703125" bestFit="1" customWidth="1"/>
    <col min="35" max="35" width="12.85546875" bestFit="1" customWidth="1"/>
    <col min="36" max="36" width="23.5703125" bestFit="1" customWidth="1"/>
    <col min="37" max="37" width="8.7109375" customWidth="1"/>
    <col min="38" max="38" width="31.28515625" customWidth="1"/>
    <col min="39" max="39" width="10.85546875" customWidth="1"/>
    <col min="40" max="40" width="21.5703125" bestFit="1" customWidth="1"/>
    <col min="41" max="41" width="12.85546875" bestFit="1" customWidth="1"/>
    <col min="42" max="42" width="23.5703125" bestFit="1" customWidth="1"/>
    <col min="43" max="43" width="8.7109375" customWidth="1"/>
    <col min="44" max="44" width="37" bestFit="1" customWidth="1"/>
    <col min="45" max="45" width="10.85546875" customWidth="1"/>
    <col min="46" max="46" width="21.5703125" bestFit="1" customWidth="1"/>
    <col min="47" max="47" width="12.85546875" bestFit="1" customWidth="1"/>
    <col min="48" max="48" width="23.5703125" bestFit="1" customWidth="1"/>
  </cols>
  <sheetData>
    <row r="2" spans="2:48" x14ac:dyDescent="0.25">
      <c r="B2" s="11" t="s">
        <v>1</v>
      </c>
      <c r="C2" s="2" t="s">
        <v>118</v>
      </c>
      <c r="D2" s="2" t="s">
        <v>232</v>
      </c>
      <c r="E2" s="2" t="s">
        <v>233</v>
      </c>
      <c r="F2" s="2" t="s">
        <v>234</v>
      </c>
      <c r="H2" s="11" t="s">
        <v>20</v>
      </c>
      <c r="I2" s="2" t="s">
        <v>118</v>
      </c>
      <c r="J2" s="2" t="s">
        <v>232</v>
      </c>
      <c r="K2" s="2" t="s">
        <v>233</v>
      </c>
      <c r="L2" s="2" t="s">
        <v>234</v>
      </c>
      <c r="N2" s="11" t="s">
        <v>207</v>
      </c>
      <c r="O2" s="2" t="s">
        <v>118</v>
      </c>
      <c r="P2" s="2" t="s">
        <v>232</v>
      </c>
      <c r="Q2" s="2" t="s">
        <v>233</v>
      </c>
      <c r="R2" s="2" t="s">
        <v>234</v>
      </c>
      <c r="T2" s="11" t="s">
        <v>27</v>
      </c>
      <c r="U2" s="2" t="s">
        <v>118</v>
      </c>
      <c r="V2" s="2" t="s">
        <v>232</v>
      </c>
      <c r="W2" s="2" t="s">
        <v>233</v>
      </c>
      <c r="X2" s="2" t="s">
        <v>234</v>
      </c>
      <c r="Z2" s="11" t="s">
        <v>170</v>
      </c>
      <c r="AA2" s="2" t="s">
        <v>118</v>
      </c>
      <c r="AB2" s="2" t="s">
        <v>232</v>
      </c>
      <c r="AC2" s="2" t="s">
        <v>233</v>
      </c>
      <c r="AD2" s="2" t="s">
        <v>234</v>
      </c>
      <c r="AF2" s="11" t="s">
        <v>181</v>
      </c>
      <c r="AG2" s="2" t="s">
        <v>118</v>
      </c>
      <c r="AH2" s="2" t="s">
        <v>232</v>
      </c>
      <c r="AI2" s="2" t="s">
        <v>233</v>
      </c>
      <c r="AJ2" s="2" t="s">
        <v>234</v>
      </c>
      <c r="AL2" s="11" t="s">
        <v>188</v>
      </c>
      <c r="AM2" s="2" t="s">
        <v>118</v>
      </c>
      <c r="AN2" s="2" t="s">
        <v>232</v>
      </c>
      <c r="AO2" s="2" t="s">
        <v>233</v>
      </c>
      <c r="AP2" s="2" t="s">
        <v>234</v>
      </c>
      <c r="AR2" s="11" t="s">
        <v>190</v>
      </c>
      <c r="AS2" s="2" t="s">
        <v>118</v>
      </c>
      <c r="AT2" s="2" t="s">
        <v>232</v>
      </c>
      <c r="AU2" s="2" t="s">
        <v>233</v>
      </c>
      <c r="AV2" s="2" t="s">
        <v>234</v>
      </c>
    </row>
    <row r="3" spans="2:48" x14ac:dyDescent="0.25">
      <c r="B3" s="10" t="s">
        <v>200</v>
      </c>
      <c r="C3" s="7">
        <v>27</v>
      </c>
      <c r="D3" s="7">
        <v>27</v>
      </c>
      <c r="E3" s="14">
        <v>0.11392405063291139</v>
      </c>
      <c r="F3" s="14">
        <v>0.11392405063291139</v>
      </c>
      <c r="H3" s="10" t="s">
        <v>192</v>
      </c>
      <c r="I3" s="7">
        <v>77</v>
      </c>
      <c r="J3" s="7">
        <v>77</v>
      </c>
      <c r="K3" s="14">
        <v>0.32489451476793246</v>
      </c>
      <c r="L3" s="14">
        <v>0.32489451476793246</v>
      </c>
      <c r="N3" s="10">
        <v>1</v>
      </c>
      <c r="O3" s="7">
        <v>237</v>
      </c>
      <c r="P3" s="7">
        <v>237</v>
      </c>
      <c r="Q3" s="14">
        <v>1</v>
      </c>
      <c r="R3" s="14">
        <v>1</v>
      </c>
      <c r="T3" s="10" t="s">
        <v>254</v>
      </c>
      <c r="U3" s="7">
        <v>33</v>
      </c>
      <c r="V3" s="7">
        <v>33</v>
      </c>
      <c r="W3" s="14">
        <v>0.13924050632911392</v>
      </c>
      <c r="X3" s="14">
        <v>0.13924050632911392</v>
      </c>
      <c r="Z3" s="10" t="s">
        <v>264</v>
      </c>
      <c r="AA3" s="7">
        <v>74</v>
      </c>
      <c r="AB3" s="7">
        <v>74</v>
      </c>
      <c r="AC3" s="14">
        <v>0.31223628691983124</v>
      </c>
      <c r="AD3" s="14">
        <v>0.31223628691983124</v>
      </c>
      <c r="AF3" s="10" t="s">
        <v>216</v>
      </c>
      <c r="AG3" s="7">
        <v>24</v>
      </c>
      <c r="AH3" s="7">
        <v>24</v>
      </c>
      <c r="AI3" s="14">
        <v>0.10126582278481013</v>
      </c>
      <c r="AJ3" s="14">
        <v>0.10126582278481013</v>
      </c>
      <c r="AL3" s="10" t="s">
        <v>216</v>
      </c>
      <c r="AM3" s="7">
        <v>84</v>
      </c>
      <c r="AN3" s="7">
        <v>84</v>
      </c>
      <c r="AO3" s="14">
        <v>0.35443037974683544</v>
      </c>
      <c r="AP3" s="14">
        <v>0.35443037974683544</v>
      </c>
      <c r="AR3" s="10" t="s">
        <v>216</v>
      </c>
      <c r="AS3" s="7">
        <v>96</v>
      </c>
      <c r="AT3" s="7">
        <v>96</v>
      </c>
      <c r="AU3" s="14">
        <v>0.4050632911392405</v>
      </c>
      <c r="AV3" s="14">
        <v>0.4050632911392405</v>
      </c>
    </row>
    <row r="4" spans="2:48" x14ac:dyDescent="0.25">
      <c r="B4" s="10" t="s">
        <v>201</v>
      </c>
      <c r="C4" s="7">
        <v>32</v>
      </c>
      <c r="D4" s="7">
        <v>59</v>
      </c>
      <c r="E4" s="14">
        <v>0.13502109704641349</v>
      </c>
      <c r="F4" s="14">
        <v>0.24894514767932491</v>
      </c>
      <c r="H4" s="10" t="s">
        <v>193</v>
      </c>
      <c r="I4" s="7">
        <v>28</v>
      </c>
      <c r="J4" s="7">
        <v>105</v>
      </c>
      <c r="K4" s="14">
        <v>0.11814345991561181</v>
      </c>
      <c r="L4" s="14">
        <v>0.44303797468354428</v>
      </c>
      <c r="N4" s="10" t="s">
        <v>191</v>
      </c>
      <c r="O4" s="7">
        <v>237</v>
      </c>
      <c r="P4" s="7"/>
      <c r="Q4" s="14">
        <v>1</v>
      </c>
      <c r="R4" s="14"/>
      <c r="T4" s="10" t="s">
        <v>255</v>
      </c>
      <c r="U4" s="7">
        <v>24</v>
      </c>
      <c r="V4" s="7">
        <v>57</v>
      </c>
      <c r="W4" s="14">
        <v>0.10126582278481013</v>
      </c>
      <c r="X4" s="14">
        <v>0.24050632911392406</v>
      </c>
      <c r="Z4" s="10" t="s">
        <v>265</v>
      </c>
      <c r="AA4" s="7">
        <v>58</v>
      </c>
      <c r="AB4" s="7">
        <v>58</v>
      </c>
      <c r="AC4" s="14">
        <v>0.24472573839662448</v>
      </c>
      <c r="AD4" s="14">
        <v>0.55696202531645567</v>
      </c>
      <c r="AF4" s="10" t="s">
        <v>217</v>
      </c>
      <c r="AG4" s="7">
        <v>167</v>
      </c>
      <c r="AH4" s="7">
        <v>191</v>
      </c>
      <c r="AI4" s="14">
        <v>0.70464135021097052</v>
      </c>
      <c r="AJ4" s="14">
        <v>0.80590717299578063</v>
      </c>
      <c r="AL4" s="10" t="s">
        <v>217</v>
      </c>
      <c r="AM4" s="7">
        <v>84</v>
      </c>
      <c r="AN4" s="7">
        <v>168</v>
      </c>
      <c r="AO4" s="14">
        <v>0.35443037974683544</v>
      </c>
      <c r="AP4" s="14">
        <v>0.70886075949367089</v>
      </c>
      <c r="AR4" s="10" t="s">
        <v>217</v>
      </c>
      <c r="AS4" s="7">
        <v>69</v>
      </c>
      <c r="AT4" s="7">
        <v>165</v>
      </c>
      <c r="AU4" s="14">
        <v>0.29113924050632911</v>
      </c>
      <c r="AV4" s="14">
        <v>0.69620253164556967</v>
      </c>
    </row>
    <row r="5" spans="2:48" x14ac:dyDescent="0.25">
      <c r="B5" s="10" t="s">
        <v>202</v>
      </c>
      <c r="C5" s="7">
        <v>70</v>
      </c>
      <c r="D5" s="7">
        <v>129</v>
      </c>
      <c r="E5" s="14">
        <v>0.29535864978902954</v>
      </c>
      <c r="F5" s="14">
        <v>0.54430379746835444</v>
      </c>
      <c r="H5" s="10" t="s">
        <v>194</v>
      </c>
      <c r="I5" s="7">
        <v>43</v>
      </c>
      <c r="J5" s="7">
        <v>148</v>
      </c>
      <c r="K5" s="14">
        <v>0.18143459915611815</v>
      </c>
      <c r="L5" s="14">
        <v>0.62447257383966248</v>
      </c>
      <c r="T5" s="10" t="s">
        <v>256</v>
      </c>
      <c r="U5" s="7">
        <v>40</v>
      </c>
      <c r="V5" s="7">
        <v>97</v>
      </c>
      <c r="W5" s="14">
        <v>0.16877637130801687</v>
      </c>
      <c r="X5" s="14">
        <v>0.40928270042194093</v>
      </c>
      <c r="Z5" s="10" t="s">
        <v>266</v>
      </c>
      <c r="AA5" s="7">
        <v>32</v>
      </c>
      <c r="AB5" s="7">
        <v>32</v>
      </c>
      <c r="AC5" s="14">
        <v>0.13502109704641349</v>
      </c>
      <c r="AD5" s="14">
        <v>0.69198312236286919</v>
      </c>
      <c r="AF5" s="10" t="s">
        <v>228</v>
      </c>
      <c r="AG5" s="7">
        <v>46</v>
      </c>
      <c r="AH5" s="7">
        <v>237</v>
      </c>
      <c r="AI5" s="14">
        <v>0.1940928270042194</v>
      </c>
      <c r="AJ5" s="14">
        <v>1</v>
      </c>
      <c r="AL5" s="10" t="s">
        <v>218</v>
      </c>
      <c r="AM5" s="7">
        <v>16</v>
      </c>
      <c r="AN5" s="7">
        <v>184</v>
      </c>
      <c r="AO5" s="14">
        <v>6.7510548523206745E-2</v>
      </c>
      <c r="AP5" s="14">
        <v>0.77637130801687759</v>
      </c>
      <c r="AR5" s="10" t="s">
        <v>218</v>
      </c>
      <c r="AS5" s="7">
        <v>15</v>
      </c>
      <c r="AT5" s="7">
        <v>180</v>
      </c>
      <c r="AU5" s="14">
        <v>6.3291139240506333E-2</v>
      </c>
      <c r="AV5" s="14">
        <v>0.759493670886076</v>
      </c>
    </row>
    <row r="6" spans="2:48" x14ac:dyDescent="0.25">
      <c r="B6" s="10" t="s">
        <v>203</v>
      </c>
      <c r="C6" s="7">
        <v>43</v>
      </c>
      <c r="D6" s="7">
        <v>172</v>
      </c>
      <c r="E6" s="14">
        <v>0.18143459915611815</v>
      </c>
      <c r="F6" s="14">
        <v>0.72573839662447259</v>
      </c>
      <c r="H6" s="10" t="s">
        <v>195</v>
      </c>
      <c r="I6" s="7">
        <v>16</v>
      </c>
      <c r="J6" s="7">
        <v>164</v>
      </c>
      <c r="K6" s="14">
        <v>6.7510548523206745E-2</v>
      </c>
      <c r="L6" s="14">
        <v>0.69198312236286919</v>
      </c>
      <c r="T6" s="10" t="s">
        <v>257</v>
      </c>
      <c r="U6" s="7">
        <v>25</v>
      </c>
      <c r="V6" s="7">
        <v>122</v>
      </c>
      <c r="W6" s="14">
        <v>0.10548523206751055</v>
      </c>
      <c r="X6" s="14">
        <v>0.51476793248945152</v>
      </c>
      <c r="Z6" s="10" t="s">
        <v>267</v>
      </c>
      <c r="AA6" s="7">
        <v>27</v>
      </c>
      <c r="AB6" s="7">
        <v>27</v>
      </c>
      <c r="AC6" s="14">
        <v>0.11392405063291139</v>
      </c>
      <c r="AD6" s="14">
        <v>0.80590717299578063</v>
      </c>
      <c r="AF6" s="10" t="s">
        <v>191</v>
      </c>
      <c r="AG6" s="7">
        <v>237</v>
      </c>
      <c r="AH6" s="7"/>
      <c r="AI6" s="14">
        <v>1</v>
      </c>
      <c r="AJ6" s="14"/>
      <c r="AL6" s="10" t="s">
        <v>219</v>
      </c>
      <c r="AM6" s="7">
        <v>33</v>
      </c>
      <c r="AN6" s="7">
        <v>217</v>
      </c>
      <c r="AO6" s="14">
        <v>0.13924050632911392</v>
      </c>
      <c r="AP6" s="14">
        <v>0.91561181434599159</v>
      </c>
      <c r="AR6" s="10" t="s">
        <v>219</v>
      </c>
      <c r="AS6" s="7">
        <v>35</v>
      </c>
      <c r="AT6" s="7">
        <v>215</v>
      </c>
      <c r="AU6" s="14">
        <v>0.14767932489451477</v>
      </c>
      <c r="AV6" s="14">
        <v>0.90717299578059074</v>
      </c>
    </row>
    <row r="7" spans="2:48" x14ac:dyDescent="0.25">
      <c r="B7" s="10" t="s">
        <v>204</v>
      </c>
      <c r="C7" s="7">
        <v>21</v>
      </c>
      <c r="D7" s="7">
        <v>193</v>
      </c>
      <c r="E7" s="14">
        <v>8.8607594936708861E-2</v>
      </c>
      <c r="F7" s="14">
        <v>0.81434599156118148</v>
      </c>
      <c r="H7" s="10" t="s">
        <v>196</v>
      </c>
      <c r="I7" s="7">
        <v>21</v>
      </c>
      <c r="J7" s="7">
        <v>185</v>
      </c>
      <c r="K7" s="14">
        <v>8.8607594936708861E-2</v>
      </c>
      <c r="L7" s="14">
        <v>0.78059071729957807</v>
      </c>
      <c r="T7" s="10" t="s">
        <v>258</v>
      </c>
      <c r="U7" s="7">
        <v>31</v>
      </c>
      <c r="V7" s="7">
        <v>153</v>
      </c>
      <c r="W7" s="14">
        <v>0.13080168776371309</v>
      </c>
      <c r="X7" s="14">
        <v>0.64556962025316456</v>
      </c>
      <c r="Z7" s="10" t="s">
        <v>268</v>
      </c>
      <c r="AA7" s="7">
        <v>16</v>
      </c>
      <c r="AB7" s="7">
        <v>16</v>
      </c>
      <c r="AC7" s="14">
        <v>6.7510548523206745E-2</v>
      </c>
      <c r="AD7" s="14">
        <v>0.87341772151898733</v>
      </c>
      <c r="AL7" s="10" t="s">
        <v>215</v>
      </c>
      <c r="AM7" s="7">
        <v>13</v>
      </c>
      <c r="AN7" s="7">
        <v>230</v>
      </c>
      <c r="AO7" s="14">
        <v>5.4852320675105488E-2</v>
      </c>
      <c r="AP7" s="14">
        <v>0.97046413502109707</v>
      </c>
      <c r="AR7" s="10" t="s">
        <v>215</v>
      </c>
      <c r="AS7" s="7">
        <v>16</v>
      </c>
      <c r="AT7" s="7">
        <v>231</v>
      </c>
      <c r="AU7" s="14">
        <v>6.7510548523206745E-2</v>
      </c>
      <c r="AV7" s="14">
        <v>0.97468354430379744</v>
      </c>
    </row>
    <row r="8" spans="2:48" x14ac:dyDescent="0.25">
      <c r="B8" s="10" t="s">
        <v>205</v>
      </c>
      <c r="C8" s="7">
        <v>17</v>
      </c>
      <c r="D8" s="7">
        <v>210</v>
      </c>
      <c r="E8" s="14">
        <v>7.1729957805907171E-2</v>
      </c>
      <c r="F8" s="14">
        <v>0.88607594936708856</v>
      </c>
      <c r="H8" s="10" t="s">
        <v>197</v>
      </c>
      <c r="I8" s="7">
        <v>10</v>
      </c>
      <c r="J8" s="7">
        <v>195</v>
      </c>
      <c r="K8" s="14">
        <v>4.2194092827004218E-2</v>
      </c>
      <c r="L8" s="14">
        <v>0.82278481012658233</v>
      </c>
      <c r="T8" s="10" t="s">
        <v>259</v>
      </c>
      <c r="U8" s="7">
        <v>22</v>
      </c>
      <c r="V8" s="7">
        <v>175</v>
      </c>
      <c r="W8" s="14">
        <v>9.2827004219409287E-2</v>
      </c>
      <c r="X8" s="14">
        <v>0.73839662447257381</v>
      </c>
      <c r="Z8" s="10" t="s">
        <v>269</v>
      </c>
      <c r="AA8" s="7">
        <v>17</v>
      </c>
      <c r="AB8" s="7">
        <v>17</v>
      </c>
      <c r="AC8" s="14">
        <v>7.1729957805907171E-2</v>
      </c>
      <c r="AD8" s="14">
        <v>0.94514767932489452</v>
      </c>
      <c r="AL8" s="10" t="s">
        <v>229</v>
      </c>
      <c r="AM8" s="7">
        <v>2</v>
      </c>
      <c r="AN8" s="7">
        <v>232</v>
      </c>
      <c r="AO8" s="14">
        <v>8.4388185654008432E-3</v>
      </c>
      <c r="AP8" s="14">
        <v>0.97890295358649793</v>
      </c>
      <c r="AR8" s="10" t="s">
        <v>229</v>
      </c>
      <c r="AS8" s="7">
        <v>4</v>
      </c>
      <c r="AT8" s="7">
        <v>235</v>
      </c>
      <c r="AU8" s="14">
        <v>1.6877637130801686E-2</v>
      </c>
      <c r="AV8" s="14">
        <v>0.99156118143459915</v>
      </c>
    </row>
    <row r="9" spans="2:48" x14ac:dyDescent="0.25">
      <c r="B9" s="10" t="s">
        <v>206</v>
      </c>
      <c r="C9" s="7">
        <v>14</v>
      </c>
      <c r="D9" s="7">
        <v>224</v>
      </c>
      <c r="E9" s="14">
        <v>5.9071729957805907E-2</v>
      </c>
      <c r="F9" s="14">
        <v>0.94514767932489452</v>
      </c>
      <c r="H9" s="10" t="s">
        <v>198</v>
      </c>
      <c r="I9" s="7">
        <v>29</v>
      </c>
      <c r="J9" s="7">
        <v>224</v>
      </c>
      <c r="K9" s="14">
        <v>0.12236286919831224</v>
      </c>
      <c r="L9" s="14">
        <v>0.94514767932489452</v>
      </c>
      <c r="T9" s="10" t="s">
        <v>260</v>
      </c>
      <c r="U9" s="7">
        <v>35</v>
      </c>
      <c r="V9" s="7">
        <v>210</v>
      </c>
      <c r="W9" s="14">
        <v>0.14767932489451477</v>
      </c>
      <c r="X9" s="14">
        <v>0.88607594936708856</v>
      </c>
      <c r="Z9" s="10" t="s">
        <v>270</v>
      </c>
      <c r="AA9" s="7">
        <v>13</v>
      </c>
      <c r="AB9" s="7">
        <v>13</v>
      </c>
      <c r="AC9" s="14">
        <v>5.4852320675105488E-2</v>
      </c>
      <c r="AD9" s="14">
        <v>1</v>
      </c>
      <c r="AL9" s="10" t="s">
        <v>230</v>
      </c>
      <c r="AM9" s="7">
        <v>2</v>
      </c>
      <c r="AN9" s="7">
        <v>234</v>
      </c>
      <c r="AO9" s="14">
        <v>8.4388185654008432E-3</v>
      </c>
      <c r="AP9" s="14">
        <v>0.98734177215189878</v>
      </c>
      <c r="AR9" s="10" t="s">
        <v>262</v>
      </c>
      <c r="AS9" s="7">
        <v>2</v>
      </c>
      <c r="AT9" s="7">
        <v>237</v>
      </c>
      <c r="AU9" s="14">
        <v>8.4388185654008432E-3</v>
      </c>
      <c r="AV9" s="14">
        <v>1</v>
      </c>
    </row>
    <row r="10" spans="2:48" x14ac:dyDescent="0.25">
      <c r="B10" s="10" t="s">
        <v>237</v>
      </c>
      <c r="C10" s="7">
        <v>13</v>
      </c>
      <c r="D10" s="7">
        <v>237</v>
      </c>
      <c r="E10" s="14">
        <v>5.4852320675105488E-2</v>
      </c>
      <c r="F10" s="14">
        <v>1</v>
      </c>
      <c r="H10" s="10" t="s">
        <v>199</v>
      </c>
      <c r="I10" s="7">
        <v>13</v>
      </c>
      <c r="J10" s="7">
        <v>237</v>
      </c>
      <c r="K10" s="14">
        <v>5.4852320675105488E-2</v>
      </c>
      <c r="L10" s="14">
        <v>1</v>
      </c>
      <c r="T10" s="10" t="s">
        <v>261</v>
      </c>
      <c r="U10" s="7">
        <v>27</v>
      </c>
      <c r="V10" s="7">
        <v>237</v>
      </c>
      <c r="W10" s="14">
        <v>0.11392405063291139</v>
      </c>
      <c r="X10" s="14">
        <v>1</v>
      </c>
      <c r="Z10" s="10" t="s">
        <v>191</v>
      </c>
      <c r="AA10" s="7">
        <v>237</v>
      </c>
      <c r="AB10" s="7">
        <v>237</v>
      </c>
      <c r="AC10" s="14">
        <v>1</v>
      </c>
      <c r="AD10" s="14"/>
      <c r="AL10" s="10" t="s">
        <v>231</v>
      </c>
      <c r="AM10" s="7">
        <v>3</v>
      </c>
      <c r="AN10" s="7">
        <v>237</v>
      </c>
      <c r="AO10" s="14">
        <v>1.2658227848101266E-2</v>
      </c>
      <c r="AP10" s="14">
        <v>1</v>
      </c>
      <c r="AR10" s="10" t="s">
        <v>191</v>
      </c>
      <c r="AS10" s="7">
        <v>237</v>
      </c>
      <c r="AT10" s="7"/>
      <c r="AU10" s="14">
        <v>1</v>
      </c>
      <c r="AV10" s="14"/>
    </row>
    <row r="11" spans="2:48" x14ac:dyDescent="0.25">
      <c r="B11" s="10" t="s">
        <v>191</v>
      </c>
      <c r="C11" s="7">
        <v>237</v>
      </c>
      <c r="D11" s="7"/>
      <c r="E11" s="14">
        <v>1</v>
      </c>
      <c r="F11" s="14"/>
      <c r="H11" s="10" t="s">
        <v>191</v>
      </c>
      <c r="I11" s="7">
        <v>237</v>
      </c>
      <c r="J11" s="7"/>
      <c r="K11" s="14">
        <v>1</v>
      </c>
      <c r="L11" s="14"/>
      <c r="T11" s="10" t="s">
        <v>191</v>
      </c>
      <c r="U11" s="7">
        <v>237</v>
      </c>
      <c r="V11" s="7"/>
      <c r="W11" s="14">
        <v>1</v>
      </c>
      <c r="X11" s="14"/>
      <c r="AL11" s="10" t="s">
        <v>191</v>
      </c>
      <c r="AM11" s="7">
        <v>237</v>
      </c>
      <c r="AN11" s="7"/>
      <c r="AO11" s="14">
        <v>1</v>
      </c>
      <c r="AP11" s="14"/>
    </row>
    <row r="13" spans="2:48" x14ac:dyDescent="0.25">
      <c r="D13" s="13"/>
      <c r="E13" s="15"/>
      <c r="F13" s="15"/>
    </row>
    <row r="14" spans="2:48" x14ac:dyDescent="0.25">
      <c r="B14" s="11" t="s">
        <v>131</v>
      </c>
      <c r="C14" s="2" t="s">
        <v>118</v>
      </c>
      <c r="D14" s="2" t="s">
        <v>232</v>
      </c>
      <c r="E14" s="2" t="s">
        <v>233</v>
      </c>
      <c r="F14" s="2" t="s">
        <v>234</v>
      </c>
      <c r="H14" s="11" t="s">
        <v>140</v>
      </c>
      <c r="I14" s="2" t="s">
        <v>118</v>
      </c>
      <c r="J14" s="2" t="s">
        <v>232</v>
      </c>
      <c r="K14" s="2" t="s">
        <v>233</v>
      </c>
      <c r="L14" s="2" t="s">
        <v>234</v>
      </c>
      <c r="N14" s="11" t="s">
        <v>163</v>
      </c>
      <c r="O14" s="2" t="s">
        <v>118</v>
      </c>
      <c r="P14" s="2" t="s">
        <v>232</v>
      </c>
      <c r="Q14" s="2" t="s">
        <v>233</v>
      </c>
      <c r="R14" s="2" t="s">
        <v>234</v>
      </c>
      <c r="T14" s="11" t="s">
        <v>169</v>
      </c>
      <c r="U14" s="2" t="s">
        <v>118</v>
      </c>
      <c r="V14" s="2" t="s">
        <v>232</v>
      </c>
      <c r="W14" s="2" t="s">
        <v>233</v>
      </c>
      <c r="X14" s="2" t="s">
        <v>234</v>
      </c>
      <c r="Z14" s="11" t="s">
        <v>180</v>
      </c>
      <c r="AA14" s="2" t="s">
        <v>118</v>
      </c>
      <c r="AB14" s="2" t="s">
        <v>232</v>
      </c>
      <c r="AC14" s="2" t="s">
        <v>233</v>
      </c>
      <c r="AD14" s="2" t="s">
        <v>234</v>
      </c>
      <c r="AF14" s="11" t="s">
        <v>187</v>
      </c>
      <c r="AG14" s="2" t="s">
        <v>118</v>
      </c>
      <c r="AH14" s="2" t="s">
        <v>232</v>
      </c>
      <c r="AI14" s="2" t="s">
        <v>233</v>
      </c>
      <c r="AJ14" s="2" t="s">
        <v>234</v>
      </c>
      <c r="AL14" s="11" t="s">
        <v>189</v>
      </c>
      <c r="AM14" s="2" t="s">
        <v>118</v>
      </c>
      <c r="AN14" s="2" t="s">
        <v>232</v>
      </c>
      <c r="AO14" s="2" t="s">
        <v>233</v>
      </c>
      <c r="AP14" s="2" t="s">
        <v>234</v>
      </c>
    </row>
    <row r="15" spans="2:48" x14ac:dyDescent="0.25">
      <c r="B15" s="10" t="s">
        <v>246</v>
      </c>
      <c r="C15" s="7">
        <v>29</v>
      </c>
      <c r="D15" s="7">
        <v>29</v>
      </c>
      <c r="E15" s="14">
        <v>0.12236286919831224</v>
      </c>
      <c r="F15" s="14">
        <v>0.12236286919831224</v>
      </c>
      <c r="H15" s="10" t="s">
        <v>238</v>
      </c>
      <c r="I15" s="7">
        <v>31</v>
      </c>
      <c r="J15" s="7">
        <v>31</v>
      </c>
      <c r="K15" s="14">
        <v>0.13080168776371309</v>
      </c>
      <c r="L15" s="14">
        <v>0.13080168776371309</v>
      </c>
      <c r="N15" s="10" t="s">
        <v>208</v>
      </c>
      <c r="O15" s="7">
        <v>121</v>
      </c>
      <c r="P15" s="7">
        <v>121</v>
      </c>
      <c r="Q15" s="14">
        <v>0.51054852320675104</v>
      </c>
      <c r="R15" s="14">
        <v>0.51054852320675104</v>
      </c>
      <c r="T15" s="10" t="s">
        <v>216</v>
      </c>
      <c r="U15" s="7">
        <v>121</v>
      </c>
      <c r="V15" s="7">
        <v>121</v>
      </c>
      <c r="W15" s="14">
        <v>0.51054852320675104</v>
      </c>
      <c r="X15" s="14">
        <v>0.51054852320675104</v>
      </c>
      <c r="Z15" s="10" t="s">
        <v>220</v>
      </c>
      <c r="AA15" s="7">
        <v>133</v>
      </c>
      <c r="AB15" s="7">
        <v>75</v>
      </c>
      <c r="AC15" s="14">
        <v>0.31645569620253167</v>
      </c>
      <c r="AD15" s="14">
        <v>0.31645569620253167</v>
      </c>
      <c r="AF15" s="10" t="s">
        <v>220</v>
      </c>
      <c r="AG15" s="7">
        <v>141</v>
      </c>
      <c r="AH15" s="7">
        <v>141</v>
      </c>
      <c r="AI15" s="14">
        <v>0.59493670886075944</v>
      </c>
      <c r="AJ15" s="14">
        <v>0.59493670886075944</v>
      </c>
      <c r="AL15" s="10" t="s">
        <v>216</v>
      </c>
      <c r="AM15" s="7">
        <v>159</v>
      </c>
      <c r="AN15" s="7">
        <v>159</v>
      </c>
      <c r="AO15" s="14">
        <v>0.67088607594936711</v>
      </c>
      <c r="AP15" s="14">
        <v>0.67088607594936711</v>
      </c>
    </row>
    <row r="16" spans="2:48" x14ac:dyDescent="0.25">
      <c r="B16" s="10" t="s">
        <v>247</v>
      </c>
      <c r="C16" s="7">
        <v>42</v>
      </c>
      <c r="D16" s="7">
        <v>71</v>
      </c>
      <c r="E16" s="14">
        <v>0.17721518987341772</v>
      </c>
      <c r="F16" s="14">
        <v>0.29957805907172996</v>
      </c>
      <c r="H16" s="10" t="s">
        <v>239</v>
      </c>
      <c r="I16" s="7">
        <v>26</v>
      </c>
      <c r="J16" s="7">
        <v>26</v>
      </c>
      <c r="K16" s="14">
        <v>0.10970464135021098</v>
      </c>
      <c r="L16" s="14">
        <v>0.24050632911392406</v>
      </c>
      <c r="N16" s="10" t="s">
        <v>209</v>
      </c>
      <c r="O16" s="7">
        <v>53</v>
      </c>
      <c r="P16" s="7">
        <v>174</v>
      </c>
      <c r="Q16" s="14">
        <v>0.22362869198312235</v>
      </c>
      <c r="R16" s="14">
        <v>0.73417721518987344</v>
      </c>
      <c r="T16" s="10" t="s">
        <v>217</v>
      </c>
      <c r="U16" s="7">
        <v>32</v>
      </c>
      <c r="V16" s="7">
        <v>153</v>
      </c>
      <c r="W16" s="14">
        <v>0.13502109704641349</v>
      </c>
      <c r="X16" s="14">
        <v>0.64556962025316456</v>
      </c>
      <c r="Z16" s="10" t="s">
        <v>221</v>
      </c>
      <c r="AA16" s="7">
        <v>556</v>
      </c>
      <c r="AB16" s="7">
        <v>157</v>
      </c>
      <c r="AC16" s="14">
        <v>0.34599156118143459</v>
      </c>
      <c r="AD16" s="14">
        <v>0.66244725738396626</v>
      </c>
      <c r="AF16" s="10" t="s">
        <v>221</v>
      </c>
      <c r="AG16" s="7">
        <v>58</v>
      </c>
      <c r="AH16" s="7">
        <v>199</v>
      </c>
      <c r="AI16" s="14">
        <v>0.24472573839662448</v>
      </c>
      <c r="AJ16" s="14">
        <v>0.83966244725738393</v>
      </c>
      <c r="AL16" s="10" t="s">
        <v>217</v>
      </c>
      <c r="AM16" s="7">
        <v>36</v>
      </c>
      <c r="AN16" s="7">
        <v>195</v>
      </c>
      <c r="AO16" s="14">
        <v>0.15189873417721519</v>
      </c>
      <c r="AP16" s="14">
        <v>0.82278481012658233</v>
      </c>
    </row>
    <row r="17" spans="2:42" x14ac:dyDescent="0.25">
      <c r="B17" s="10" t="s">
        <v>248</v>
      </c>
      <c r="C17" s="7">
        <v>36</v>
      </c>
      <c r="D17" s="7">
        <v>107</v>
      </c>
      <c r="E17" s="14">
        <v>0.15189873417721519</v>
      </c>
      <c r="F17" s="14">
        <v>0.45147679324894513</v>
      </c>
      <c r="H17" s="10" t="s">
        <v>240</v>
      </c>
      <c r="I17" s="7">
        <v>37</v>
      </c>
      <c r="J17" s="7">
        <v>37</v>
      </c>
      <c r="K17" s="14">
        <v>0.15611814345991562</v>
      </c>
      <c r="L17" s="14">
        <v>0.39662447257383965</v>
      </c>
      <c r="N17" s="10" t="s">
        <v>210</v>
      </c>
      <c r="O17" s="7">
        <v>23</v>
      </c>
      <c r="P17" s="7">
        <v>197</v>
      </c>
      <c r="Q17" s="14">
        <v>9.7046413502109699E-2</v>
      </c>
      <c r="R17" s="14">
        <v>0.83122362869198307</v>
      </c>
      <c r="T17" s="10" t="s">
        <v>218</v>
      </c>
      <c r="U17" s="7">
        <v>33</v>
      </c>
      <c r="V17" s="7">
        <v>186</v>
      </c>
      <c r="W17" s="14">
        <v>0.13924050632911392</v>
      </c>
      <c r="X17" s="14">
        <v>0.78481012658227844</v>
      </c>
      <c r="Z17" s="10" t="s">
        <v>222</v>
      </c>
      <c r="AA17" s="7">
        <v>482</v>
      </c>
      <c r="AB17" s="7">
        <v>201</v>
      </c>
      <c r="AC17" s="14">
        <v>0.18565400843881857</v>
      </c>
      <c r="AD17" s="14">
        <v>0.84810126582278478</v>
      </c>
      <c r="AF17" s="10" t="s">
        <v>222</v>
      </c>
      <c r="AG17" s="7">
        <v>24</v>
      </c>
      <c r="AH17" s="7">
        <v>223</v>
      </c>
      <c r="AI17" s="14">
        <v>0.10126582278481013</v>
      </c>
      <c r="AJ17" s="14">
        <v>0.94092827004219415</v>
      </c>
      <c r="AL17" s="10" t="s">
        <v>218</v>
      </c>
      <c r="AM17" s="7">
        <v>7</v>
      </c>
      <c r="AN17" s="7">
        <v>202</v>
      </c>
      <c r="AO17" s="14">
        <v>2.9535864978902954E-2</v>
      </c>
      <c r="AP17" s="14">
        <v>0.85232067510548526</v>
      </c>
    </row>
    <row r="18" spans="2:42" x14ac:dyDescent="0.25">
      <c r="B18" s="10" t="s">
        <v>249</v>
      </c>
      <c r="C18" s="7">
        <v>26</v>
      </c>
      <c r="D18" s="7">
        <v>133</v>
      </c>
      <c r="E18" s="14">
        <v>0.10970464135021098</v>
      </c>
      <c r="F18" s="14">
        <v>0.56118143459915615</v>
      </c>
      <c r="H18" s="10" t="s">
        <v>241</v>
      </c>
      <c r="I18" s="7">
        <v>30</v>
      </c>
      <c r="J18" s="7">
        <v>30</v>
      </c>
      <c r="K18" s="14">
        <v>0.12658227848101267</v>
      </c>
      <c r="L18" s="14">
        <v>0.52320675105485237</v>
      </c>
      <c r="N18" s="10" t="s">
        <v>211</v>
      </c>
      <c r="O18" s="7">
        <v>25</v>
      </c>
      <c r="P18" s="7">
        <v>222</v>
      </c>
      <c r="Q18" s="14">
        <v>0.10548523206751055</v>
      </c>
      <c r="R18" s="14">
        <v>0.93670886075949367</v>
      </c>
      <c r="T18" s="10" t="s">
        <v>219</v>
      </c>
      <c r="U18" s="7">
        <v>33</v>
      </c>
      <c r="V18" s="7">
        <v>219</v>
      </c>
      <c r="W18" s="14">
        <v>0.13924050632911392</v>
      </c>
      <c r="X18" s="14">
        <v>0.92405063291139244</v>
      </c>
      <c r="Z18" s="10" t="s">
        <v>223</v>
      </c>
      <c r="AA18" s="7">
        <v>303</v>
      </c>
      <c r="AB18" s="7">
        <v>219</v>
      </c>
      <c r="AC18" s="14">
        <v>7.5949367088607597E-2</v>
      </c>
      <c r="AD18" s="14">
        <v>0.92405063291139244</v>
      </c>
      <c r="AF18" s="10" t="s">
        <v>223</v>
      </c>
      <c r="AG18" s="7">
        <v>5</v>
      </c>
      <c r="AH18" s="7">
        <v>228</v>
      </c>
      <c r="AI18" s="14">
        <v>2.1097046413502109E-2</v>
      </c>
      <c r="AJ18" s="14">
        <v>0.96202531645569622</v>
      </c>
      <c r="AL18" s="10" t="s">
        <v>219</v>
      </c>
      <c r="AM18" s="7">
        <v>22</v>
      </c>
      <c r="AN18" s="7">
        <v>224</v>
      </c>
      <c r="AO18" s="14">
        <v>9.2827004219409287E-2</v>
      </c>
      <c r="AP18" s="14">
        <v>0.94514767932489452</v>
      </c>
    </row>
    <row r="19" spans="2:42" x14ac:dyDescent="0.25">
      <c r="B19" s="10" t="s">
        <v>250</v>
      </c>
      <c r="C19" s="7">
        <v>30</v>
      </c>
      <c r="D19" s="7">
        <v>163</v>
      </c>
      <c r="E19" s="14">
        <v>0.12658227848101267</v>
      </c>
      <c r="F19" s="14">
        <v>0.68776371308016881</v>
      </c>
      <c r="H19" s="10" t="s">
        <v>242</v>
      </c>
      <c r="I19" s="7">
        <v>31</v>
      </c>
      <c r="J19" s="7">
        <v>31</v>
      </c>
      <c r="K19" s="14">
        <v>0.13080168776371309</v>
      </c>
      <c r="L19" s="14">
        <v>0.65400843881856541</v>
      </c>
      <c r="N19" s="10" t="s">
        <v>212</v>
      </c>
      <c r="O19" s="7">
        <v>5</v>
      </c>
      <c r="P19" s="7">
        <v>227</v>
      </c>
      <c r="Q19" s="14">
        <v>2.1097046413502109E-2</v>
      </c>
      <c r="R19" s="14">
        <v>0.95780590717299574</v>
      </c>
      <c r="T19" s="10" t="s">
        <v>215</v>
      </c>
      <c r="U19" s="7">
        <v>18</v>
      </c>
      <c r="V19" s="7">
        <v>237</v>
      </c>
      <c r="W19" s="14">
        <v>7.5949367088607597E-2</v>
      </c>
      <c r="X19" s="14">
        <v>1</v>
      </c>
      <c r="Z19" s="10" t="s">
        <v>224</v>
      </c>
      <c r="AA19" s="7">
        <v>223</v>
      </c>
      <c r="AB19" s="7">
        <v>229</v>
      </c>
      <c r="AC19" s="14">
        <v>4.2194092827004218E-2</v>
      </c>
      <c r="AD19" s="14">
        <v>0.96624472573839659</v>
      </c>
      <c r="AF19" s="10" t="s">
        <v>224</v>
      </c>
      <c r="AG19" s="7">
        <v>5</v>
      </c>
      <c r="AH19" s="7">
        <v>233</v>
      </c>
      <c r="AI19" s="14">
        <v>2.1097046413502109E-2</v>
      </c>
      <c r="AJ19" s="14">
        <v>0.9831223628691983</v>
      </c>
      <c r="AL19" s="10" t="s">
        <v>215</v>
      </c>
      <c r="AM19" s="7">
        <v>4</v>
      </c>
      <c r="AN19" s="7">
        <v>228</v>
      </c>
      <c r="AO19" s="14">
        <v>1.6877637130801686E-2</v>
      </c>
      <c r="AP19" s="14">
        <v>0.96202531645569622</v>
      </c>
    </row>
    <row r="20" spans="2:42" x14ac:dyDescent="0.25">
      <c r="B20" s="10" t="s">
        <v>251</v>
      </c>
      <c r="C20" s="7">
        <v>25</v>
      </c>
      <c r="D20" s="7">
        <v>188</v>
      </c>
      <c r="E20" s="14">
        <v>0.10548523206751055</v>
      </c>
      <c r="F20" s="14">
        <v>0.7932489451476793</v>
      </c>
      <c r="H20" s="10" t="s">
        <v>243</v>
      </c>
      <c r="I20" s="7">
        <v>26</v>
      </c>
      <c r="J20" s="7">
        <v>26</v>
      </c>
      <c r="K20" s="14">
        <v>0.10970464135021098</v>
      </c>
      <c r="L20" s="14">
        <v>0.76371308016877637</v>
      </c>
      <c r="N20" s="10" t="s">
        <v>213</v>
      </c>
      <c r="O20" s="7">
        <v>5</v>
      </c>
      <c r="P20" s="7">
        <v>232</v>
      </c>
      <c r="Q20" s="14">
        <v>2.1097046413502109E-2</v>
      </c>
      <c r="R20" s="14">
        <v>0.97890295358649793</v>
      </c>
      <c r="T20" s="10" t="s">
        <v>191</v>
      </c>
      <c r="U20" s="7">
        <v>237</v>
      </c>
      <c r="V20" s="7"/>
      <c r="W20" s="14">
        <v>1</v>
      </c>
      <c r="X20" s="14"/>
      <c r="Z20" s="10" t="s">
        <v>225</v>
      </c>
      <c r="AA20" s="7">
        <v>79</v>
      </c>
      <c r="AB20" s="7">
        <v>232</v>
      </c>
      <c r="AC20" s="14">
        <v>1.2658227848101266E-2</v>
      </c>
      <c r="AD20" s="14">
        <v>0.97890295358649793</v>
      </c>
      <c r="AF20" s="10" t="s">
        <v>226</v>
      </c>
      <c r="AG20" s="7">
        <v>3</v>
      </c>
      <c r="AH20" s="7">
        <v>236</v>
      </c>
      <c r="AI20" s="14">
        <v>1.2658227848101266E-2</v>
      </c>
      <c r="AJ20" s="14">
        <v>0.99578059071729963</v>
      </c>
      <c r="AL20" s="10" t="s">
        <v>229</v>
      </c>
      <c r="AM20" s="7">
        <v>3</v>
      </c>
      <c r="AN20" s="7">
        <v>231</v>
      </c>
      <c r="AO20" s="14">
        <v>1.2658227848101266E-2</v>
      </c>
      <c r="AP20" s="14">
        <v>0.97468354430379744</v>
      </c>
    </row>
    <row r="21" spans="2:42" x14ac:dyDescent="0.25">
      <c r="B21" s="10" t="s">
        <v>252</v>
      </c>
      <c r="C21" s="7">
        <v>19</v>
      </c>
      <c r="D21" s="7">
        <v>207</v>
      </c>
      <c r="E21" s="14">
        <v>8.0168776371308023E-2</v>
      </c>
      <c r="F21" s="14">
        <v>0.87341772151898733</v>
      </c>
      <c r="H21" s="10" t="s">
        <v>244</v>
      </c>
      <c r="I21" s="7">
        <v>29</v>
      </c>
      <c r="J21" s="7">
        <v>29</v>
      </c>
      <c r="K21" s="14">
        <v>0.12236286919831224</v>
      </c>
      <c r="L21" s="14">
        <v>0.88607594936708856</v>
      </c>
      <c r="N21" s="10" t="s">
        <v>214</v>
      </c>
      <c r="O21" s="7">
        <v>5</v>
      </c>
      <c r="P21" s="7">
        <v>237</v>
      </c>
      <c r="Q21" s="14">
        <v>2.1097046413502109E-2</v>
      </c>
      <c r="R21" s="14">
        <v>1</v>
      </c>
      <c r="Z21" s="10" t="s">
        <v>226</v>
      </c>
      <c r="AA21" s="7">
        <v>98</v>
      </c>
      <c r="AB21" s="7">
        <v>235</v>
      </c>
      <c r="AC21" s="14">
        <v>1.2658227848101266E-2</v>
      </c>
      <c r="AD21" s="14">
        <v>0.99156118143459915</v>
      </c>
      <c r="AF21" s="10" t="s">
        <v>227</v>
      </c>
      <c r="AG21" s="7">
        <v>1</v>
      </c>
      <c r="AH21" s="7">
        <v>237</v>
      </c>
      <c r="AI21" s="14">
        <v>4.2194092827004216E-3</v>
      </c>
      <c r="AJ21" s="14">
        <v>1</v>
      </c>
      <c r="AL21" s="10" t="s">
        <v>230</v>
      </c>
      <c r="AM21" s="7">
        <v>2</v>
      </c>
      <c r="AN21" s="7">
        <v>233</v>
      </c>
      <c r="AO21" s="14">
        <v>8.4388185654008432E-3</v>
      </c>
      <c r="AP21" s="14">
        <v>0.9831223628691983</v>
      </c>
    </row>
    <row r="22" spans="2:42" x14ac:dyDescent="0.25">
      <c r="B22" s="10" t="s">
        <v>253</v>
      </c>
      <c r="C22" s="7">
        <v>30</v>
      </c>
      <c r="D22" s="7">
        <v>237</v>
      </c>
      <c r="E22" s="14">
        <v>0.12658227848101267</v>
      </c>
      <c r="F22" s="14">
        <v>1</v>
      </c>
      <c r="H22" s="10" t="s">
        <v>245</v>
      </c>
      <c r="I22" s="7">
        <v>27</v>
      </c>
      <c r="J22" s="7">
        <v>27</v>
      </c>
      <c r="K22" s="14">
        <v>0.11392405063291139</v>
      </c>
      <c r="L22" s="14">
        <v>1</v>
      </c>
      <c r="N22" s="10" t="s">
        <v>191</v>
      </c>
      <c r="O22" s="7">
        <v>237</v>
      </c>
      <c r="P22" s="7"/>
      <c r="Q22" s="14">
        <v>1</v>
      </c>
      <c r="R22" s="14"/>
      <c r="Z22" s="10" t="s">
        <v>227</v>
      </c>
      <c r="AA22" s="7">
        <v>80</v>
      </c>
      <c r="AB22" s="7">
        <v>237</v>
      </c>
      <c r="AC22" s="14">
        <v>8.4388185654008432E-3</v>
      </c>
      <c r="AD22" s="14">
        <v>1</v>
      </c>
      <c r="AF22" s="10" t="s">
        <v>191</v>
      </c>
      <c r="AG22" s="7">
        <v>237</v>
      </c>
      <c r="AH22" s="7"/>
      <c r="AI22" s="14">
        <v>1</v>
      </c>
      <c r="AJ22" s="14"/>
      <c r="AL22" s="10" t="s">
        <v>231</v>
      </c>
      <c r="AM22" s="7">
        <v>4</v>
      </c>
      <c r="AN22" s="7">
        <v>237</v>
      </c>
      <c r="AO22" s="14">
        <v>1.6877637130801686E-2</v>
      </c>
      <c r="AP22" s="14">
        <v>1</v>
      </c>
    </row>
    <row r="23" spans="2:42" x14ac:dyDescent="0.25">
      <c r="B23" s="10" t="s">
        <v>191</v>
      </c>
      <c r="C23" s="7">
        <v>237</v>
      </c>
      <c r="D23" s="7"/>
      <c r="E23" s="14">
        <v>1</v>
      </c>
      <c r="F23" s="14"/>
      <c r="H23" s="10" t="s">
        <v>191</v>
      </c>
      <c r="I23" s="7">
        <v>237</v>
      </c>
      <c r="J23" s="7">
        <v>237</v>
      </c>
      <c r="K23" s="14">
        <v>1</v>
      </c>
      <c r="L23" s="14"/>
      <c r="Z23" s="10" t="s">
        <v>191</v>
      </c>
      <c r="AA23" s="7">
        <v>1954</v>
      </c>
      <c r="AB23" s="7"/>
      <c r="AC23" s="14">
        <v>1</v>
      </c>
      <c r="AD23" s="14"/>
      <c r="AL23" s="10" t="s">
        <v>191</v>
      </c>
      <c r="AM23" s="7">
        <v>237</v>
      </c>
      <c r="AN23" s="7"/>
      <c r="AO23" s="14">
        <v>1</v>
      </c>
      <c r="AP23" s="14"/>
    </row>
    <row r="24" spans="2:42" x14ac:dyDescent="0.25">
      <c r="D24" s="13"/>
      <c r="E24" s="15"/>
      <c r="F24" s="15"/>
    </row>
    <row r="25" spans="2:42" x14ac:dyDescent="0.25">
      <c r="D25" s="13"/>
      <c r="E25" s="15"/>
      <c r="F25" s="15"/>
    </row>
    <row r="26" spans="2:42" x14ac:dyDescent="0.25">
      <c r="D26" s="13"/>
      <c r="E26" s="15"/>
      <c r="F26" s="15"/>
    </row>
    <row r="27" spans="2:42" x14ac:dyDescent="0.25">
      <c r="D27" s="13"/>
      <c r="E27" s="15"/>
      <c r="F27" s="15"/>
    </row>
    <row r="28" spans="2:42" x14ac:dyDescent="0.25">
      <c r="D28" s="13"/>
      <c r="E28" s="15"/>
      <c r="F28" s="15"/>
    </row>
    <row r="29" spans="2:42" x14ac:dyDescent="0.25">
      <c r="D29" s="13"/>
      <c r="E29" s="15"/>
      <c r="F29" s="15"/>
    </row>
    <row r="30" spans="2:42" x14ac:dyDescent="0.25">
      <c r="D30" s="13"/>
      <c r="E30" s="15"/>
      <c r="F30" s="15"/>
    </row>
    <row r="31" spans="2:42" x14ac:dyDescent="0.25">
      <c r="D31" s="13"/>
      <c r="E31" s="15"/>
      <c r="F31" s="15"/>
    </row>
    <row r="32" spans="2:42" x14ac:dyDescent="0.25">
      <c r="D32" s="13"/>
      <c r="E32" s="15"/>
      <c r="F32" s="15"/>
    </row>
    <row r="33" spans="4:6" x14ac:dyDescent="0.25">
      <c r="D33" s="13"/>
      <c r="E33" s="15"/>
      <c r="F33" s="15"/>
    </row>
    <row r="34" spans="4:6" x14ac:dyDescent="0.25">
      <c r="D34" s="13"/>
      <c r="E34" s="15"/>
      <c r="F34" s="15"/>
    </row>
    <row r="35" spans="4:6" x14ac:dyDescent="0.25">
      <c r="D35" s="13"/>
      <c r="E35" s="15"/>
      <c r="F35" s="15"/>
    </row>
    <row r="36" spans="4:6" x14ac:dyDescent="0.25">
      <c r="D36" s="13"/>
      <c r="E36" s="15"/>
      <c r="F36" s="15"/>
    </row>
    <row r="37" spans="4:6" x14ac:dyDescent="0.25">
      <c r="D37" s="13"/>
      <c r="E37" s="15"/>
      <c r="F37" s="15"/>
    </row>
    <row r="38" spans="4:6" x14ac:dyDescent="0.25">
      <c r="D38" s="13"/>
      <c r="E38" s="15"/>
      <c r="F38" s="15"/>
    </row>
    <row r="39" spans="4:6" x14ac:dyDescent="0.25">
      <c r="D39" s="13"/>
      <c r="E39" s="15"/>
      <c r="F39" s="15"/>
    </row>
    <row r="40" spans="4:6" x14ac:dyDescent="0.25">
      <c r="D40" s="13"/>
      <c r="E40" s="15"/>
      <c r="F40" s="15"/>
    </row>
    <row r="57" spans="4:6" x14ac:dyDescent="0.25">
      <c r="D57" s="8"/>
      <c r="E57" s="8"/>
      <c r="F57" s="8"/>
    </row>
    <row r="58" spans="4:6" x14ac:dyDescent="0.25">
      <c r="D58" s="13"/>
      <c r="E58" s="13"/>
      <c r="F58" s="13"/>
    </row>
    <row r="59" spans="4:6" x14ac:dyDescent="0.25">
      <c r="D59" s="13"/>
      <c r="E59" s="13"/>
      <c r="F59" s="13"/>
    </row>
    <row r="60" spans="4:6" x14ac:dyDescent="0.25">
      <c r="D60" s="13"/>
      <c r="E60" s="13"/>
      <c r="F60" s="13"/>
    </row>
    <row r="61" spans="4:6" x14ac:dyDescent="0.25">
      <c r="D61" s="13"/>
      <c r="E61" s="13"/>
      <c r="F61" s="13"/>
    </row>
    <row r="62" spans="4:6" x14ac:dyDescent="0.25">
      <c r="D62" s="13"/>
      <c r="E62" s="13"/>
      <c r="F62" s="13"/>
    </row>
    <row r="63" spans="4:6" x14ac:dyDescent="0.25">
      <c r="D63" s="13"/>
      <c r="E63" s="13"/>
      <c r="F63" s="13"/>
    </row>
    <row r="64" spans="4:6" x14ac:dyDescent="0.25">
      <c r="D64" s="13"/>
      <c r="E64" s="13"/>
      <c r="F64" s="13"/>
    </row>
    <row r="65" spans="4:6" x14ac:dyDescent="0.25">
      <c r="D65" s="13"/>
      <c r="E65" s="13"/>
      <c r="F65" s="13"/>
    </row>
    <row r="66" spans="4:6" x14ac:dyDescent="0.25">
      <c r="D66" s="13"/>
      <c r="E66" s="13"/>
      <c r="F66" s="1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topLeftCell="B1" zoomScale="95" zoomScaleNormal="95" workbookViewId="0">
      <selection activeCell="A15" sqref="A15"/>
    </sheetView>
  </sheetViews>
  <sheetFormatPr defaultRowHeight="15" x14ac:dyDescent="0.25"/>
  <cols>
    <col min="2" max="2" width="27.140625" bestFit="1" customWidth="1"/>
    <col min="3" max="3" width="10.85546875" bestFit="1" customWidth="1"/>
    <col min="4" max="4" width="21.5703125" bestFit="1" customWidth="1"/>
    <col min="5" max="5" width="12.85546875" bestFit="1" customWidth="1"/>
    <col min="6" max="6" width="23.5703125" bestFit="1" customWidth="1"/>
    <col min="7" max="7" width="9.140625" customWidth="1"/>
    <col min="8" max="8" width="24.28515625" bestFit="1" customWidth="1"/>
    <col min="9" max="9" width="10.85546875" bestFit="1" customWidth="1"/>
    <col min="10" max="10" width="21.5703125" bestFit="1" customWidth="1"/>
    <col min="11" max="11" width="12.85546875" bestFit="1" customWidth="1"/>
    <col min="12" max="12" width="23.5703125" bestFit="1" customWidth="1"/>
    <col min="14" max="14" width="27.140625" bestFit="1" customWidth="1"/>
    <col min="15" max="15" width="10.85546875" bestFit="1" customWidth="1"/>
    <col min="16" max="16" width="21.5703125" bestFit="1" customWidth="1"/>
    <col min="17" max="17" width="12.85546875" bestFit="1" customWidth="1"/>
    <col min="18" max="18" width="23.5703125" bestFit="1" customWidth="1"/>
  </cols>
  <sheetData>
    <row r="1" spans="2:18" x14ac:dyDescent="0.25">
      <c r="M1" t="s">
        <v>235</v>
      </c>
    </row>
    <row r="2" spans="2:18" x14ac:dyDescent="0.25">
      <c r="B2" s="2" t="s">
        <v>17</v>
      </c>
      <c r="C2" s="2" t="s">
        <v>118</v>
      </c>
      <c r="D2" s="2" t="s">
        <v>232</v>
      </c>
      <c r="E2" s="2" t="s">
        <v>233</v>
      </c>
      <c r="F2" s="2" t="s">
        <v>234</v>
      </c>
      <c r="H2" s="2" t="s">
        <v>6</v>
      </c>
      <c r="I2" s="2" t="s">
        <v>118</v>
      </c>
      <c r="J2" s="2" t="s">
        <v>232</v>
      </c>
      <c r="K2" s="2" t="s">
        <v>233</v>
      </c>
      <c r="L2" s="2" t="s">
        <v>234</v>
      </c>
      <c r="N2" s="2" t="s">
        <v>11</v>
      </c>
      <c r="O2" s="2" t="s">
        <v>118</v>
      </c>
      <c r="P2" s="2" t="s">
        <v>232</v>
      </c>
      <c r="Q2" s="2" t="s">
        <v>233</v>
      </c>
      <c r="R2" s="2" t="s">
        <v>234</v>
      </c>
    </row>
    <row r="3" spans="2:18" x14ac:dyDescent="0.25">
      <c r="B3" s="2" t="s">
        <v>49</v>
      </c>
      <c r="C3" s="2">
        <f>COUNTIF(Tabela1[Desgaste],B3)</f>
        <v>0</v>
      </c>
      <c r="D3" s="2">
        <f>C3</f>
        <v>0</v>
      </c>
      <c r="E3" s="14">
        <f>C3/$C$5</f>
        <v>0</v>
      </c>
      <c r="F3" s="14">
        <f>D3/$C$5</f>
        <v>0</v>
      </c>
      <c r="H3" s="2" t="s">
        <v>45</v>
      </c>
      <c r="I3" s="2">
        <f>COUNTIF(Tabela1[Gênero],H3)</f>
        <v>87</v>
      </c>
      <c r="J3" s="2">
        <f>I3</f>
        <v>87</v>
      </c>
      <c r="K3" s="14">
        <f>I3/$I$5</f>
        <v>0.36708860759493672</v>
      </c>
      <c r="L3" s="14">
        <f>J3/$I$5</f>
        <v>0.36708860759493672</v>
      </c>
      <c r="N3" s="2" t="s">
        <v>49</v>
      </c>
      <c r="O3" s="2">
        <f>COUNTIF(Tabela1[Maior de idade],N3)</f>
        <v>0</v>
      </c>
      <c r="P3" s="2">
        <f>O3</f>
        <v>0</v>
      </c>
      <c r="Q3" s="14">
        <f>O3/$I$5</f>
        <v>0</v>
      </c>
      <c r="R3" s="14">
        <f>P3/$I$5</f>
        <v>0</v>
      </c>
    </row>
    <row r="4" spans="2:18" x14ac:dyDescent="0.25">
      <c r="B4" s="2" t="s">
        <v>47</v>
      </c>
      <c r="C4" s="2">
        <f>COUNTIF(Tabela1[Desgaste],B4)</f>
        <v>237</v>
      </c>
      <c r="D4" s="2">
        <f>D3+C4</f>
        <v>237</v>
      </c>
      <c r="E4" s="14">
        <f>C4/$C$5</f>
        <v>1</v>
      </c>
      <c r="F4" s="14">
        <f>D4/$C$5</f>
        <v>1</v>
      </c>
      <c r="H4" s="2" t="s">
        <v>46</v>
      </c>
      <c r="I4" s="2">
        <f>COUNTIF(Tabela1[Gênero],H4)</f>
        <v>150</v>
      </c>
      <c r="J4" s="2">
        <f>J3+I4</f>
        <v>237</v>
      </c>
      <c r="K4" s="14">
        <f>I4/$I$5</f>
        <v>0.63291139240506333</v>
      </c>
      <c r="L4" s="14">
        <f>J4/$I$5</f>
        <v>1</v>
      </c>
      <c r="N4" s="2" t="s">
        <v>47</v>
      </c>
      <c r="O4" s="2">
        <f>COUNTIF(Tabela1[Maior de idade],N4)</f>
        <v>237</v>
      </c>
      <c r="P4" s="2">
        <f>P3+O4</f>
        <v>237</v>
      </c>
      <c r="Q4" s="14">
        <f>O4/$I$5</f>
        <v>1</v>
      </c>
      <c r="R4" s="14">
        <f>P4/$I$5</f>
        <v>1</v>
      </c>
    </row>
    <row r="5" spans="2:18" x14ac:dyDescent="0.25">
      <c r="B5" s="2" t="s">
        <v>191</v>
      </c>
      <c r="C5" s="2">
        <f>SUM(C3:C4)</f>
        <v>237</v>
      </c>
      <c r="D5" s="2"/>
      <c r="E5" s="14">
        <f>C5/$C$5</f>
        <v>1</v>
      </c>
      <c r="F5" s="2"/>
      <c r="H5" s="2" t="s">
        <v>191</v>
      </c>
      <c r="I5" s="2">
        <f>SUM(I3:I4)</f>
        <v>237</v>
      </c>
      <c r="J5" s="2"/>
      <c r="K5" s="14">
        <f>I5/$I$5</f>
        <v>1</v>
      </c>
      <c r="L5" s="14"/>
      <c r="N5" s="2" t="s">
        <v>191</v>
      </c>
      <c r="O5" s="2">
        <f>SUM(O3:O4)</f>
        <v>237</v>
      </c>
    </row>
    <row r="7" spans="2:18" x14ac:dyDescent="0.25">
      <c r="B7" s="2" t="s">
        <v>119</v>
      </c>
      <c r="C7" s="2" t="s">
        <v>118</v>
      </c>
      <c r="D7" s="2" t="s">
        <v>232</v>
      </c>
      <c r="E7" s="2" t="s">
        <v>233</v>
      </c>
      <c r="F7" s="2" t="s">
        <v>234</v>
      </c>
      <c r="H7" s="2" t="s">
        <v>25</v>
      </c>
      <c r="I7" s="2" t="s">
        <v>118</v>
      </c>
      <c r="J7" s="2" t="s">
        <v>232</v>
      </c>
      <c r="K7" s="2" t="s">
        <v>233</v>
      </c>
      <c r="L7" s="2" t="s">
        <v>234</v>
      </c>
      <c r="N7" s="2" t="s">
        <v>130</v>
      </c>
      <c r="O7" s="2" t="s">
        <v>118</v>
      </c>
      <c r="P7" s="2" t="s">
        <v>232</v>
      </c>
      <c r="Q7" s="2" t="s">
        <v>233</v>
      </c>
      <c r="R7" s="2" t="s">
        <v>234</v>
      </c>
    </row>
    <row r="8" spans="2:18" x14ac:dyDescent="0.25">
      <c r="B8" s="2" t="s">
        <v>39</v>
      </c>
      <c r="C8" s="2">
        <f>COUNTIF(Tabela1[Viagem de negócios],B8)</f>
        <v>12</v>
      </c>
      <c r="D8" s="2">
        <f>C8</f>
        <v>12</v>
      </c>
      <c r="E8" s="14">
        <f>C8/$C$11</f>
        <v>5.0632911392405063E-2</v>
      </c>
      <c r="F8" s="14">
        <f>D8/$C$11</f>
        <v>5.0632911392405063E-2</v>
      </c>
      <c r="H8" s="2" t="s">
        <v>122</v>
      </c>
      <c r="I8" s="2">
        <f>COUNTIF(Tabela1[Cargo],H8)</f>
        <v>10</v>
      </c>
      <c r="J8" s="2">
        <f>I8</f>
        <v>10</v>
      </c>
      <c r="K8" s="14">
        <f>I8/$I$17</f>
        <v>4.2194092827004218E-2</v>
      </c>
      <c r="L8" s="14">
        <f>J8/$I$17</f>
        <v>4.2194092827004218E-2</v>
      </c>
      <c r="N8" s="2" t="s">
        <v>49</v>
      </c>
      <c r="O8" s="2">
        <f>COUNTIF(Tabela1[Faz hora extra],N8)</f>
        <v>110</v>
      </c>
      <c r="P8" s="2">
        <f>O8</f>
        <v>110</v>
      </c>
      <c r="Q8" s="14">
        <f>O8/$O$10</f>
        <v>0.46413502109704641</v>
      </c>
      <c r="R8" s="14">
        <f>P8/$O$10</f>
        <v>0.46413502109704641</v>
      </c>
    </row>
    <row r="9" spans="2:18" x14ac:dyDescent="0.25">
      <c r="B9" s="2" t="s">
        <v>121</v>
      </c>
      <c r="C9" s="2">
        <f>COUNTIF(Tabela1[Viagem de negócios],B9)</f>
        <v>69</v>
      </c>
      <c r="D9" s="2">
        <f>D8+C9</f>
        <v>81</v>
      </c>
      <c r="E9" s="14">
        <f t="shared" ref="E9:E11" si="0">C9/$C$11</f>
        <v>0.29113924050632911</v>
      </c>
      <c r="F9" s="14">
        <f t="shared" ref="F9:F10" si="1">D9/$C$11</f>
        <v>0.34177215189873417</v>
      </c>
      <c r="H9" s="2" t="s">
        <v>123</v>
      </c>
      <c r="I9" s="2">
        <f>COUNTIF(Tabela1[Cargo],H9)</f>
        <v>2</v>
      </c>
      <c r="J9" s="2">
        <f>J8+I9</f>
        <v>12</v>
      </c>
      <c r="K9" s="14">
        <f t="shared" ref="K9:L17" si="2">I9/$I$17</f>
        <v>8.4388185654008432E-3</v>
      </c>
      <c r="L9" s="14">
        <f t="shared" si="2"/>
        <v>5.0632911392405063E-2</v>
      </c>
      <c r="N9" s="2" t="s">
        <v>47</v>
      </c>
      <c r="O9" s="2">
        <f>COUNTIF(Tabela1[Faz hora extra],N9)</f>
        <v>127</v>
      </c>
      <c r="P9" s="2">
        <f>P8+O9</f>
        <v>237</v>
      </c>
      <c r="Q9" s="14">
        <f t="shared" ref="Q9:R10" si="3">O9/$O$10</f>
        <v>0.53586497890295359</v>
      </c>
      <c r="R9" s="14">
        <f t="shared" si="3"/>
        <v>1</v>
      </c>
    </row>
    <row r="10" spans="2:18" x14ac:dyDescent="0.25">
      <c r="B10" s="2" t="s">
        <v>120</v>
      </c>
      <c r="C10" s="2">
        <f>COUNTIF(Tabela1[Viagem de negócios],B10)</f>
        <v>156</v>
      </c>
      <c r="D10" s="2">
        <f>D9+C10</f>
        <v>237</v>
      </c>
      <c r="E10" s="14">
        <f t="shared" si="0"/>
        <v>0.65822784810126578</v>
      </c>
      <c r="F10" s="14">
        <f t="shared" si="1"/>
        <v>1</v>
      </c>
      <c r="H10" s="2" t="s">
        <v>124</v>
      </c>
      <c r="I10" s="2">
        <f>COUNTIF(Tabela1[Cargo],H10)</f>
        <v>57</v>
      </c>
      <c r="J10" s="2">
        <f t="shared" ref="J10:J15" si="4">J9+I10</f>
        <v>69</v>
      </c>
      <c r="K10" s="14">
        <f t="shared" si="2"/>
        <v>0.24050632911392406</v>
      </c>
      <c r="L10" s="14">
        <f t="shared" si="2"/>
        <v>0.29113924050632911</v>
      </c>
      <c r="N10" s="2" t="s">
        <v>191</v>
      </c>
      <c r="O10" s="2">
        <f>SUM(O8:O9)</f>
        <v>237</v>
      </c>
      <c r="P10" s="2"/>
      <c r="Q10" s="14">
        <f t="shared" si="3"/>
        <v>1</v>
      </c>
      <c r="R10" s="14"/>
    </row>
    <row r="11" spans="2:18" x14ac:dyDescent="0.25">
      <c r="B11" s="2" t="s">
        <v>191</v>
      </c>
      <c r="C11" s="2">
        <f>SUM(C8:C10)</f>
        <v>237</v>
      </c>
      <c r="D11" s="2"/>
      <c r="E11" s="14">
        <f t="shared" si="0"/>
        <v>1</v>
      </c>
      <c r="F11" s="2"/>
      <c r="H11" s="2" t="s">
        <v>57</v>
      </c>
      <c r="I11" s="2">
        <f>COUNTIF(Tabela1[Cargo],H11)</f>
        <v>5</v>
      </c>
      <c r="J11" s="2">
        <f t="shared" si="4"/>
        <v>74</v>
      </c>
      <c r="K11" s="14">
        <f t="shared" si="2"/>
        <v>2.1097046413502109E-2</v>
      </c>
      <c r="L11" s="14">
        <f t="shared" si="2"/>
        <v>0.31223628691983124</v>
      </c>
    </row>
    <row r="12" spans="2:18" x14ac:dyDescent="0.25">
      <c r="H12" s="2" t="s">
        <v>125</v>
      </c>
      <c r="I12" s="2">
        <f>COUNTIF(Tabela1[Cargo],H12)</f>
        <v>47</v>
      </c>
      <c r="J12" s="2">
        <f t="shared" si="4"/>
        <v>121</v>
      </c>
      <c r="K12" s="14">
        <f t="shared" si="2"/>
        <v>0.19831223628691982</v>
      </c>
      <c r="L12" s="14">
        <f t="shared" si="2"/>
        <v>0.51054852320675104</v>
      </c>
    </row>
    <row r="13" spans="2:18" x14ac:dyDescent="0.25">
      <c r="B13" s="2" t="s">
        <v>2</v>
      </c>
      <c r="C13" s="2" t="s">
        <v>118</v>
      </c>
      <c r="D13" s="2" t="s">
        <v>232</v>
      </c>
      <c r="E13" s="2" t="s">
        <v>233</v>
      </c>
      <c r="F13" s="2" t="s">
        <v>234</v>
      </c>
      <c r="H13" s="2" t="s">
        <v>116</v>
      </c>
      <c r="I13" s="2">
        <f>COUNTIF(Tabela1[Cargo],H13)</f>
        <v>12</v>
      </c>
      <c r="J13" s="2">
        <f t="shared" si="4"/>
        <v>133</v>
      </c>
      <c r="K13" s="14">
        <f t="shared" si="2"/>
        <v>5.0632911392405063E-2</v>
      </c>
      <c r="L13" s="14">
        <f t="shared" si="2"/>
        <v>0.56118143459915615</v>
      </c>
    </row>
    <row r="14" spans="2:18" x14ac:dyDescent="0.25">
      <c r="B14" s="2" t="s">
        <v>41</v>
      </c>
      <c r="C14" s="2">
        <f>COUNTIF(Tabela1[Departamento],B14)</f>
        <v>133</v>
      </c>
      <c r="D14" s="2">
        <f>C14</f>
        <v>133</v>
      </c>
      <c r="E14" s="14">
        <f>C14/$C$17</f>
        <v>0.56118143459915615</v>
      </c>
      <c r="F14" s="14">
        <f>D14/$C$17</f>
        <v>0.56118143459915615</v>
      </c>
      <c r="H14" s="2" t="s">
        <v>126</v>
      </c>
      <c r="I14" s="2">
        <f>COUNTIF(Tabela1[Cargo],H14)</f>
        <v>9</v>
      </c>
      <c r="J14" s="2">
        <f t="shared" si="4"/>
        <v>142</v>
      </c>
      <c r="K14" s="14">
        <f t="shared" si="2"/>
        <v>3.7974683544303799E-2</v>
      </c>
      <c r="L14" s="14">
        <f t="shared" si="2"/>
        <v>0.59915611814345993</v>
      </c>
    </row>
    <row r="15" spans="2:18" x14ac:dyDescent="0.25">
      <c r="B15" s="2" t="s">
        <v>116</v>
      </c>
      <c r="C15" s="2">
        <f>COUNTIF(Tabela1[Departamento],B15)</f>
        <v>12</v>
      </c>
      <c r="D15" s="2">
        <f>D14+C15</f>
        <v>145</v>
      </c>
      <c r="E15" s="14">
        <f t="shared" ref="E15:E17" si="5">C15/$C$17</f>
        <v>5.0632911392405063E-2</v>
      </c>
      <c r="F15" s="14">
        <f t="shared" ref="F15:F16" si="6">D15/$C$17</f>
        <v>0.61181434599156115</v>
      </c>
      <c r="H15" s="2" t="s">
        <v>128</v>
      </c>
      <c r="I15" s="2">
        <f>COUNTIF(Tabela1[Cargo],H15)</f>
        <v>33</v>
      </c>
      <c r="J15" s="2">
        <f t="shared" si="4"/>
        <v>175</v>
      </c>
      <c r="K15" s="14">
        <f t="shared" si="2"/>
        <v>0.13924050632911392</v>
      </c>
      <c r="L15" s="14">
        <f t="shared" si="2"/>
        <v>0.73839662447257381</v>
      </c>
    </row>
    <row r="16" spans="2:18" x14ac:dyDescent="0.25">
      <c r="B16" s="2" t="s">
        <v>40</v>
      </c>
      <c r="C16" s="2">
        <f>COUNTIF(Tabela1[Departamento],B16)</f>
        <v>92</v>
      </c>
      <c r="D16" s="2">
        <f>D15+C16</f>
        <v>237</v>
      </c>
      <c r="E16" s="14">
        <f t="shared" si="5"/>
        <v>0.3881856540084388</v>
      </c>
      <c r="F16" s="14">
        <f t="shared" si="6"/>
        <v>1</v>
      </c>
      <c r="H16" s="2" t="s">
        <v>54</v>
      </c>
      <c r="I16" s="2">
        <f>COUNTIF(Tabela1[Cargo],H16)</f>
        <v>62</v>
      </c>
      <c r="J16" s="2">
        <f>J15+I16</f>
        <v>237</v>
      </c>
      <c r="K16" s="14">
        <f t="shared" si="2"/>
        <v>0.26160337552742619</v>
      </c>
      <c r="L16" s="14">
        <f t="shared" si="2"/>
        <v>1</v>
      </c>
    </row>
    <row r="17" spans="2:12" x14ac:dyDescent="0.25">
      <c r="B17" s="2" t="s">
        <v>191</v>
      </c>
      <c r="C17" s="2">
        <f>SUM(C14:C16)</f>
        <v>237</v>
      </c>
      <c r="D17" s="2"/>
      <c r="E17" s="14">
        <f t="shared" si="5"/>
        <v>1</v>
      </c>
      <c r="F17" s="2"/>
      <c r="H17" s="2" t="s">
        <v>191</v>
      </c>
      <c r="I17" s="2">
        <f>SUM(I8:I16)</f>
        <v>237</v>
      </c>
      <c r="J17" s="2"/>
      <c r="K17" s="14">
        <f t="shared" si="2"/>
        <v>1</v>
      </c>
      <c r="L17" s="2"/>
    </row>
    <row r="18" spans="2:12" x14ac:dyDescent="0.25">
      <c r="J18" s="8"/>
      <c r="K18" s="8"/>
      <c r="L18" s="8"/>
    </row>
    <row r="19" spans="2:12" x14ac:dyDescent="0.25">
      <c r="B19" s="2" t="s">
        <v>4</v>
      </c>
      <c r="C19" s="2" t="s">
        <v>118</v>
      </c>
      <c r="D19" s="2" t="s">
        <v>232</v>
      </c>
      <c r="E19" s="2" t="s">
        <v>233</v>
      </c>
      <c r="F19" s="2" t="s">
        <v>234</v>
      </c>
      <c r="H19" s="2" t="s">
        <v>129</v>
      </c>
      <c r="I19" s="2" t="s">
        <v>118</v>
      </c>
      <c r="J19" s="2" t="s">
        <v>232</v>
      </c>
      <c r="K19" s="2" t="s">
        <v>233</v>
      </c>
      <c r="L19" s="2" t="s">
        <v>234</v>
      </c>
    </row>
    <row r="20" spans="2:12" x14ac:dyDescent="0.25">
      <c r="B20" s="2" t="s">
        <v>42</v>
      </c>
      <c r="C20" s="2">
        <f>COUNTIF(Tabela1[Área de Formação],B20)</f>
        <v>89</v>
      </c>
      <c r="D20" s="2">
        <f>C20</f>
        <v>89</v>
      </c>
      <c r="E20" s="14">
        <f>C20/$C$26</f>
        <v>0.37552742616033757</v>
      </c>
      <c r="F20" s="14">
        <f>D20/$C$26</f>
        <v>0.37552742616033757</v>
      </c>
      <c r="H20" s="2" t="s">
        <v>60</v>
      </c>
      <c r="I20" s="2">
        <f>COUNTIF(Tabela1[Estado civil],H20)</f>
        <v>84</v>
      </c>
      <c r="J20" s="2">
        <f>I20</f>
        <v>84</v>
      </c>
      <c r="K20" s="14">
        <f>I20/$I$23</f>
        <v>0.35443037974683544</v>
      </c>
      <c r="L20" s="14">
        <f>J20/$I$23</f>
        <v>0.35443037974683544</v>
      </c>
    </row>
    <row r="21" spans="2:12" x14ac:dyDescent="0.25">
      <c r="B21" s="2" t="s">
        <v>44</v>
      </c>
      <c r="C21" s="2">
        <f>COUNTIF(Tabela1[Área de Formação],B21)</f>
        <v>63</v>
      </c>
      <c r="D21" s="2">
        <f>D20+C21</f>
        <v>152</v>
      </c>
      <c r="E21" s="14">
        <f t="shared" ref="E21:E26" si="7">C21/$C$26</f>
        <v>0.26582278481012656</v>
      </c>
      <c r="F21" s="14">
        <f t="shared" ref="F21:F25" si="8">D21/$C$26</f>
        <v>0.64135021097046419</v>
      </c>
      <c r="H21" s="2" t="s">
        <v>62</v>
      </c>
      <c r="I21" s="2">
        <f>COUNTIF(Tabela1[Estado civil],H21)</f>
        <v>33</v>
      </c>
      <c r="J21" s="2">
        <f>J20+I21</f>
        <v>117</v>
      </c>
      <c r="K21" s="14">
        <f t="shared" ref="K21:L23" si="9">I21/$I$23</f>
        <v>0.13924050632911392</v>
      </c>
      <c r="L21" s="14">
        <f>J21/$I$23</f>
        <v>0.49367088607594939</v>
      </c>
    </row>
    <row r="22" spans="2:12" x14ac:dyDescent="0.25">
      <c r="B22" s="2" t="s">
        <v>117</v>
      </c>
      <c r="C22" s="2">
        <f>COUNTIF(Tabela1[Área de Formação],B22)</f>
        <v>32</v>
      </c>
      <c r="D22" s="2">
        <f>D21+C22</f>
        <v>184</v>
      </c>
      <c r="E22" s="14">
        <f t="shared" si="7"/>
        <v>0.13502109704641349</v>
      </c>
      <c r="F22" s="14">
        <f t="shared" si="8"/>
        <v>0.77637130801687759</v>
      </c>
      <c r="H22" s="2" t="s">
        <v>61</v>
      </c>
      <c r="I22" s="2">
        <f>COUNTIF(Tabela1[Estado civil],H22)</f>
        <v>120</v>
      </c>
      <c r="J22" s="2">
        <f t="shared" ref="J22" si="10">J21+I22</f>
        <v>237</v>
      </c>
      <c r="K22" s="14">
        <f t="shared" si="9"/>
        <v>0.50632911392405067</v>
      </c>
      <c r="L22" s="14">
        <f t="shared" si="9"/>
        <v>1</v>
      </c>
    </row>
    <row r="23" spans="2:12" x14ac:dyDescent="0.25">
      <c r="B23" s="2" t="s">
        <v>0</v>
      </c>
      <c r="C23" s="2">
        <f>COUNTIF(Tabela1[Área de Formação],B23)</f>
        <v>35</v>
      </c>
      <c r="D23" s="2">
        <f t="shared" ref="D23:D25" si="11">D22+C23</f>
        <v>219</v>
      </c>
      <c r="E23" s="14">
        <f t="shared" si="7"/>
        <v>0.14767932489451477</v>
      </c>
      <c r="F23" s="14">
        <f t="shared" si="8"/>
        <v>0.92405063291139244</v>
      </c>
      <c r="H23" s="2" t="s">
        <v>191</v>
      </c>
      <c r="I23" s="2">
        <f>SUM(I20:I22)</f>
        <v>237</v>
      </c>
      <c r="J23" s="2"/>
      <c r="K23" s="14">
        <f t="shared" si="9"/>
        <v>1</v>
      </c>
      <c r="L23" s="2"/>
    </row>
    <row r="24" spans="2:12" x14ac:dyDescent="0.25">
      <c r="B24" s="2" t="s">
        <v>116</v>
      </c>
      <c r="C24" s="2">
        <f>COUNTIF(Tabela1[Área de Formação],B24)</f>
        <v>7</v>
      </c>
      <c r="D24" s="2">
        <f t="shared" si="11"/>
        <v>226</v>
      </c>
      <c r="E24" s="14">
        <f t="shared" si="7"/>
        <v>2.9535864978902954E-2</v>
      </c>
      <c r="F24" s="14">
        <f t="shared" si="8"/>
        <v>0.95358649789029537</v>
      </c>
    </row>
    <row r="25" spans="2:12" x14ac:dyDescent="0.25">
      <c r="B25" s="2" t="s">
        <v>43</v>
      </c>
      <c r="C25" s="2">
        <f>COUNTIF(Tabela1[Área de Formação],B25)</f>
        <v>11</v>
      </c>
      <c r="D25" s="2">
        <f t="shared" si="11"/>
        <v>237</v>
      </c>
      <c r="E25" s="14">
        <f t="shared" si="7"/>
        <v>4.6413502109704644E-2</v>
      </c>
      <c r="F25" s="14">
        <f t="shared" si="8"/>
        <v>1</v>
      </c>
    </row>
    <row r="26" spans="2:12" x14ac:dyDescent="0.25">
      <c r="B26" s="2" t="s">
        <v>191</v>
      </c>
      <c r="C26" s="2">
        <f>SUM(C20:C25)</f>
        <v>237</v>
      </c>
      <c r="D26" s="2"/>
      <c r="E26" s="14">
        <f t="shared" si="7"/>
        <v>1</v>
      </c>
      <c r="F26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2"/>
  <sheetViews>
    <sheetView workbookViewId="0">
      <selection activeCell="P17" sqref="P17:U22"/>
    </sheetView>
  </sheetViews>
  <sheetFormatPr defaultRowHeight="15" x14ac:dyDescent="0.25"/>
  <cols>
    <col min="2" max="2" width="44.5703125" bestFit="1" customWidth="1"/>
    <col min="3" max="3" width="0" hidden="1" customWidth="1"/>
    <col min="4" max="4" width="10.85546875" bestFit="1" customWidth="1"/>
    <col min="5" max="5" width="21.5703125" bestFit="1" customWidth="1"/>
    <col min="6" max="6" width="12.85546875" bestFit="1" customWidth="1"/>
    <col min="7" max="7" width="23.5703125" bestFit="1" customWidth="1"/>
    <col min="9" max="9" width="32.140625" bestFit="1" customWidth="1"/>
    <col min="10" max="10" width="9.140625" hidden="1" customWidth="1"/>
    <col min="11" max="11" width="10.85546875" bestFit="1" customWidth="1"/>
    <col min="12" max="12" width="21.5703125" bestFit="1" customWidth="1"/>
    <col min="13" max="13" width="12.85546875" bestFit="1" customWidth="1"/>
    <col min="14" max="14" width="23.5703125" bestFit="1" customWidth="1"/>
    <col min="16" max="16" width="39.42578125" bestFit="1" customWidth="1"/>
    <col min="17" max="17" width="9.140625" hidden="1" customWidth="1"/>
    <col min="18" max="18" width="10.85546875" bestFit="1" customWidth="1"/>
    <col min="19" max="19" width="21.5703125" bestFit="1" customWidth="1"/>
    <col min="20" max="20" width="12.85546875" bestFit="1" customWidth="1"/>
    <col min="21" max="21" width="23.5703125" bestFit="1" customWidth="1"/>
  </cols>
  <sheetData>
    <row r="2" spans="2:21" x14ac:dyDescent="0.25">
      <c r="B2" s="2" t="s">
        <v>3</v>
      </c>
      <c r="C2" s="2"/>
      <c r="D2" s="2" t="s">
        <v>118</v>
      </c>
      <c r="E2" s="2" t="s">
        <v>232</v>
      </c>
      <c r="F2" s="2" t="s">
        <v>233</v>
      </c>
      <c r="G2" s="2" t="s">
        <v>234</v>
      </c>
      <c r="I2" s="2" t="s">
        <v>156</v>
      </c>
      <c r="J2" s="2"/>
      <c r="K2" s="2" t="s">
        <v>118</v>
      </c>
      <c r="L2" s="2" t="s">
        <v>232</v>
      </c>
      <c r="M2" s="2" t="s">
        <v>233</v>
      </c>
      <c r="N2" s="2" t="s">
        <v>234</v>
      </c>
      <c r="P2" s="2" t="s">
        <v>176</v>
      </c>
      <c r="Q2" s="2"/>
      <c r="R2" s="2" t="s">
        <v>118</v>
      </c>
      <c r="S2" s="2" t="s">
        <v>232</v>
      </c>
      <c r="T2" s="2" t="s">
        <v>233</v>
      </c>
      <c r="U2" s="2" t="s">
        <v>234</v>
      </c>
    </row>
    <row r="3" spans="2:21" x14ac:dyDescent="0.25">
      <c r="B3" s="2" t="s">
        <v>141</v>
      </c>
      <c r="C3" s="2">
        <v>1</v>
      </c>
      <c r="D3" s="2">
        <f>COUNTIF(Tabela1[Escolaridade],C3)</f>
        <v>31</v>
      </c>
      <c r="E3" s="2">
        <f>D3</f>
        <v>31</v>
      </c>
      <c r="F3" s="14">
        <f>D3/$D$8</f>
        <v>0.13080168776371309</v>
      </c>
      <c r="G3" s="14">
        <f>E3/$D$8</f>
        <v>0.13080168776371309</v>
      </c>
      <c r="I3" s="2" t="s">
        <v>157</v>
      </c>
      <c r="J3" s="2">
        <v>1</v>
      </c>
      <c r="K3" s="2">
        <f>COUNTIF(Tabela1[Nível hierárquico],J3)</f>
        <v>143</v>
      </c>
      <c r="L3" s="2">
        <f>K3</f>
        <v>143</v>
      </c>
      <c r="M3" s="14">
        <f>K3/$K$8</f>
        <v>0.6033755274261603</v>
      </c>
      <c r="N3" s="14">
        <f>L3/$K$8</f>
        <v>0.6033755274261603</v>
      </c>
      <c r="P3" s="2" t="s">
        <v>147</v>
      </c>
      <c r="Q3" s="2">
        <v>1</v>
      </c>
      <c r="R3" s="2">
        <f>COUNTIF(Tabela1[Satisfação nas relações No trabalho],Q3)</f>
        <v>57</v>
      </c>
      <c r="S3" s="2">
        <f>R3</f>
        <v>57</v>
      </c>
      <c r="T3" s="14">
        <f>R3/$R$7</f>
        <v>0.24050632911392406</v>
      </c>
      <c r="U3" s="14">
        <f>S3/$R$7</f>
        <v>0.24050632911392406</v>
      </c>
    </row>
    <row r="4" spans="2:21" x14ac:dyDescent="0.25">
      <c r="B4" s="2" t="s">
        <v>142</v>
      </c>
      <c r="C4" s="2">
        <v>2</v>
      </c>
      <c r="D4" s="2">
        <f>COUNTIF(Tabela1[Escolaridade],C4)</f>
        <v>44</v>
      </c>
      <c r="E4" s="2">
        <f>E3+D4</f>
        <v>75</v>
      </c>
      <c r="F4" s="14">
        <f t="shared" ref="F4:G7" si="0">D4/$D$8</f>
        <v>0.18565400843881857</v>
      </c>
      <c r="G4" s="14">
        <f t="shared" si="0"/>
        <v>0.31645569620253167</v>
      </c>
      <c r="I4" s="2" t="s">
        <v>158</v>
      </c>
      <c r="J4" s="2">
        <v>2</v>
      </c>
      <c r="K4" s="2">
        <f>COUNTIF(Tabela1[Nível hierárquico],J4)</f>
        <v>52</v>
      </c>
      <c r="L4" s="2">
        <f>L3+K4</f>
        <v>195</v>
      </c>
      <c r="M4" s="14">
        <f>K4/$K$8</f>
        <v>0.21940928270042195</v>
      </c>
      <c r="N4" s="14">
        <f t="shared" ref="N4:N6" si="1">L4/$K$8</f>
        <v>0.82278481012658233</v>
      </c>
      <c r="P4" s="2" t="s">
        <v>148</v>
      </c>
      <c r="Q4" s="2">
        <v>2</v>
      </c>
      <c r="R4" s="2">
        <f>COUNTIF(Tabela1[Satisfação nas relações No trabalho],Q4)</f>
        <v>45</v>
      </c>
      <c r="S4" s="2">
        <f>S3+R4</f>
        <v>102</v>
      </c>
      <c r="T4" s="14">
        <f t="shared" ref="T4:U7" si="2">R4/$R$7</f>
        <v>0.189873417721519</v>
      </c>
      <c r="U4" s="14">
        <f t="shared" si="2"/>
        <v>0.43037974683544306</v>
      </c>
    </row>
    <row r="5" spans="2:21" x14ac:dyDescent="0.25">
      <c r="B5" s="2" t="s">
        <v>143</v>
      </c>
      <c r="C5" s="2">
        <v>3</v>
      </c>
      <c r="D5" s="2">
        <f>COUNTIF(Tabela1[Escolaridade],C5)</f>
        <v>99</v>
      </c>
      <c r="E5" s="2">
        <f t="shared" ref="E5:E7" si="3">E4+D5</f>
        <v>174</v>
      </c>
      <c r="F5" s="14">
        <f t="shared" si="0"/>
        <v>0.41772151898734178</v>
      </c>
      <c r="G5" s="14">
        <f t="shared" si="0"/>
        <v>0.73417721518987344</v>
      </c>
      <c r="I5" s="2" t="s">
        <v>159</v>
      </c>
      <c r="J5" s="2">
        <v>3</v>
      </c>
      <c r="K5" s="2">
        <f>COUNTIF(Tabela1[Nível hierárquico],J5)</f>
        <v>32</v>
      </c>
      <c r="L5" s="2">
        <f t="shared" ref="L5:L7" si="4">L4+K5</f>
        <v>227</v>
      </c>
      <c r="M5" s="14">
        <f>K5/$K$8</f>
        <v>0.13502109704641349</v>
      </c>
      <c r="N5" s="14">
        <f t="shared" si="1"/>
        <v>0.95780590717299574</v>
      </c>
      <c r="P5" s="2" t="s">
        <v>149</v>
      </c>
      <c r="Q5" s="2">
        <v>3</v>
      </c>
      <c r="R5" s="2">
        <f>COUNTIF(Tabela1[Satisfação nas relações No trabalho],Q5)</f>
        <v>71</v>
      </c>
      <c r="S5" s="2">
        <f t="shared" ref="S5:S6" si="5">S4+R5</f>
        <v>173</v>
      </c>
      <c r="T5" s="14">
        <f t="shared" si="2"/>
        <v>0.29957805907172996</v>
      </c>
      <c r="U5" s="14">
        <f t="shared" si="2"/>
        <v>0.72995780590717296</v>
      </c>
    </row>
    <row r="6" spans="2:21" x14ac:dyDescent="0.25">
      <c r="B6" s="2" t="s">
        <v>144</v>
      </c>
      <c r="C6" s="6">
        <v>4</v>
      </c>
      <c r="D6" s="2">
        <f>COUNTIF(Tabela1[Escolaridade],C6)</f>
        <v>58</v>
      </c>
      <c r="E6" s="2">
        <f t="shared" si="3"/>
        <v>232</v>
      </c>
      <c r="F6" s="14">
        <f t="shared" si="0"/>
        <v>0.24472573839662448</v>
      </c>
      <c r="G6" s="14">
        <f t="shared" si="0"/>
        <v>0.97890295358649793</v>
      </c>
      <c r="I6" s="2" t="s">
        <v>160</v>
      </c>
      <c r="J6" s="6">
        <v>4</v>
      </c>
      <c r="K6" s="2">
        <f>COUNTIF(Tabela1[Nível hierárquico],J6)</f>
        <v>5</v>
      </c>
      <c r="L6" s="2">
        <f t="shared" si="4"/>
        <v>232</v>
      </c>
      <c r="M6" s="14">
        <f>K6/$K$8</f>
        <v>2.1097046413502109E-2</v>
      </c>
      <c r="N6" s="14">
        <f t="shared" si="1"/>
        <v>0.97890295358649793</v>
      </c>
      <c r="P6" s="2" t="s">
        <v>150</v>
      </c>
      <c r="Q6" s="6">
        <v>4</v>
      </c>
      <c r="R6" s="2">
        <f>COUNTIF(Tabela1[Satisfação nas relações No trabalho],Q6)</f>
        <v>64</v>
      </c>
      <c r="S6" s="2">
        <f t="shared" si="5"/>
        <v>237</v>
      </c>
      <c r="T6" s="14">
        <f t="shared" si="2"/>
        <v>0.27004219409282698</v>
      </c>
      <c r="U6" s="14">
        <f t="shared" si="2"/>
        <v>1</v>
      </c>
    </row>
    <row r="7" spans="2:21" x14ac:dyDescent="0.25">
      <c r="B7" s="2" t="s">
        <v>145</v>
      </c>
      <c r="C7" s="2">
        <v>5</v>
      </c>
      <c r="D7" s="2">
        <f>COUNTIF(Tabela1[Escolaridade],C7)</f>
        <v>5</v>
      </c>
      <c r="E7" s="2">
        <f t="shared" si="3"/>
        <v>237</v>
      </c>
      <c r="F7" s="14">
        <f t="shared" si="0"/>
        <v>2.1097046413502109E-2</v>
      </c>
      <c r="G7" s="14">
        <f t="shared" si="0"/>
        <v>1</v>
      </c>
      <c r="I7" s="2" t="s">
        <v>236</v>
      </c>
      <c r="J7" s="2">
        <v>5</v>
      </c>
      <c r="K7" s="2">
        <f>COUNTIF(Tabela1[Nível hierárquico],J7)</f>
        <v>5</v>
      </c>
      <c r="L7" s="2">
        <f t="shared" si="4"/>
        <v>237</v>
      </c>
      <c r="M7" s="14">
        <f>K7/$K$8</f>
        <v>2.1097046413502109E-2</v>
      </c>
      <c r="N7" s="14">
        <f>L7/$K$8</f>
        <v>1</v>
      </c>
      <c r="P7" s="2" t="s">
        <v>191</v>
      </c>
      <c r="Q7" s="2" t="s">
        <v>191</v>
      </c>
      <c r="R7" s="2">
        <f>SUM(R3:R6)</f>
        <v>237</v>
      </c>
      <c r="S7" s="2"/>
      <c r="T7" s="14">
        <f t="shared" si="2"/>
        <v>1</v>
      </c>
      <c r="U7" s="14"/>
    </row>
    <row r="8" spans="2:21" x14ac:dyDescent="0.25">
      <c r="B8" s="2" t="s">
        <v>191</v>
      </c>
      <c r="C8" s="2" t="s">
        <v>191</v>
      </c>
      <c r="D8" s="2">
        <f>SUM(D3:D7)</f>
        <v>237</v>
      </c>
      <c r="E8" s="2"/>
      <c r="F8" s="14">
        <f>D8/$D$8</f>
        <v>1</v>
      </c>
      <c r="G8" s="2"/>
      <c r="I8" s="2" t="s">
        <v>191</v>
      </c>
      <c r="J8" s="2" t="s">
        <v>191</v>
      </c>
      <c r="K8" s="2">
        <f>SUM(K3:K7)</f>
        <v>237</v>
      </c>
      <c r="L8" s="2"/>
      <c r="M8" s="14">
        <f>K8/$K$8</f>
        <v>1</v>
      </c>
      <c r="N8" s="14"/>
    </row>
    <row r="10" spans="2:21" x14ac:dyDescent="0.25">
      <c r="B10" s="2" t="s">
        <v>161</v>
      </c>
      <c r="C10" s="2"/>
      <c r="D10" s="2" t="s">
        <v>118</v>
      </c>
      <c r="E10" s="2" t="s">
        <v>232</v>
      </c>
      <c r="F10" s="2" t="s">
        <v>233</v>
      </c>
      <c r="G10" s="2" t="s">
        <v>234</v>
      </c>
      <c r="I10" s="2" t="s">
        <v>162</v>
      </c>
      <c r="J10" s="2"/>
      <c r="K10" s="2" t="s">
        <v>118</v>
      </c>
      <c r="L10" s="2" t="s">
        <v>232</v>
      </c>
      <c r="M10" s="2" t="s">
        <v>233</v>
      </c>
      <c r="N10" s="2" t="s">
        <v>234</v>
      </c>
      <c r="P10" s="2" t="s">
        <v>179</v>
      </c>
      <c r="Q10" s="2"/>
      <c r="R10" s="2" t="s">
        <v>118</v>
      </c>
      <c r="S10" s="2" t="s">
        <v>232</v>
      </c>
      <c r="T10" s="2" t="s">
        <v>233</v>
      </c>
      <c r="U10" s="2" t="s">
        <v>234</v>
      </c>
    </row>
    <row r="11" spans="2:21" x14ac:dyDescent="0.25">
      <c r="B11" s="2" t="s">
        <v>147</v>
      </c>
      <c r="C11" s="2">
        <v>1</v>
      </c>
      <c r="D11" s="2">
        <f>COUNTIF(Tabela1[Nível de Satisfação com o ambiente de trabalho],C11)</f>
        <v>72</v>
      </c>
      <c r="E11" s="2">
        <f>D11</f>
        <v>72</v>
      </c>
      <c r="F11" s="14">
        <f>D11/$D$15</f>
        <v>0.30379746835443039</v>
      </c>
      <c r="G11" s="14">
        <f>E11/$D$15</f>
        <v>0.30379746835443039</v>
      </c>
      <c r="I11" s="2" t="s">
        <v>147</v>
      </c>
      <c r="J11" s="2">
        <v>1</v>
      </c>
      <c r="K11" s="2">
        <f>COUNTIF(Tabela1[Satisfação com o trabalho],J11)</f>
        <v>66</v>
      </c>
      <c r="L11" s="2">
        <f>K11</f>
        <v>66</v>
      </c>
      <c r="M11" s="14">
        <f>K11/$K$15</f>
        <v>0.27848101265822783</v>
      </c>
      <c r="N11" s="14">
        <f>L11/$K$15</f>
        <v>0.27848101265822783</v>
      </c>
      <c r="P11" s="2" t="s">
        <v>178</v>
      </c>
      <c r="Q11" s="2">
        <v>0</v>
      </c>
      <c r="R11" s="2">
        <f>COUNTIF(Tabela1[opção de remaunração variável em ações],Q11)</f>
        <v>154</v>
      </c>
      <c r="S11" s="2">
        <f>R11</f>
        <v>154</v>
      </c>
      <c r="T11" s="14">
        <f>R11/$R$15</f>
        <v>0.64978902953586493</v>
      </c>
      <c r="U11" s="14">
        <f>S11/$R$15</f>
        <v>0.64978902953586493</v>
      </c>
    </row>
    <row r="12" spans="2:21" x14ac:dyDescent="0.25">
      <c r="B12" s="2" t="s">
        <v>148</v>
      </c>
      <c r="C12" s="2">
        <v>2</v>
      </c>
      <c r="D12" s="2">
        <f>COUNTIF(Tabela1[Nível de Satisfação com o ambiente de trabalho],C12)</f>
        <v>43</v>
      </c>
      <c r="E12" s="2">
        <f>E11+D12</f>
        <v>115</v>
      </c>
      <c r="F12" s="14">
        <f t="shared" ref="F12:G15" si="6">D12/$D$15</f>
        <v>0.18143459915611815</v>
      </c>
      <c r="G12" s="14">
        <f t="shared" si="6"/>
        <v>0.48523206751054854</v>
      </c>
      <c r="I12" s="2" t="s">
        <v>148</v>
      </c>
      <c r="J12" s="2">
        <v>2</v>
      </c>
      <c r="K12" s="2">
        <f>COUNTIF(Tabela1[Satisfação com o trabalho],J12)</f>
        <v>46</v>
      </c>
      <c r="L12" s="2">
        <f>L11+K12</f>
        <v>112</v>
      </c>
      <c r="M12" s="14">
        <f t="shared" ref="M12:N15" si="7">K12/$K$15</f>
        <v>0.1940928270042194</v>
      </c>
      <c r="N12" s="14">
        <f t="shared" si="7"/>
        <v>0.47257383966244726</v>
      </c>
      <c r="P12" s="2" t="s">
        <v>172</v>
      </c>
      <c r="Q12" s="2">
        <v>1</v>
      </c>
      <c r="R12" s="2">
        <f>COUNTIF(Tabela1[opção de remaunração variável em ações],Q12)</f>
        <v>56</v>
      </c>
      <c r="S12" s="2">
        <f>S11+R12</f>
        <v>210</v>
      </c>
      <c r="T12" s="14">
        <f t="shared" ref="T12:U15" si="8">R12/$R$15</f>
        <v>0.23628691983122363</v>
      </c>
      <c r="U12" s="14">
        <f t="shared" si="8"/>
        <v>0.88607594936708856</v>
      </c>
    </row>
    <row r="13" spans="2:21" x14ac:dyDescent="0.25">
      <c r="B13" s="2" t="s">
        <v>149</v>
      </c>
      <c r="C13" s="2">
        <v>3</v>
      </c>
      <c r="D13" s="2">
        <f>COUNTIF(Tabela1[Nível de Satisfação com o ambiente de trabalho],C13)</f>
        <v>62</v>
      </c>
      <c r="E13" s="2">
        <f t="shared" ref="E13:E14" si="9">E12+D13</f>
        <v>177</v>
      </c>
      <c r="F13" s="14">
        <f t="shared" si="6"/>
        <v>0.26160337552742619</v>
      </c>
      <c r="G13" s="14">
        <f t="shared" si="6"/>
        <v>0.74683544303797467</v>
      </c>
      <c r="I13" s="2" t="s">
        <v>149</v>
      </c>
      <c r="J13" s="2">
        <v>3</v>
      </c>
      <c r="K13" s="2">
        <f>COUNTIF(Tabela1[Satisfação com o trabalho],J13)</f>
        <v>73</v>
      </c>
      <c r="L13" s="2">
        <f t="shared" ref="L13:L14" si="10">L12+K13</f>
        <v>185</v>
      </c>
      <c r="M13" s="14">
        <f t="shared" si="7"/>
        <v>0.30801687763713081</v>
      </c>
      <c r="N13" s="14">
        <f t="shared" si="7"/>
        <v>0.78059071729957807</v>
      </c>
      <c r="P13" s="2" t="s">
        <v>173</v>
      </c>
      <c r="Q13" s="2">
        <v>2</v>
      </c>
      <c r="R13" s="2">
        <f>COUNTIF(Tabela1[opção de remaunração variável em ações],Q13)</f>
        <v>12</v>
      </c>
      <c r="S13" s="2">
        <f t="shared" ref="S13:S14" si="11">S12+R13</f>
        <v>222</v>
      </c>
      <c r="T13" s="14">
        <f t="shared" si="8"/>
        <v>5.0632911392405063E-2</v>
      </c>
      <c r="U13" s="14">
        <f t="shared" si="8"/>
        <v>0.93670886075949367</v>
      </c>
    </row>
    <row r="14" spans="2:21" x14ac:dyDescent="0.25">
      <c r="B14" s="2" t="s">
        <v>150</v>
      </c>
      <c r="C14" s="6">
        <v>4</v>
      </c>
      <c r="D14" s="2">
        <f>COUNTIF(Tabela1[Nível de Satisfação com o ambiente de trabalho],C14)</f>
        <v>60</v>
      </c>
      <c r="E14" s="2">
        <f t="shared" si="9"/>
        <v>237</v>
      </c>
      <c r="F14" s="14">
        <f t="shared" si="6"/>
        <v>0.25316455696202533</v>
      </c>
      <c r="G14" s="14">
        <f t="shared" si="6"/>
        <v>1</v>
      </c>
      <c r="I14" s="2" t="s">
        <v>150</v>
      </c>
      <c r="J14" s="6">
        <v>4</v>
      </c>
      <c r="K14" s="2">
        <f>COUNTIF(Tabela1[Satisfação com o trabalho],J14)</f>
        <v>52</v>
      </c>
      <c r="L14" s="2">
        <f t="shared" si="10"/>
        <v>237</v>
      </c>
      <c r="M14" s="14">
        <f t="shared" si="7"/>
        <v>0.21940928270042195</v>
      </c>
      <c r="N14" s="14">
        <f t="shared" si="7"/>
        <v>1</v>
      </c>
      <c r="P14" s="2" t="s">
        <v>174</v>
      </c>
      <c r="Q14" s="6">
        <v>3</v>
      </c>
      <c r="R14" s="2">
        <f>COUNTIF(Tabela1[opção de remaunração variável em ações],Q14)</f>
        <v>15</v>
      </c>
      <c r="S14" s="2">
        <f t="shared" si="11"/>
        <v>237</v>
      </c>
      <c r="T14" s="14">
        <f t="shared" si="8"/>
        <v>6.3291139240506333E-2</v>
      </c>
      <c r="U14" s="14">
        <f t="shared" si="8"/>
        <v>1</v>
      </c>
    </row>
    <row r="15" spans="2:21" x14ac:dyDescent="0.25">
      <c r="B15" s="2" t="s">
        <v>191</v>
      </c>
      <c r="C15" s="2" t="s">
        <v>191</v>
      </c>
      <c r="D15" s="2">
        <f>SUM(D11:D14)</f>
        <v>237</v>
      </c>
      <c r="E15" s="2"/>
      <c r="F15" s="14">
        <f t="shared" si="6"/>
        <v>1</v>
      </c>
      <c r="G15" s="14"/>
      <c r="I15" s="2" t="s">
        <v>191</v>
      </c>
      <c r="J15" s="2" t="s">
        <v>191</v>
      </c>
      <c r="K15" s="2">
        <f>SUM(K11:K14)</f>
        <v>237</v>
      </c>
      <c r="L15" s="2"/>
      <c r="M15" s="14">
        <f t="shared" si="7"/>
        <v>1</v>
      </c>
      <c r="N15" s="14"/>
      <c r="P15" s="2" t="s">
        <v>191</v>
      </c>
      <c r="Q15" s="2" t="s">
        <v>191</v>
      </c>
      <c r="R15" s="2">
        <f>SUM(R11:R14)</f>
        <v>237</v>
      </c>
      <c r="S15" s="2"/>
      <c r="T15" s="14">
        <f t="shared" si="8"/>
        <v>1</v>
      </c>
      <c r="U15" s="14"/>
    </row>
    <row r="17" spans="2:21" x14ac:dyDescent="0.25">
      <c r="B17" s="2" t="s">
        <v>151</v>
      </c>
      <c r="C17" s="2"/>
      <c r="D17" s="2" t="s">
        <v>118</v>
      </c>
      <c r="E17" s="2" t="s">
        <v>232</v>
      </c>
      <c r="F17" s="2" t="s">
        <v>233</v>
      </c>
      <c r="G17" s="2" t="s">
        <v>234</v>
      </c>
      <c r="I17" s="2" t="s">
        <v>171</v>
      </c>
      <c r="J17" s="2"/>
      <c r="K17" s="2" t="s">
        <v>118</v>
      </c>
      <c r="L17" s="2" t="s">
        <v>232</v>
      </c>
      <c r="M17" s="2" t="s">
        <v>233</v>
      </c>
      <c r="N17" s="2" t="s">
        <v>234</v>
      </c>
      <c r="P17" s="2" t="s">
        <v>182</v>
      </c>
      <c r="Q17" s="2"/>
      <c r="R17" s="2" t="s">
        <v>118</v>
      </c>
      <c r="S17" s="2" t="s">
        <v>232</v>
      </c>
      <c r="T17" s="2" t="s">
        <v>233</v>
      </c>
      <c r="U17" s="2" t="s">
        <v>234</v>
      </c>
    </row>
    <row r="18" spans="2:21" x14ac:dyDescent="0.25">
      <c r="B18" s="2" t="s">
        <v>152</v>
      </c>
      <c r="C18" s="2">
        <v>1</v>
      </c>
      <c r="D18" s="2">
        <f>COUNTIF(Tabela1[Nível de envolvimento com o trabalho],C18)</f>
        <v>28</v>
      </c>
      <c r="E18" s="2">
        <f>D18</f>
        <v>28</v>
      </c>
      <c r="F18" s="14">
        <f>D18/$D$22</f>
        <v>0.11814345991561181</v>
      </c>
      <c r="G18" s="14">
        <f>E18/$D$22</f>
        <v>0.11814345991561181</v>
      </c>
      <c r="I18" s="2" t="s">
        <v>172</v>
      </c>
      <c r="J18" s="2">
        <v>1</v>
      </c>
      <c r="K18" s="2">
        <f>COUNTIF(Tabela1[score de performance],J18)</f>
        <v>0</v>
      </c>
      <c r="L18" s="2">
        <f>K18</f>
        <v>0</v>
      </c>
      <c r="M18" s="14">
        <f>K18/$K$22</f>
        <v>0</v>
      </c>
      <c r="N18" s="14">
        <f>L18/$K$22</f>
        <v>0</v>
      </c>
      <c r="P18" s="2" t="s">
        <v>183</v>
      </c>
      <c r="Q18" s="2">
        <v>1</v>
      </c>
      <c r="R18" s="2">
        <f>COUNTIF(Tabela1[Equilíbrio vida trabalho],Q18)</f>
        <v>25</v>
      </c>
      <c r="S18" s="2">
        <f>R18</f>
        <v>25</v>
      </c>
      <c r="T18" s="14">
        <f>R18/$R$22</f>
        <v>0.10548523206751055</v>
      </c>
      <c r="U18" s="14">
        <f>S18/$R$22</f>
        <v>0.10548523206751055</v>
      </c>
    </row>
    <row r="19" spans="2:21" x14ac:dyDescent="0.25">
      <c r="B19" s="2" t="s">
        <v>153</v>
      </c>
      <c r="C19" s="2">
        <v>2</v>
      </c>
      <c r="D19" s="2">
        <f>COUNTIF(Tabela1[Nível de envolvimento com o trabalho],C19)</f>
        <v>71</v>
      </c>
      <c r="E19" s="2">
        <f>E18+D19</f>
        <v>99</v>
      </c>
      <c r="F19" s="14">
        <f t="shared" ref="F19:G22" si="12">D19/$D$22</f>
        <v>0.29957805907172996</v>
      </c>
      <c r="G19" s="14">
        <f t="shared" si="12"/>
        <v>0.41772151898734178</v>
      </c>
      <c r="I19" s="2" t="s">
        <v>173</v>
      </c>
      <c r="J19" s="2">
        <v>2</v>
      </c>
      <c r="K19" s="2">
        <f>COUNTIF(Tabela1[score de performance],J19)</f>
        <v>0</v>
      </c>
      <c r="L19" s="2">
        <f>L18+K19</f>
        <v>0</v>
      </c>
      <c r="M19" s="14">
        <f t="shared" ref="M19:N22" si="13">K19/$K$22</f>
        <v>0</v>
      </c>
      <c r="N19" s="14">
        <f t="shared" si="13"/>
        <v>0</v>
      </c>
      <c r="P19" s="2" t="s">
        <v>184</v>
      </c>
      <c r="Q19" s="2">
        <v>2</v>
      </c>
      <c r="R19" s="2">
        <f>COUNTIF(Tabela1[Equilíbrio vida trabalho],Q19)</f>
        <v>58</v>
      </c>
      <c r="S19" s="2">
        <f>S18+R19</f>
        <v>83</v>
      </c>
      <c r="T19" s="14">
        <f t="shared" ref="T19:U22" si="14">R19/$R$22</f>
        <v>0.24472573839662448</v>
      </c>
      <c r="U19" s="14">
        <f t="shared" si="14"/>
        <v>0.35021097046413502</v>
      </c>
    </row>
    <row r="20" spans="2:21" x14ac:dyDescent="0.25">
      <c r="B20" s="2" t="s">
        <v>154</v>
      </c>
      <c r="C20" s="2">
        <v>3</v>
      </c>
      <c r="D20" s="2">
        <f>COUNTIF(Tabela1[Nível de envolvimento com o trabalho],C20)</f>
        <v>125</v>
      </c>
      <c r="E20" s="2">
        <f t="shared" ref="E20:E21" si="15">E19+D20</f>
        <v>224</v>
      </c>
      <c r="F20" s="14">
        <f t="shared" si="12"/>
        <v>0.52742616033755274</v>
      </c>
      <c r="G20" s="14">
        <f t="shared" si="12"/>
        <v>0.94514767932489452</v>
      </c>
      <c r="I20" s="2" t="s">
        <v>174</v>
      </c>
      <c r="J20" s="2">
        <v>3</v>
      </c>
      <c r="K20" s="2">
        <f>COUNTIF(Tabela1[score de performance],J20)</f>
        <v>200</v>
      </c>
      <c r="L20" s="2">
        <f t="shared" ref="L20:L21" si="16">L19+K20</f>
        <v>200</v>
      </c>
      <c r="M20" s="14">
        <f t="shared" si="13"/>
        <v>0.84388185654008441</v>
      </c>
      <c r="N20" s="14">
        <f t="shared" si="13"/>
        <v>0.84388185654008441</v>
      </c>
      <c r="P20" s="2" t="s">
        <v>185</v>
      </c>
      <c r="Q20" s="2">
        <v>3</v>
      </c>
      <c r="R20" s="2">
        <f>COUNTIF(Tabela1[Equilíbrio vida trabalho],Q20)</f>
        <v>127</v>
      </c>
      <c r="S20" s="2">
        <f t="shared" ref="S20:S21" si="17">S19+R20</f>
        <v>210</v>
      </c>
      <c r="T20" s="14">
        <f t="shared" si="14"/>
        <v>0.53586497890295359</v>
      </c>
      <c r="U20" s="14">
        <f t="shared" si="14"/>
        <v>0.88607594936708856</v>
      </c>
    </row>
    <row r="21" spans="2:21" x14ac:dyDescent="0.25">
      <c r="B21" s="2" t="s">
        <v>155</v>
      </c>
      <c r="C21" s="6">
        <v>4</v>
      </c>
      <c r="D21" s="2">
        <f>COUNTIF(Tabela1[Nível de envolvimento com o trabalho],C21)</f>
        <v>13</v>
      </c>
      <c r="E21" s="2">
        <f t="shared" si="15"/>
        <v>237</v>
      </c>
      <c r="F21" s="14">
        <f t="shared" si="12"/>
        <v>5.4852320675105488E-2</v>
      </c>
      <c r="G21" s="14">
        <f t="shared" si="12"/>
        <v>1</v>
      </c>
      <c r="I21" s="2" t="s">
        <v>175</v>
      </c>
      <c r="J21" s="6">
        <v>4</v>
      </c>
      <c r="K21" s="2">
        <f>COUNTIF(Tabela1[score de performance],J21)</f>
        <v>37</v>
      </c>
      <c r="L21" s="2">
        <f t="shared" si="16"/>
        <v>237</v>
      </c>
      <c r="M21" s="14">
        <f t="shared" si="13"/>
        <v>0.15611814345991562</v>
      </c>
      <c r="N21" s="14">
        <f t="shared" si="13"/>
        <v>1</v>
      </c>
      <c r="P21" s="2" t="s">
        <v>186</v>
      </c>
      <c r="Q21" s="6">
        <v>4</v>
      </c>
      <c r="R21" s="2">
        <f>COUNTIF(Tabela1[Equilíbrio vida trabalho],Q21)</f>
        <v>27</v>
      </c>
      <c r="S21" s="2">
        <f t="shared" si="17"/>
        <v>237</v>
      </c>
      <c r="T21" s="14">
        <f t="shared" si="14"/>
        <v>0.11392405063291139</v>
      </c>
      <c r="U21" s="14">
        <f t="shared" si="14"/>
        <v>1</v>
      </c>
    </row>
    <row r="22" spans="2:21" x14ac:dyDescent="0.25">
      <c r="B22" s="2" t="s">
        <v>191</v>
      </c>
      <c r="C22" s="2" t="s">
        <v>191</v>
      </c>
      <c r="D22" s="2">
        <f>SUM(D18:D21)</f>
        <v>237</v>
      </c>
      <c r="E22" s="2"/>
      <c r="F22" s="14">
        <f t="shared" si="12"/>
        <v>1</v>
      </c>
      <c r="G22" s="14"/>
      <c r="I22" s="2" t="s">
        <v>191</v>
      </c>
      <c r="J22" s="2" t="s">
        <v>191</v>
      </c>
      <c r="K22" s="2">
        <f>SUM(K18:K21)</f>
        <v>237</v>
      </c>
      <c r="L22" s="2"/>
      <c r="M22" s="14">
        <f t="shared" si="13"/>
        <v>1</v>
      </c>
      <c r="N22" s="14"/>
      <c r="P22" s="2" t="s">
        <v>191</v>
      </c>
      <c r="Q22" s="2" t="s">
        <v>191</v>
      </c>
      <c r="R22" s="2">
        <f>SUM(R18:R21)</f>
        <v>237</v>
      </c>
      <c r="S22" s="2"/>
      <c r="T22" s="14">
        <f t="shared" si="14"/>
        <v>1</v>
      </c>
      <c r="U22" s="14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4" workbookViewId="0">
      <selection activeCell="A36" sqref="A36"/>
    </sheetView>
  </sheetViews>
  <sheetFormatPr defaultRowHeight="15" x14ac:dyDescent="0.25"/>
  <cols>
    <col min="1" max="1" width="44" bestFit="1" customWidth="1"/>
    <col min="2" max="2" width="62" bestFit="1" customWidth="1"/>
    <col min="3" max="3" width="21.5703125" bestFit="1" customWidth="1"/>
    <col min="4" max="4" width="12.28515625" bestFit="1" customWidth="1"/>
    <col min="5" max="5" width="14.28515625" bestFit="1" customWidth="1"/>
    <col min="6" max="6" width="12.5703125" bestFit="1" customWidth="1"/>
  </cols>
  <sheetData>
    <row r="1" spans="1:7" x14ac:dyDescent="0.25">
      <c r="A1" t="s">
        <v>63</v>
      </c>
      <c r="B1" t="s">
        <v>64</v>
      </c>
    </row>
    <row r="2" spans="1:7" x14ac:dyDescent="0.25">
      <c r="A2" s="4" t="s">
        <v>1</v>
      </c>
      <c r="B2" t="s">
        <v>1</v>
      </c>
    </row>
    <row r="3" spans="1:7" x14ac:dyDescent="0.25">
      <c r="A3" s="4" t="s">
        <v>17</v>
      </c>
      <c r="B3" t="s">
        <v>65</v>
      </c>
    </row>
    <row r="4" spans="1:7" x14ac:dyDescent="0.25">
      <c r="A4" s="4" t="s">
        <v>18</v>
      </c>
      <c r="B4" t="s">
        <v>66</v>
      </c>
    </row>
    <row r="5" spans="1:7" x14ac:dyDescent="0.25">
      <c r="A5" s="4" t="s">
        <v>19</v>
      </c>
      <c r="B5" t="s">
        <v>67</v>
      </c>
    </row>
    <row r="6" spans="1:7" x14ac:dyDescent="0.25">
      <c r="A6" s="4" t="s">
        <v>2</v>
      </c>
      <c r="B6" t="s">
        <v>68</v>
      </c>
    </row>
    <row r="7" spans="1:7" x14ac:dyDescent="0.25">
      <c r="A7" s="4" t="s">
        <v>20</v>
      </c>
      <c r="B7" t="s">
        <v>69</v>
      </c>
    </row>
    <row r="8" spans="1:7" x14ac:dyDescent="0.25">
      <c r="A8" s="4" t="s">
        <v>3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</row>
    <row r="9" spans="1:7" x14ac:dyDescent="0.25">
      <c r="A9" s="4" t="s">
        <v>4</v>
      </c>
      <c r="B9" t="s">
        <v>76</v>
      </c>
      <c r="C9" s="1"/>
    </row>
    <row r="10" spans="1:7" x14ac:dyDescent="0.25">
      <c r="A10" s="4" t="s">
        <v>21</v>
      </c>
      <c r="B10" t="s">
        <v>77</v>
      </c>
      <c r="C10" s="1"/>
    </row>
    <row r="11" spans="1:7" x14ac:dyDescent="0.25">
      <c r="A11" t="s">
        <v>5</v>
      </c>
      <c r="B11" t="s">
        <v>78</v>
      </c>
      <c r="C11" s="1"/>
    </row>
    <row r="12" spans="1:7" x14ac:dyDescent="0.25">
      <c r="A12" s="4" t="s">
        <v>22</v>
      </c>
      <c r="B12" t="s">
        <v>79</v>
      </c>
      <c r="C12" s="1"/>
    </row>
    <row r="13" spans="1:7" x14ac:dyDescent="0.25">
      <c r="A13" s="4" t="s">
        <v>6</v>
      </c>
      <c r="B13" t="s">
        <v>80</v>
      </c>
      <c r="C13" s="1"/>
    </row>
    <row r="14" spans="1:7" x14ac:dyDescent="0.25">
      <c r="A14" s="4" t="s">
        <v>23</v>
      </c>
      <c r="B14" t="s">
        <v>81</v>
      </c>
    </row>
    <row r="15" spans="1:7" x14ac:dyDescent="0.25">
      <c r="A15" s="4" t="s">
        <v>24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  <row r="16" spans="1:7" x14ac:dyDescent="0.25">
      <c r="A16" s="4" t="s">
        <v>7</v>
      </c>
      <c r="B16" t="s">
        <v>87</v>
      </c>
    </row>
    <row r="17" spans="1:6" x14ac:dyDescent="0.25">
      <c r="A17" s="4" t="s">
        <v>25</v>
      </c>
      <c r="B17" t="s">
        <v>88</v>
      </c>
    </row>
    <row r="18" spans="1:6" x14ac:dyDescent="0.25">
      <c r="A18" s="4" t="s">
        <v>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 spans="1:6" x14ac:dyDescent="0.25">
      <c r="A19" s="4" t="s">
        <v>9</v>
      </c>
      <c r="B19" t="s">
        <v>94</v>
      </c>
      <c r="C19" s="1"/>
    </row>
    <row r="20" spans="1:6" x14ac:dyDescent="0.25">
      <c r="A20" s="4" t="s">
        <v>26</v>
      </c>
      <c r="B20" t="s">
        <v>95</v>
      </c>
      <c r="C20" s="1"/>
    </row>
    <row r="21" spans="1:6" x14ac:dyDescent="0.25">
      <c r="A21" s="4" t="s">
        <v>27</v>
      </c>
      <c r="B21" t="s">
        <v>96</v>
      </c>
      <c r="C21" s="1"/>
    </row>
    <row r="22" spans="1:6" x14ac:dyDescent="0.25">
      <c r="A22" s="4" t="s">
        <v>10</v>
      </c>
      <c r="B22" t="s">
        <v>97</v>
      </c>
      <c r="C22" s="1"/>
    </row>
    <row r="23" spans="1:6" x14ac:dyDescent="0.25">
      <c r="A23" s="4" t="s">
        <v>11</v>
      </c>
      <c r="B23" t="s">
        <v>98</v>
      </c>
    </row>
    <row r="24" spans="1:6" x14ac:dyDescent="0.25">
      <c r="A24" s="4" t="s">
        <v>12</v>
      </c>
      <c r="B24" t="s">
        <v>99</v>
      </c>
    </row>
    <row r="25" spans="1:6" x14ac:dyDescent="0.25">
      <c r="A25" s="4" t="s">
        <v>13</v>
      </c>
      <c r="B25" t="s">
        <v>100</v>
      </c>
    </row>
    <row r="26" spans="1:6" x14ac:dyDescent="0.25">
      <c r="A26" s="4" t="s">
        <v>32</v>
      </c>
      <c r="B26" t="s">
        <v>101</v>
      </c>
    </row>
    <row r="27" spans="1:6" x14ac:dyDescent="0.25">
      <c r="A27" s="4" t="s">
        <v>14</v>
      </c>
      <c r="B27" t="s">
        <v>102</v>
      </c>
      <c r="C27" t="s">
        <v>90</v>
      </c>
      <c r="D27" t="s">
        <v>91</v>
      </c>
      <c r="E27" t="s">
        <v>92</v>
      </c>
      <c r="F27" t="s">
        <v>93</v>
      </c>
    </row>
    <row r="28" spans="1:6" x14ac:dyDescent="0.25">
      <c r="A28" s="9" t="s">
        <v>15</v>
      </c>
      <c r="B28" t="s">
        <v>103</v>
      </c>
    </row>
    <row r="29" spans="1:6" x14ac:dyDescent="0.25">
      <c r="A29" s="4" t="s">
        <v>16</v>
      </c>
      <c r="B29" t="s">
        <v>104</v>
      </c>
    </row>
    <row r="30" spans="1:6" x14ac:dyDescent="0.25">
      <c r="A30" s="4" t="s">
        <v>30</v>
      </c>
      <c r="B30" t="s">
        <v>105</v>
      </c>
    </row>
    <row r="31" spans="1:6" x14ac:dyDescent="0.25">
      <c r="A31" s="4" t="s">
        <v>31</v>
      </c>
      <c r="B31" t="s">
        <v>106</v>
      </c>
    </row>
    <row r="32" spans="1:6" x14ac:dyDescent="0.25">
      <c r="A32" s="4" t="s">
        <v>33</v>
      </c>
      <c r="B32" t="s">
        <v>107</v>
      </c>
      <c r="C32" t="s">
        <v>108</v>
      </c>
      <c r="D32" t="s">
        <v>109</v>
      </c>
      <c r="E32" t="s">
        <v>110</v>
      </c>
      <c r="F32" t="s">
        <v>111</v>
      </c>
    </row>
    <row r="33" spans="1:2" x14ac:dyDescent="0.25">
      <c r="A33" s="4" t="s">
        <v>29</v>
      </c>
      <c r="B33" t="s">
        <v>112</v>
      </c>
    </row>
    <row r="34" spans="1:2" x14ac:dyDescent="0.25">
      <c r="A34" s="4" t="s">
        <v>34</v>
      </c>
      <c r="B34" t="s">
        <v>113</v>
      </c>
    </row>
    <row r="35" spans="1:2" x14ac:dyDescent="0.25">
      <c r="A35" s="4" t="s">
        <v>35</v>
      </c>
      <c r="B35" t="s">
        <v>114</v>
      </c>
    </row>
    <row r="36" spans="1:2" x14ac:dyDescent="0.25">
      <c r="A36" t="s">
        <v>36</v>
      </c>
      <c r="B36" t="s">
        <v>115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opLeftCell="A1451" workbookViewId="0">
      <selection activeCell="B12" sqref="B12"/>
    </sheetView>
  </sheetViews>
  <sheetFormatPr defaultRowHeight="15" x14ac:dyDescent="0.25"/>
  <cols>
    <col min="3" max="3" width="21" bestFit="1" customWidth="1"/>
    <col min="4" max="4" width="16.140625" bestFit="1" customWidth="1"/>
    <col min="5" max="5" width="27.140625" bestFit="1" customWidth="1"/>
    <col min="6" max="6" width="16.28515625" bestFit="1" customWidth="1"/>
    <col min="8" max="8" width="17.85546875" bestFit="1" customWidth="1"/>
    <col min="9" max="9" width="42.140625" bestFit="1" customWidth="1"/>
    <col min="10" max="10" width="13.85546875" bestFit="1" customWidth="1"/>
    <col min="11" max="11" width="44" bestFit="1" customWidth="1"/>
    <col min="12" max="12" width="10" bestFit="1" customWidth="1"/>
    <col min="13" max="13" width="15" bestFit="1" customWidth="1"/>
    <col min="14" max="14" width="35.5703125" bestFit="1" customWidth="1"/>
    <col min="15" max="15" width="16.28515625" bestFit="1" customWidth="1"/>
    <col min="16" max="16" width="21.42578125" customWidth="1"/>
    <col min="17" max="17" width="23.85546875" bestFit="1" customWidth="1"/>
    <col min="18" max="18" width="10.85546875" bestFit="1" customWidth="1"/>
    <col min="20" max="20" width="14" bestFit="1" customWidth="1"/>
    <col min="21" max="21" width="32.42578125" bestFit="1" customWidth="1"/>
    <col min="22" max="22" width="14.42578125" bestFit="1" customWidth="1"/>
    <col min="23" max="23" width="13.42578125" bestFit="1" customWidth="1"/>
    <col min="24" max="24" width="31.42578125" bestFit="1" customWidth="1"/>
    <col min="25" max="25" width="20.5703125" bestFit="1" customWidth="1"/>
    <col min="26" max="26" width="33.85546875" bestFit="1" customWidth="1"/>
    <col min="27" max="27" width="25.5703125" bestFit="1" customWidth="1"/>
    <col min="28" max="28" width="38.140625" bestFit="1" customWidth="1"/>
    <col min="29" max="29" width="24" bestFit="1" customWidth="1"/>
    <col min="30" max="30" width="43.85546875" bestFit="1" customWidth="1"/>
    <col min="31" max="31" width="21.85546875" bestFit="1" customWidth="1"/>
    <col min="32" max="32" width="35.140625" bestFit="1" customWidth="1"/>
    <col min="33" max="33" width="30.85546875" bestFit="1" customWidth="1"/>
    <col min="34" max="34" width="28.7109375" bestFit="1" customWidth="1"/>
    <col min="35" max="35" width="34" bestFit="1" customWidth="1"/>
  </cols>
  <sheetData>
    <row r="1" spans="1:35" x14ac:dyDescent="0.25">
      <c r="A1" t="s">
        <v>1</v>
      </c>
      <c r="B1" t="s">
        <v>17</v>
      </c>
      <c r="C1" t="s">
        <v>18</v>
      </c>
      <c r="D1" t="s">
        <v>19</v>
      </c>
      <c r="E1" t="s">
        <v>2</v>
      </c>
      <c r="F1" t="s">
        <v>20</v>
      </c>
      <c r="G1" t="s">
        <v>3</v>
      </c>
      <c r="H1" t="s">
        <v>4</v>
      </c>
      <c r="I1" t="s">
        <v>21</v>
      </c>
      <c r="J1" t="s">
        <v>5</v>
      </c>
      <c r="K1" t="s">
        <v>22</v>
      </c>
      <c r="L1" t="s">
        <v>6</v>
      </c>
      <c r="M1" t="s">
        <v>23</v>
      </c>
      <c r="N1" t="s">
        <v>24</v>
      </c>
      <c r="O1" t="s">
        <v>7</v>
      </c>
      <c r="P1" t="s">
        <v>25</v>
      </c>
      <c r="Q1" t="s">
        <v>8</v>
      </c>
      <c r="R1" t="s">
        <v>9</v>
      </c>
      <c r="S1" t="s">
        <v>26</v>
      </c>
      <c r="T1" t="s">
        <v>27</v>
      </c>
      <c r="U1" t="s">
        <v>10</v>
      </c>
      <c r="V1" t="s">
        <v>11</v>
      </c>
      <c r="W1" t="s">
        <v>12</v>
      </c>
      <c r="X1" t="s">
        <v>13</v>
      </c>
      <c r="Y1" t="s">
        <v>28</v>
      </c>
      <c r="Z1" t="s">
        <v>48</v>
      </c>
      <c r="AA1" t="s">
        <v>15</v>
      </c>
      <c r="AB1" t="s">
        <v>16</v>
      </c>
      <c r="AC1" t="s">
        <v>30</v>
      </c>
      <c r="AD1" t="s">
        <v>31</v>
      </c>
      <c r="AE1" t="s">
        <v>33</v>
      </c>
      <c r="AF1" t="s">
        <v>29</v>
      </c>
      <c r="AG1" t="s">
        <v>34</v>
      </c>
      <c r="AH1" t="s">
        <v>35</v>
      </c>
      <c r="AI1" t="s">
        <v>36</v>
      </c>
    </row>
    <row r="2" spans="1:35" x14ac:dyDescent="0.25">
      <c r="A2">
        <v>41</v>
      </c>
      <c r="B2" t="s">
        <v>47</v>
      </c>
      <c r="C2" t="s">
        <v>37</v>
      </c>
      <c r="D2">
        <v>1102</v>
      </c>
      <c r="E2" t="s">
        <v>40</v>
      </c>
      <c r="F2">
        <v>1</v>
      </c>
      <c r="G2">
        <v>2</v>
      </c>
      <c r="H2" t="s">
        <v>42</v>
      </c>
      <c r="I2">
        <v>1</v>
      </c>
      <c r="J2">
        <v>1</v>
      </c>
      <c r="K2">
        <v>2</v>
      </c>
      <c r="L2" t="s">
        <v>45</v>
      </c>
      <c r="M2">
        <v>94</v>
      </c>
      <c r="N2">
        <v>3</v>
      </c>
      <c r="O2">
        <v>2</v>
      </c>
      <c r="P2" t="s">
        <v>52</v>
      </c>
      <c r="Q2">
        <v>4</v>
      </c>
      <c r="R2" t="s">
        <v>61</v>
      </c>
      <c r="S2">
        <v>5993</v>
      </c>
      <c r="T2">
        <v>19479</v>
      </c>
      <c r="U2">
        <v>8</v>
      </c>
      <c r="V2" t="s">
        <v>47</v>
      </c>
      <c r="W2" t="s">
        <v>47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49</v>
      </c>
      <c r="C3" t="s">
        <v>38</v>
      </c>
      <c r="D3">
        <v>279</v>
      </c>
      <c r="E3" t="s">
        <v>41</v>
      </c>
      <c r="F3">
        <v>8</v>
      </c>
      <c r="G3">
        <v>1</v>
      </c>
      <c r="H3" t="s">
        <v>42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53</v>
      </c>
      <c r="Q3">
        <v>2</v>
      </c>
      <c r="R3" t="s">
        <v>60</v>
      </c>
      <c r="S3">
        <v>5130</v>
      </c>
      <c r="T3">
        <v>24907</v>
      </c>
      <c r="U3">
        <v>1</v>
      </c>
      <c r="V3" t="s">
        <v>47</v>
      </c>
      <c r="W3" t="s">
        <v>49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47</v>
      </c>
      <c r="C4" t="s">
        <v>37</v>
      </c>
      <c r="D4">
        <v>1373</v>
      </c>
      <c r="E4" t="s">
        <v>41</v>
      </c>
      <c r="F4">
        <v>2</v>
      </c>
      <c r="G4">
        <v>2</v>
      </c>
      <c r="H4" t="s">
        <v>43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54</v>
      </c>
      <c r="Q4">
        <v>3</v>
      </c>
      <c r="R4" t="s">
        <v>61</v>
      </c>
      <c r="S4">
        <v>2090</v>
      </c>
      <c r="T4">
        <v>2396</v>
      </c>
      <c r="U4">
        <v>6</v>
      </c>
      <c r="V4" t="s">
        <v>47</v>
      </c>
      <c r="W4" t="s">
        <v>47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49</v>
      </c>
      <c r="C5" t="s">
        <v>38</v>
      </c>
      <c r="D5">
        <v>1392</v>
      </c>
      <c r="E5" t="s">
        <v>41</v>
      </c>
      <c r="F5">
        <v>3</v>
      </c>
      <c r="G5">
        <v>4</v>
      </c>
      <c r="H5" t="s">
        <v>42</v>
      </c>
      <c r="I5">
        <v>1</v>
      </c>
      <c r="J5">
        <v>5</v>
      </c>
      <c r="K5">
        <v>4</v>
      </c>
      <c r="L5" t="s">
        <v>45</v>
      </c>
      <c r="M5">
        <v>56</v>
      </c>
      <c r="N5">
        <v>3</v>
      </c>
      <c r="O5">
        <v>1</v>
      </c>
      <c r="P5" t="s">
        <v>53</v>
      </c>
      <c r="Q5">
        <v>3</v>
      </c>
      <c r="R5" t="s">
        <v>60</v>
      </c>
      <c r="S5">
        <v>2909</v>
      </c>
      <c r="T5">
        <v>23159</v>
      </c>
      <c r="U5">
        <v>1</v>
      </c>
      <c r="V5" t="s">
        <v>47</v>
      </c>
      <c r="W5" t="s">
        <v>47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49</v>
      </c>
      <c r="C6" t="s">
        <v>37</v>
      </c>
      <c r="D6">
        <v>591</v>
      </c>
      <c r="E6" t="s">
        <v>41</v>
      </c>
      <c r="F6">
        <v>2</v>
      </c>
      <c r="G6">
        <v>1</v>
      </c>
      <c r="H6" t="s">
        <v>44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54</v>
      </c>
      <c r="Q6">
        <v>2</v>
      </c>
      <c r="R6" t="s">
        <v>60</v>
      </c>
      <c r="S6">
        <v>3468</v>
      </c>
      <c r="T6">
        <v>16632</v>
      </c>
      <c r="U6">
        <v>9</v>
      </c>
      <c r="V6" t="s">
        <v>47</v>
      </c>
      <c r="W6" t="s">
        <v>49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49</v>
      </c>
      <c r="C7" t="s">
        <v>38</v>
      </c>
      <c r="D7">
        <v>1005</v>
      </c>
      <c r="E7" t="s">
        <v>41</v>
      </c>
      <c r="F7">
        <v>2</v>
      </c>
      <c r="G7">
        <v>2</v>
      </c>
      <c r="H7" t="s">
        <v>42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54</v>
      </c>
      <c r="Q7">
        <v>4</v>
      </c>
      <c r="R7" t="s">
        <v>61</v>
      </c>
      <c r="S7">
        <v>3068</v>
      </c>
      <c r="T7">
        <v>11864</v>
      </c>
      <c r="U7">
        <v>0</v>
      </c>
      <c r="V7" t="s">
        <v>47</v>
      </c>
      <c r="W7" t="s">
        <v>49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49</v>
      </c>
      <c r="C8" t="s">
        <v>37</v>
      </c>
      <c r="D8">
        <v>1324</v>
      </c>
      <c r="E8" t="s">
        <v>41</v>
      </c>
      <c r="F8">
        <v>3</v>
      </c>
      <c r="G8">
        <v>3</v>
      </c>
      <c r="H8" t="s">
        <v>44</v>
      </c>
      <c r="I8">
        <v>1</v>
      </c>
      <c r="J8">
        <v>10</v>
      </c>
      <c r="K8">
        <v>3</v>
      </c>
      <c r="L8" t="s">
        <v>45</v>
      </c>
      <c r="M8">
        <v>81</v>
      </c>
      <c r="N8">
        <v>4</v>
      </c>
      <c r="O8">
        <v>1</v>
      </c>
      <c r="P8" t="s">
        <v>54</v>
      </c>
      <c r="Q8">
        <v>1</v>
      </c>
      <c r="R8" t="s">
        <v>60</v>
      </c>
      <c r="S8">
        <v>2670</v>
      </c>
      <c r="T8">
        <v>9964</v>
      </c>
      <c r="U8">
        <v>4</v>
      </c>
      <c r="V8" t="s">
        <v>47</v>
      </c>
      <c r="W8" t="s">
        <v>47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49</v>
      </c>
      <c r="C9" t="s">
        <v>37</v>
      </c>
      <c r="D9">
        <v>1358</v>
      </c>
      <c r="E9" t="s">
        <v>41</v>
      </c>
      <c r="F9">
        <v>24</v>
      </c>
      <c r="G9">
        <v>1</v>
      </c>
      <c r="H9" t="s">
        <v>42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54</v>
      </c>
      <c r="Q9">
        <v>3</v>
      </c>
      <c r="R9" t="s">
        <v>62</v>
      </c>
      <c r="S9">
        <v>2693</v>
      </c>
      <c r="T9">
        <v>13335</v>
      </c>
      <c r="U9">
        <v>1</v>
      </c>
      <c r="V9" t="s">
        <v>47</v>
      </c>
      <c r="W9" t="s">
        <v>49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49</v>
      </c>
      <c r="C10" t="s">
        <v>38</v>
      </c>
      <c r="D10">
        <v>216</v>
      </c>
      <c r="E10" t="s">
        <v>41</v>
      </c>
      <c r="F10">
        <v>23</v>
      </c>
      <c r="G10">
        <v>3</v>
      </c>
      <c r="H10" t="s">
        <v>42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55</v>
      </c>
      <c r="Q10">
        <v>3</v>
      </c>
      <c r="R10" t="s">
        <v>61</v>
      </c>
      <c r="S10">
        <v>9526</v>
      </c>
      <c r="T10">
        <v>8787</v>
      </c>
      <c r="U10">
        <v>0</v>
      </c>
      <c r="V10" t="s">
        <v>47</v>
      </c>
      <c r="W10" t="s">
        <v>49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49</v>
      </c>
      <c r="C11" t="s">
        <v>37</v>
      </c>
      <c r="D11">
        <v>1299</v>
      </c>
      <c r="E11" t="s">
        <v>41</v>
      </c>
      <c r="F11">
        <v>27</v>
      </c>
      <c r="G11">
        <v>3</v>
      </c>
      <c r="H11" t="s">
        <v>44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56</v>
      </c>
      <c r="Q11">
        <v>3</v>
      </c>
      <c r="R11" t="s">
        <v>60</v>
      </c>
      <c r="S11">
        <v>5237</v>
      </c>
      <c r="T11">
        <v>16577</v>
      </c>
      <c r="U11">
        <v>6</v>
      </c>
      <c r="V11" t="s">
        <v>47</v>
      </c>
      <c r="W11" t="s">
        <v>49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49</v>
      </c>
      <c r="C12" t="s">
        <v>37</v>
      </c>
      <c r="D12">
        <v>809</v>
      </c>
      <c r="E12" t="s">
        <v>41</v>
      </c>
      <c r="F12">
        <v>16</v>
      </c>
      <c r="G12">
        <v>3</v>
      </c>
      <c r="H12" t="s">
        <v>44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54</v>
      </c>
      <c r="Q12">
        <v>2</v>
      </c>
      <c r="R12" t="s">
        <v>60</v>
      </c>
      <c r="S12">
        <v>2426</v>
      </c>
      <c r="T12">
        <v>16479</v>
      </c>
      <c r="U12">
        <v>0</v>
      </c>
      <c r="V12" t="s">
        <v>47</v>
      </c>
      <c r="W12" t="s">
        <v>49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49</v>
      </c>
      <c r="C13" t="s">
        <v>37</v>
      </c>
      <c r="D13">
        <v>153</v>
      </c>
      <c r="E13" t="s">
        <v>41</v>
      </c>
      <c r="F13">
        <v>15</v>
      </c>
      <c r="G13">
        <v>2</v>
      </c>
      <c r="H13" t="s">
        <v>42</v>
      </c>
      <c r="I13">
        <v>1</v>
      </c>
      <c r="J13">
        <v>15</v>
      </c>
      <c r="K13">
        <v>4</v>
      </c>
      <c r="L13" t="s">
        <v>45</v>
      </c>
      <c r="M13">
        <v>49</v>
      </c>
      <c r="N13">
        <v>2</v>
      </c>
      <c r="O13">
        <v>2</v>
      </c>
      <c r="P13" t="s">
        <v>54</v>
      </c>
      <c r="Q13">
        <v>3</v>
      </c>
      <c r="R13" t="s">
        <v>61</v>
      </c>
      <c r="S13">
        <v>4193</v>
      </c>
      <c r="T13">
        <v>12682</v>
      </c>
      <c r="U13">
        <v>0</v>
      </c>
      <c r="V13" t="s">
        <v>47</v>
      </c>
      <c r="W13" t="s">
        <v>47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49</v>
      </c>
      <c r="C14" t="s">
        <v>37</v>
      </c>
      <c r="D14">
        <v>670</v>
      </c>
      <c r="E14" t="s">
        <v>41</v>
      </c>
      <c r="F14">
        <v>26</v>
      </c>
      <c r="G14">
        <v>1</v>
      </c>
      <c r="H14" t="s">
        <v>42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53</v>
      </c>
      <c r="Q14">
        <v>3</v>
      </c>
      <c r="R14" t="s">
        <v>62</v>
      </c>
      <c r="S14">
        <v>2911</v>
      </c>
      <c r="T14">
        <v>15170</v>
      </c>
      <c r="U14">
        <v>1</v>
      </c>
      <c r="V14" t="s">
        <v>47</v>
      </c>
      <c r="W14" t="s">
        <v>49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49</v>
      </c>
      <c r="C15" t="s">
        <v>37</v>
      </c>
      <c r="D15">
        <v>1346</v>
      </c>
      <c r="E15" t="s">
        <v>41</v>
      </c>
      <c r="F15">
        <v>19</v>
      </c>
      <c r="G15">
        <v>2</v>
      </c>
      <c r="H15" t="s">
        <v>44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54</v>
      </c>
      <c r="Q15">
        <v>4</v>
      </c>
      <c r="R15" t="s">
        <v>62</v>
      </c>
      <c r="S15">
        <v>2661</v>
      </c>
      <c r="T15">
        <v>8758</v>
      </c>
      <c r="U15">
        <v>0</v>
      </c>
      <c r="V15" t="s">
        <v>47</v>
      </c>
      <c r="W15" t="s">
        <v>49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47</v>
      </c>
      <c r="C16" t="s">
        <v>37</v>
      </c>
      <c r="D16">
        <v>103</v>
      </c>
      <c r="E16" t="s">
        <v>41</v>
      </c>
      <c r="F16">
        <v>24</v>
      </c>
      <c r="G16">
        <v>3</v>
      </c>
      <c r="H16" t="s">
        <v>42</v>
      </c>
      <c r="I16">
        <v>1</v>
      </c>
      <c r="J16">
        <v>19</v>
      </c>
      <c r="K16">
        <v>3</v>
      </c>
      <c r="L16" t="s">
        <v>46</v>
      </c>
      <c r="M16">
        <v>93</v>
      </c>
      <c r="N16">
        <v>2</v>
      </c>
      <c r="O16">
        <v>1</v>
      </c>
      <c r="P16" t="s">
        <v>54</v>
      </c>
      <c r="Q16">
        <v>3</v>
      </c>
      <c r="R16" t="s">
        <v>61</v>
      </c>
      <c r="S16">
        <v>2028</v>
      </c>
      <c r="T16">
        <v>12947</v>
      </c>
      <c r="U16">
        <v>5</v>
      </c>
      <c r="V16" t="s">
        <v>47</v>
      </c>
      <c r="W16" t="s">
        <v>47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49</v>
      </c>
      <c r="C17" t="s">
        <v>37</v>
      </c>
      <c r="D17">
        <v>1389</v>
      </c>
      <c r="E17" t="s">
        <v>41</v>
      </c>
      <c r="F17">
        <v>21</v>
      </c>
      <c r="G17">
        <v>4</v>
      </c>
      <c r="H17" t="s">
        <v>42</v>
      </c>
      <c r="I17">
        <v>1</v>
      </c>
      <c r="J17">
        <v>20</v>
      </c>
      <c r="K17">
        <v>2</v>
      </c>
      <c r="L17" t="s">
        <v>45</v>
      </c>
      <c r="M17">
        <v>51</v>
      </c>
      <c r="N17">
        <v>4</v>
      </c>
      <c r="O17">
        <v>3</v>
      </c>
      <c r="P17" t="s">
        <v>55</v>
      </c>
      <c r="Q17">
        <v>1</v>
      </c>
      <c r="R17" t="s">
        <v>62</v>
      </c>
      <c r="S17">
        <v>9980</v>
      </c>
      <c r="T17">
        <v>10195</v>
      </c>
      <c r="U17">
        <v>1</v>
      </c>
      <c r="V17" t="s">
        <v>47</v>
      </c>
      <c r="W17" t="s">
        <v>49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49</v>
      </c>
      <c r="C18" t="s">
        <v>37</v>
      </c>
      <c r="D18">
        <v>334</v>
      </c>
      <c r="E18" t="s">
        <v>41</v>
      </c>
      <c r="F18">
        <v>5</v>
      </c>
      <c r="G18">
        <v>2</v>
      </c>
      <c r="H18" t="s">
        <v>42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53</v>
      </c>
      <c r="Q18">
        <v>2</v>
      </c>
      <c r="R18" t="s">
        <v>62</v>
      </c>
      <c r="S18">
        <v>3298</v>
      </c>
      <c r="T18">
        <v>15053</v>
      </c>
      <c r="U18">
        <v>0</v>
      </c>
      <c r="V18" t="s">
        <v>47</v>
      </c>
      <c r="W18" t="s">
        <v>47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49</v>
      </c>
      <c r="C19" t="s">
        <v>39</v>
      </c>
      <c r="D19">
        <v>1123</v>
      </c>
      <c r="E19" t="s">
        <v>41</v>
      </c>
      <c r="F19">
        <v>16</v>
      </c>
      <c r="G19">
        <v>2</v>
      </c>
      <c r="H19" t="s">
        <v>44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54</v>
      </c>
      <c r="Q19">
        <v>4</v>
      </c>
      <c r="R19" t="s">
        <v>62</v>
      </c>
      <c r="S19">
        <v>2935</v>
      </c>
      <c r="T19">
        <v>7324</v>
      </c>
      <c r="U19">
        <v>1</v>
      </c>
      <c r="V19" t="s">
        <v>47</v>
      </c>
      <c r="W19" t="s">
        <v>47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49</v>
      </c>
      <c r="C20" t="s">
        <v>37</v>
      </c>
      <c r="D20">
        <v>1219</v>
      </c>
      <c r="E20" t="s">
        <v>40</v>
      </c>
      <c r="F20">
        <v>2</v>
      </c>
      <c r="G20">
        <v>4</v>
      </c>
      <c r="H20" t="s">
        <v>42</v>
      </c>
      <c r="I20">
        <v>1</v>
      </c>
      <c r="J20">
        <v>23</v>
      </c>
      <c r="K20">
        <v>1</v>
      </c>
      <c r="L20" t="s">
        <v>45</v>
      </c>
      <c r="M20">
        <v>78</v>
      </c>
      <c r="N20">
        <v>2</v>
      </c>
      <c r="O20">
        <v>4</v>
      </c>
      <c r="P20" t="s">
        <v>57</v>
      </c>
      <c r="Q20">
        <v>4</v>
      </c>
      <c r="R20" t="s">
        <v>60</v>
      </c>
      <c r="S20">
        <v>15427</v>
      </c>
      <c r="T20">
        <v>22021</v>
      </c>
      <c r="U20">
        <v>2</v>
      </c>
      <c r="V20" t="s">
        <v>47</v>
      </c>
      <c r="W20" t="s">
        <v>49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49</v>
      </c>
      <c r="C21" t="s">
        <v>37</v>
      </c>
      <c r="D21">
        <v>371</v>
      </c>
      <c r="E21" t="s">
        <v>41</v>
      </c>
      <c r="F21">
        <v>2</v>
      </c>
      <c r="G21">
        <v>3</v>
      </c>
      <c r="H21" t="s">
        <v>42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53</v>
      </c>
      <c r="Q21">
        <v>4</v>
      </c>
      <c r="R21" t="s">
        <v>61</v>
      </c>
      <c r="S21">
        <v>3944</v>
      </c>
      <c r="T21">
        <v>4306</v>
      </c>
      <c r="U21">
        <v>5</v>
      </c>
      <c r="V21" t="s">
        <v>47</v>
      </c>
      <c r="W21" t="s">
        <v>47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49</v>
      </c>
      <c r="C22" t="s">
        <v>39</v>
      </c>
      <c r="D22">
        <v>673</v>
      </c>
      <c r="E22" t="s">
        <v>41</v>
      </c>
      <c r="F22">
        <v>11</v>
      </c>
      <c r="G22">
        <v>2</v>
      </c>
      <c r="H22" t="s">
        <v>43</v>
      </c>
      <c r="I22">
        <v>1</v>
      </c>
      <c r="J22">
        <v>26</v>
      </c>
      <c r="K22">
        <v>1</v>
      </c>
      <c r="L22" t="s">
        <v>45</v>
      </c>
      <c r="M22">
        <v>96</v>
      </c>
      <c r="N22">
        <v>4</v>
      </c>
      <c r="O22">
        <v>2</v>
      </c>
      <c r="P22" t="s">
        <v>55</v>
      </c>
      <c r="Q22">
        <v>3</v>
      </c>
      <c r="R22" t="s">
        <v>62</v>
      </c>
      <c r="S22">
        <v>4011</v>
      </c>
      <c r="T22">
        <v>8232</v>
      </c>
      <c r="U22">
        <v>0</v>
      </c>
      <c r="V22" t="s">
        <v>47</v>
      </c>
      <c r="W22" t="s">
        <v>49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47</v>
      </c>
      <c r="C23" t="s">
        <v>37</v>
      </c>
      <c r="D23">
        <v>1218</v>
      </c>
      <c r="E23" t="s">
        <v>40</v>
      </c>
      <c r="F23">
        <v>9</v>
      </c>
      <c r="G23">
        <v>4</v>
      </c>
      <c r="H23" t="s">
        <v>42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59</v>
      </c>
      <c r="Q23">
        <v>1</v>
      </c>
      <c r="R23" t="s">
        <v>61</v>
      </c>
      <c r="S23">
        <v>3407</v>
      </c>
      <c r="T23">
        <v>6986</v>
      </c>
      <c r="U23">
        <v>7</v>
      </c>
      <c r="V23" t="s">
        <v>47</v>
      </c>
      <c r="W23" t="s">
        <v>49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49</v>
      </c>
      <c r="C24" t="s">
        <v>37</v>
      </c>
      <c r="D24">
        <v>419</v>
      </c>
      <c r="E24" t="s">
        <v>41</v>
      </c>
      <c r="F24">
        <v>7</v>
      </c>
      <c r="G24">
        <v>4</v>
      </c>
      <c r="H24" t="s">
        <v>42</v>
      </c>
      <c r="I24">
        <v>1</v>
      </c>
      <c r="J24">
        <v>28</v>
      </c>
      <c r="K24">
        <v>1</v>
      </c>
      <c r="L24" t="s">
        <v>45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61</v>
      </c>
      <c r="S24">
        <v>11994</v>
      </c>
      <c r="T24">
        <v>21293</v>
      </c>
      <c r="U24">
        <v>0</v>
      </c>
      <c r="V24" t="s">
        <v>47</v>
      </c>
      <c r="W24" t="s">
        <v>49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49</v>
      </c>
      <c r="C25" t="s">
        <v>37</v>
      </c>
      <c r="D25">
        <v>391</v>
      </c>
      <c r="E25" t="s">
        <v>41</v>
      </c>
      <c r="F25">
        <v>15</v>
      </c>
      <c r="G25">
        <v>2</v>
      </c>
      <c r="H25" t="s">
        <v>42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53</v>
      </c>
      <c r="Q25">
        <v>4</v>
      </c>
      <c r="R25" t="s">
        <v>61</v>
      </c>
      <c r="S25">
        <v>1232</v>
      </c>
      <c r="T25">
        <v>19281</v>
      </c>
      <c r="U25">
        <v>1</v>
      </c>
      <c r="V25" t="s">
        <v>47</v>
      </c>
      <c r="W25" t="s">
        <v>49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47</v>
      </c>
      <c r="C26" t="s">
        <v>37</v>
      </c>
      <c r="D26">
        <v>699</v>
      </c>
      <c r="E26" t="s">
        <v>41</v>
      </c>
      <c r="F26">
        <v>6</v>
      </c>
      <c r="G26">
        <v>1</v>
      </c>
      <c r="H26" t="s">
        <v>44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53</v>
      </c>
      <c r="Q26">
        <v>1</v>
      </c>
      <c r="R26" t="s">
        <v>61</v>
      </c>
      <c r="S26">
        <v>2960</v>
      </c>
      <c r="T26">
        <v>17102</v>
      </c>
      <c r="U26">
        <v>2</v>
      </c>
      <c r="V26" t="s">
        <v>47</v>
      </c>
      <c r="W26" t="s">
        <v>49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49</v>
      </c>
      <c r="C27" t="s">
        <v>37</v>
      </c>
      <c r="D27">
        <v>1282</v>
      </c>
      <c r="E27" t="s">
        <v>41</v>
      </c>
      <c r="F27">
        <v>5</v>
      </c>
      <c r="G27">
        <v>3</v>
      </c>
      <c r="H27" t="s">
        <v>43</v>
      </c>
      <c r="I27">
        <v>1</v>
      </c>
      <c r="J27">
        <v>32</v>
      </c>
      <c r="K27">
        <v>3</v>
      </c>
      <c r="L27" t="s">
        <v>45</v>
      </c>
      <c r="M27">
        <v>58</v>
      </c>
      <c r="N27">
        <v>3</v>
      </c>
      <c r="O27">
        <v>5</v>
      </c>
      <c r="P27" t="s">
        <v>57</v>
      </c>
      <c r="Q27">
        <v>3</v>
      </c>
      <c r="R27" t="s">
        <v>62</v>
      </c>
      <c r="S27">
        <v>19094</v>
      </c>
      <c r="T27">
        <v>10735</v>
      </c>
      <c r="U27">
        <v>4</v>
      </c>
      <c r="V27" t="s">
        <v>47</v>
      </c>
      <c r="W27" t="s">
        <v>49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47</v>
      </c>
      <c r="C28" t="s">
        <v>38</v>
      </c>
      <c r="D28">
        <v>1125</v>
      </c>
      <c r="E28" t="s">
        <v>41</v>
      </c>
      <c r="F28">
        <v>16</v>
      </c>
      <c r="G28">
        <v>1</v>
      </c>
      <c r="H28" t="s">
        <v>42</v>
      </c>
      <c r="I28">
        <v>1</v>
      </c>
      <c r="J28">
        <v>33</v>
      </c>
      <c r="K28">
        <v>2</v>
      </c>
      <c r="L28" t="s">
        <v>45</v>
      </c>
      <c r="M28">
        <v>72</v>
      </c>
      <c r="N28">
        <v>1</v>
      </c>
      <c r="O28">
        <v>1</v>
      </c>
      <c r="P28" t="s">
        <v>53</v>
      </c>
      <c r="Q28">
        <v>1</v>
      </c>
      <c r="R28" t="s">
        <v>61</v>
      </c>
      <c r="S28">
        <v>3919</v>
      </c>
      <c r="T28">
        <v>4681</v>
      </c>
      <c r="U28">
        <v>1</v>
      </c>
      <c r="V28" t="s">
        <v>47</v>
      </c>
      <c r="W28" t="s">
        <v>47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49</v>
      </c>
      <c r="C29" t="s">
        <v>37</v>
      </c>
      <c r="D29">
        <v>691</v>
      </c>
      <c r="E29" t="s">
        <v>40</v>
      </c>
      <c r="F29">
        <v>8</v>
      </c>
      <c r="G29">
        <v>4</v>
      </c>
      <c r="H29" t="s">
        <v>0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52</v>
      </c>
      <c r="Q29">
        <v>2</v>
      </c>
      <c r="R29" t="s">
        <v>60</v>
      </c>
      <c r="S29">
        <v>6825</v>
      </c>
      <c r="T29">
        <v>21173</v>
      </c>
      <c r="U29">
        <v>0</v>
      </c>
      <c r="V29" t="s">
        <v>47</v>
      </c>
      <c r="W29" t="s">
        <v>49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49</v>
      </c>
      <c r="C30" t="s">
        <v>37</v>
      </c>
      <c r="D30">
        <v>477</v>
      </c>
      <c r="E30" t="s">
        <v>41</v>
      </c>
      <c r="F30">
        <v>7</v>
      </c>
      <c r="G30">
        <v>4</v>
      </c>
      <c r="H30" t="s">
        <v>44</v>
      </c>
      <c r="I30">
        <v>1</v>
      </c>
      <c r="J30">
        <v>36</v>
      </c>
      <c r="K30">
        <v>1</v>
      </c>
      <c r="L30" t="s">
        <v>45</v>
      </c>
      <c r="M30">
        <v>42</v>
      </c>
      <c r="N30">
        <v>2</v>
      </c>
      <c r="O30">
        <v>3</v>
      </c>
      <c r="P30" t="s">
        <v>56</v>
      </c>
      <c r="Q30">
        <v>4</v>
      </c>
      <c r="R30" t="s">
        <v>60</v>
      </c>
      <c r="S30">
        <v>10248</v>
      </c>
      <c r="T30">
        <v>2094</v>
      </c>
      <c r="U30">
        <v>3</v>
      </c>
      <c r="V30" t="s">
        <v>47</v>
      </c>
      <c r="W30" t="s">
        <v>49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49</v>
      </c>
      <c r="C31" t="s">
        <v>37</v>
      </c>
      <c r="D31">
        <v>705</v>
      </c>
      <c r="E31" t="s">
        <v>40</v>
      </c>
      <c r="F31">
        <v>2</v>
      </c>
      <c r="G31">
        <v>4</v>
      </c>
      <c r="H31" t="s">
        <v>0</v>
      </c>
      <c r="I31">
        <v>1</v>
      </c>
      <c r="J31">
        <v>38</v>
      </c>
      <c r="K31">
        <v>2</v>
      </c>
      <c r="L31" t="s">
        <v>45</v>
      </c>
      <c r="M31">
        <v>83</v>
      </c>
      <c r="N31">
        <v>3</v>
      </c>
      <c r="O31">
        <v>5</v>
      </c>
      <c r="P31" t="s">
        <v>57</v>
      </c>
      <c r="Q31">
        <v>1</v>
      </c>
      <c r="R31" t="s">
        <v>61</v>
      </c>
      <c r="S31">
        <v>18947</v>
      </c>
      <c r="T31">
        <v>22822</v>
      </c>
      <c r="U31">
        <v>3</v>
      </c>
      <c r="V31" t="s">
        <v>47</v>
      </c>
      <c r="W31" t="s">
        <v>49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49</v>
      </c>
      <c r="C32" t="s">
        <v>37</v>
      </c>
      <c r="D32">
        <v>924</v>
      </c>
      <c r="E32" t="s">
        <v>41</v>
      </c>
      <c r="F32">
        <v>2</v>
      </c>
      <c r="G32">
        <v>3</v>
      </c>
      <c r="H32" t="s">
        <v>44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54</v>
      </c>
      <c r="Q32">
        <v>4</v>
      </c>
      <c r="R32" t="s">
        <v>61</v>
      </c>
      <c r="S32">
        <v>2496</v>
      </c>
      <c r="T32">
        <v>6670</v>
      </c>
      <c r="U32">
        <v>4</v>
      </c>
      <c r="V32" t="s">
        <v>47</v>
      </c>
      <c r="W32" t="s">
        <v>49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49</v>
      </c>
      <c r="C33" t="s">
        <v>37</v>
      </c>
      <c r="D33">
        <v>1459</v>
      </c>
      <c r="E33" t="s">
        <v>41</v>
      </c>
      <c r="F33">
        <v>10</v>
      </c>
      <c r="G33">
        <v>4</v>
      </c>
      <c r="H33" t="s">
        <v>43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56</v>
      </c>
      <c r="Q33">
        <v>4</v>
      </c>
      <c r="R33" t="s">
        <v>60</v>
      </c>
      <c r="S33">
        <v>6465</v>
      </c>
      <c r="T33">
        <v>19121</v>
      </c>
      <c r="U33">
        <v>2</v>
      </c>
      <c r="V33" t="s">
        <v>47</v>
      </c>
      <c r="W33" t="s">
        <v>47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49</v>
      </c>
      <c r="C34" t="s">
        <v>37</v>
      </c>
      <c r="D34">
        <v>125</v>
      </c>
      <c r="E34" t="s">
        <v>41</v>
      </c>
      <c r="F34">
        <v>9</v>
      </c>
      <c r="G34">
        <v>2</v>
      </c>
      <c r="H34" t="s">
        <v>44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54</v>
      </c>
      <c r="Q34">
        <v>3</v>
      </c>
      <c r="R34" t="s">
        <v>61</v>
      </c>
      <c r="S34">
        <v>2206</v>
      </c>
      <c r="T34">
        <v>16117</v>
      </c>
      <c r="U34">
        <v>1</v>
      </c>
      <c r="V34" t="s">
        <v>47</v>
      </c>
      <c r="W34" t="s">
        <v>49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47</v>
      </c>
      <c r="C35" t="s">
        <v>37</v>
      </c>
      <c r="D35">
        <v>895</v>
      </c>
      <c r="E35" t="s">
        <v>40</v>
      </c>
      <c r="F35">
        <v>5</v>
      </c>
      <c r="G35">
        <v>3</v>
      </c>
      <c r="H35" t="s">
        <v>50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59</v>
      </c>
      <c r="Q35">
        <v>4</v>
      </c>
      <c r="R35" t="s">
        <v>60</v>
      </c>
      <c r="S35">
        <v>2086</v>
      </c>
      <c r="T35">
        <v>3335</v>
      </c>
      <c r="U35">
        <v>3</v>
      </c>
      <c r="V35" t="s">
        <v>47</v>
      </c>
      <c r="W35" t="s">
        <v>49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47</v>
      </c>
      <c r="C36" t="s">
        <v>37</v>
      </c>
      <c r="D36">
        <v>813</v>
      </c>
      <c r="E36" t="s">
        <v>41</v>
      </c>
      <c r="F36">
        <v>1</v>
      </c>
      <c r="G36">
        <v>3</v>
      </c>
      <c r="H36" t="s">
        <v>44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53</v>
      </c>
      <c r="Q36">
        <v>4</v>
      </c>
      <c r="R36" t="s">
        <v>60</v>
      </c>
      <c r="S36">
        <v>2293</v>
      </c>
      <c r="T36">
        <v>3020</v>
      </c>
      <c r="U36">
        <v>2</v>
      </c>
      <c r="V36" t="s">
        <v>47</v>
      </c>
      <c r="W36" t="s">
        <v>47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49</v>
      </c>
      <c r="C37" t="s">
        <v>37</v>
      </c>
      <c r="D37">
        <v>1273</v>
      </c>
      <c r="E37" t="s">
        <v>41</v>
      </c>
      <c r="F37">
        <v>2</v>
      </c>
      <c r="G37">
        <v>2</v>
      </c>
      <c r="H37" t="s">
        <v>44</v>
      </c>
      <c r="I37">
        <v>1</v>
      </c>
      <c r="J37">
        <v>46</v>
      </c>
      <c r="K37">
        <v>4</v>
      </c>
      <c r="L37" t="s">
        <v>45</v>
      </c>
      <c r="M37">
        <v>72</v>
      </c>
      <c r="N37">
        <v>4</v>
      </c>
      <c r="O37">
        <v>1</v>
      </c>
      <c r="P37" t="s">
        <v>53</v>
      </c>
      <c r="Q37">
        <v>3</v>
      </c>
      <c r="R37" t="s">
        <v>62</v>
      </c>
      <c r="S37">
        <v>2645</v>
      </c>
      <c r="T37">
        <v>21923</v>
      </c>
      <c r="U37">
        <v>1</v>
      </c>
      <c r="V37" t="s">
        <v>47</v>
      </c>
      <c r="W37" t="s">
        <v>49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47</v>
      </c>
      <c r="C38" t="s">
        <v>37</v>
      </c>
      <c r="D38">
        <v>869</v>
      </c>
      <c r="E38" t="s">
        <v>40</v>
      </c>
      <c r="F38">
        <v>3</v>
      </c>
      <c r="G38">
        <v>2</v>
      </c>
      <c r="H38" t="s">
        <v>0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59</v>
      </c>
      <c r="Q38">
        <v>3</v>
      </c>
      <c r="R38" t="s">
        <v>60</v>
      </c>
      <c r="S38">
        <v>2683</v>
      </c>
      <c r="T38">
        <v>3810</v>
      </c>
      <c r="U38">
        <v>1</v>
      </c>
      <c r="V38" t="s">
        <v>47</v>
      </c>
      <c r="W38" t="s">
        <v>47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49</v>
      </c>
      <c r="C39" t="s">
        <v>37</v>
      </c>
      <c r="D39">
        <v>890</v>
      </c>
      <c r="E39" t="s">
        <v>40</v>
      </c>
      <c r="F39">
        <v>2</v>
      </c>
      <c r="G39">
        <v>3</v>
      </c>
      <c r="H39" t="s">
        <v>0</v>
      </c>
      <c r="I39">
        <v>1</v>
      </c>
      <c r="J39">
        <v>49</v>
      </c>
      <c r="K39">
        <v>4</v>
      </c>
      <c r="L39" t="s">
        <v>45</v>
      </c>
      <c r="M39">
        <v>97</v>
      </c>
      <c r="N39">
        <v>3</v>
      </c>
      <c r="O39">
        <v>1</v>
      </c>
      <c r="P39" t="s">
        <v>59</v>
      </c>
      <c r="Q39">
        <v>4</v>
      </c>
      <c r="R39" t="s">
        <v>60</v>
      </c>
      <c r="S39">
        <v>2014</v>
      </c>
      <c r="T39">
        <v>9687</v>
      </c>
      <c r="U39">
        <v>1</v>
      </c>
      <c r="V39" t="s">
        <v>47</v>
      </c>
      <c r="W39" t="s">
        <v>49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49</v>
      </c>
      <c r="C40" t="s">
        <v>37</v>
      </c>
      <c r="D40">
        <v>852</v>
      </c>
      <c r="E40" t="s">
        <v>41</v>
      </c>
      <c r="F40">
        <v>5</v>
      </c>
      <c r="G40">
        <v>4</v>
      </c>
      <c r="H40" t="s">
        <v>42</v>
      </c>
      <c r="I40">
        <v>1</v>
      </c>
      <c r="J40">
        <v>51</v>
      </c>
      <c r="K40">
        <v>2</v>
      </c>
      <c r="L40" t="s">
        <v>45</v>
      </c>
      <c r="M40">
        <v>82</v>
      </c>
      <c r="N40">
        <v>2</v>
      </c>
      <c r="O40">
        <v>1</v>
      </c>
      <c r="P40" t="s">
        <v>53</v>
      </c>
      <c r="Q40">
        <v>1</v>
      </c>
      <c r="R40" t="s">
        <v>60</v>
      </c>
      <c r="S40">
        <v>3419</v>
      </c>
      <c r="T40">
        <v>13072</v>
      </c>
      <c r="U40">
        <v>9</v>
      </c>
      <c r="V40" t="s">
        <v>47</v>
      </c>
      <c r="W40" t="s">
        <v>47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49</v>
      </c>
      <c r="C41" t="s">
        <v>38</v>
      </c>
      <c r="D41">
        <v>1141</v>
      </c>
      <c r="E41" t="s">
        <v>40</v>
      </c>
      <c r="F41">
        <v>1</v>
      </c>
      <c r="G41">
        <v>3</v>
      </c>
      <c r="H41" t="s">
        <v>42</v>
      </c>
      <c r="I41">
        <v>1</v>
      </c>
      <c r="J41">
        <v>52</v>
      </c>
      <c r="K41">
        <v>3</v>
      </c>
      <c r="L41" t="s">
        <v>45</v>
      </c>
      <c r="M41">
        <v>42</v>
      </c>
      <c r="N41">
        <v>4</v>
      </c>
      <c r="O41">
        <v>2</v>
      </c>
      <c r="P41" t="s">
        <v>52</v>
      </c>
      <c r="Q41">
        <v>1</v>
      </c>
      <c r="R41" t="s">
        <v>60</v>
      </c>
      <c r="S41">
        <v>5376</v>
      </c>
      <c r="T41">
        <v>3193</v>
      </c>
      <c r="U41">
        <v>2</v>
      </c>
      <c r="V41" t="s">
        <v>47</v>
      </c>
      <c r="W41" t="s">
        <v>49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49</v>
      </c>
      <c r="C42" t="s">
        <v>37</v>
      </c>
      <c r="D42">
        <v>464</v>
      </c>
      <c r="E42" t="s">
        <v>41</v>
      </c>
      <c r="F42">
        <v>4</v>
      </c>
      <c r="G42">
        <v>2</v>
      </c>
      <c r="H42" t="s">
        <v>43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54</v>
      </c>
      <c r="Q42">
        <v>4</v>
      </c>
      <c r="R42" t="s">
        <v>62</v>
      </c>
      <c r="S42">
        <v>1951</v>
      </c>
      <c r="T42">
        <v>10910</v>
      </c>
      <c r="U42">
        <v>1</v>
      </c>
      <c r="V42" t="s">
        <v>47</v>
      </c>
      <c r="W42" t="s">
        <v>49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49</v>
      </c>
      <c r="C43" t="s">
        <v>37</v>
      </c>
      <c r="D43">
        <v>1240</v>
      </c>
      <c r="E43" t="s">
        <v>41</v>
      </c>
      <c r="F43">
        <v>2</v>
      </c>
      <c r="G43">
        <v>4</v>
      </c>
      <c r="H43" t="s">
        <v>42</v>
      </c>
      <c r="I43">
        <v>1</v>
      </c>
      <c r="J43">
        <v>54</v>
      </c>
      <c r="K43">
        <v>4</v>
      </c>
      <c r="L43" t="s">
        <v>45</v>
      </c>
      <c r="M43">
        <v>33</v>
      </c>
      <c r="N43">
        <v>3</v>
      </c>
      <c r="O43">
        <v>1</v>
      </c>
      <c r="P43" t="s">
        <v>54</v>
      </c>
      <c r="Q43">
        <v>1</v>
      </c>
      <c r="R43" t="s">
        <v>62</v>
      </c>
      <c r="S43">
        <v>2341</v>
      </c>
      <c r="T43">
        <v>19715</v>
      </c>
      <c r="U43">
        <v>1</v>
      </c>
      <c r="V43" t="s">
        <v>47</v>
      </c>
      <c r="W43" t="s">
        <v>49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47</v>
      </c>
      <c r="C44" t="s">
        <v>37</v>
      </c>
      <c r="D44">
        <v>1357</v>
      </c>
      <c r="E44" t="s">
        <v>41</v>
      </c>
      <c r="F44">
        <v>25</v>
      </c>
      <c r="G44">
        <v>3</v>
      </c>
      <c r="H44" t="s">
        <v>42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54</v>
      </c>
      <c r="Q44">
        <v>3</v>
      </c>
      <c r="R44" t="s">
        <v>61</v>
      </c>
      <c r="S44">
        <v>2293</v>
      </c>
      <c r="T44">
        <v>10558</v>
      </c>
      <c r="U44">
        <v>1</v>
      </c>
      <c r="V44" t="s">
        <v>47</v>
      </c>
      <c r="W44" t="s">
        <v>49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49</v>
      </c>
      <c r="C45" t="s">
        <v>38</v>
      </c>
      <c r="D45">
        <v>994</v>
      </c>
      <c r="E45" t="s">
        <v>40</v>
      </c>
      <c r="F45">
        <v>8</v>
      </c>
      <c r="G45">
        <v>3</v>
      </c>
      <c r="H45" t="s">
        <v>42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52</v>
      </c>
      <c r="Q45">
        <v>3</v>
      </c>
      <c r="R45" t="s">
        <v>61</v>
      </c>
      <c r="S45">
        <v>8726</v>
      </c>
      <c r="T45">
        <v>2975</v>
      </c>
      <c r="U45">
        <v>1</v>
      </c>
      <c r="V45" t="s">
        <v>47</v>
      </c>
      <c r="W45" t="s">
        <v>49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49</v>
      </c>
      <c r="C46" t="s">
        <v>38</v>
      </c>
      <c r="D46">
        <v>721</v>
      </c>
      <c r="E46" t="s">
        <v>41</v>
      </c>
      <c r="F46">
        <v>1</v>
      </c>
      <c r="G46">
        <v>2</v>
      </c>
      <c r="H46" t="s">
        <v>44</v>
      </c>
      <c r="I46">
        <v>1</v>
      </c>
      <c r="J46">
        <v>57</v>
      </c>
      <c r="K46">
        <v>3</v>
      </c>
      <c r="L46" t="s">
        <v>45</v>
      </c>
      <c r="M46">
        <v>58</v>
      </c>
      <c r="N46">
        <v>3</v>
      </c>
      <c r="O46">
        <v>2</v>
      </c>
      <c r="P46" t="s">
        <v>54</v>
      </c>
      <c r="Q46">
        <v>4</v>
      </c>
      <c r="R46" t="s">
        <v>61</v>
      </c>
      <c r="S46">
        <v>4011</v>
      </c>
      <c r="T46">
        <v>10781</v>
      </c>
      <c r="U46">
        <v>1</v>
      </c>
      <c r="V46" t="s">
        <v>47</v>
      </c>
      <c r="W46" t="s">
        <v>49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47</v>
      </c>
      <c r="C47" t="s">
        <v>37</v>
      </c>
      <c r="D47">
        <v>1360</v>
      </c>
      <c r="E47" t="s">
        <v>41</v>
      </c>
      <c r="F47">
        <v>12</v>
      </c>
      <c r="G47">
        <v>3</v>
      </c>
      <c r="H47" t="s">
        <v>50</v>
      </c>
      <c r="I47">
        <v>1</v>
      </c>
      <c r="J47">
        <v>58</v>
      </c>
      <c r="K47">
        <v>2</v>
      </c>
      <c r="L47" t="s">
        <v>45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60</v>
      </c>
      <c r="S47">
        <v>19545</v>
      </c>
      <c r="T47">
        <v>16280</v>
      </c>
      <c r="U47">
        <v>1</v>
      </c>
      <c r="V47" t="s">
        <v>47</v>
      </c>
      <c r="W47" t="s">
        <v>49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49</v>
      </c>
      <c r="C48" t="s">
        <v>39</v>
      </c>
      <c r="D48">
        <v>1065</v>
      </c>
      <c r="E48" t="s">
        <v>40</v>
      </c>
      <c r="F48">
        <v>23</v>
      </c>
      <c r="G48">
        <v>4</v>
      </c>
      <c r="H48" t="s">
        <v>0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52</v>
      </c>
      <c r="Q48">
        <v>3</v>
      </c>
      <c r="R48" t="s">
        <v>61</v>
      </c>
      <c r="S48">
        <v>4568</v>
      </c>
      <c r="T48">
        <v>10034</v>
      </c>
      <c r="U48">
        <v>0</v>
      </c>
      <c r="V48" t="s">
        <v>47</v>
      </c>
      <c r="W48" t="s">
        <v>49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49</v>
      </c>
      <c r="C49" t="s">
        <v>37</v>
      </c>
      <c r="D49">
        <v>408</v>
      </c>
      <c r="E49" t="s">
        <v>41</v>
      </c>
      <c r="F49">
        <v>19</v>
      </c>
      <c r="G49">
        <v>2</v>
      </c>
      <c r="H49" t="s">
        <v>42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53</v>
      </c>
      <c r="Q49">
        <v>2</v>
      </c>
      <c r="R49" t="s">
        <v>60</v>
      </c>
      <c r="S49">
        <v>3022</v>
      </c>
      <c r="T49">
        <v>10227</v>
      </c>
      <c r="U49">
        <v>4</v>
      </c>
      <c r="V49" t="s">
        <v>47</v>
      </c>
      <c r="W49" t="s">
        <v>49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49</v>
      </c>
      <c r="C50" t="s">
        <v>38</v>
      </c>
      <c r="D50">
        <v>1211</v>
      </c>
      <c r="E50" t="s">
        <v>40</v>
      </c>
      <c r="F50">
        <v>5</v>
      </c>
      <c r="G50">
        <v>4</v>
      </c>
      <c r="H50" t="s">
        <v>0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52</v>
      </c>
      <c r="Q50">
        <v>4</v>
      </c>
      <c r="R50" t="s">
        <v>61</v>
      </c>
      <c r="S50">
        <v>5772</v>
      </c>
      <c r="T50">
        <v>20445</v>
      </c>
      <c r="U50">
        <v>4</v>
      </c>
      <c r="V50" t="s">
        <v>47</v>
      </c>
      <c r="W50" t="s">
        <v>47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49</v>
      </c>
      <c r="C51" t="s">
        <v>37</v>
      </c>
      <c r="D51">
        <v>1229</v>
      </c>
      <c r="E51" t="s">
        <v>41</v>
      </c>
      <c r="F51">
        <v>8</v>
      </c>
      <c r="G51">
        <v>1</v>
      </c>
      <c r="H51" t="s">
        <v>42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54</v>
      </c>
      <c r="Q51">
        <v>4</v>
      </c>
      <c r="R51" t="s">
        <v>60</v>
      </c>
      <c r="S51">
        <v>2269</v>
      </c>
      <c r="T51">
        <v>4892</v>
      </c>
      <c r="U51">
        <v>1</v>
      </c>
      <c r="V51" t="s">
        <v>47</v>
      </c>
      <c r="W51" t="s">
        <v>49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47</v>
      </c>
      <c r="C52" t="s">
        <v>37</v>
      </c>
      <c r="D52">
        <v>626</v>
      </c>
      <c r="E52" t="s">
        <v>41</v>
      </c>
      <c r="F52">
        <v>1</v>
      </c>
      <c r="G52">
        <v>2</v>
      </c>
      <c r="H52" t="s">
        <v>42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54</v>
      </c>
      <c r="Q52">
        <v>3</v>
      </c>
      <c r="R52" t="s">
        <v>61</v>
      </c>
      <c r="S52">
        <v>5381</v>
      </c>
      <c r="T52">
        <v>19294</v>
      </c>
      <c r="U52">
        <v>9</v>
      </c>
      <c r="V52" t="s">
        <v>47</v>
      </c>
      <c r="W52" t="s">
        <v>47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47</v>
      </c>
      <c r="C53" t="s">
        <v>37</v>
      </c>
      <c r="D53">
        <v>1434</v>
      </c>
      <c r="E53" t="s">
        <v>41</v>
      </c>
      <c r="F53">
        <v>5</v>
      </c>
      <c r="G53">
        <v>4</v>
      </c>
      <c r="H53" t="s">
        <v>50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54</v>
      </c>
      <c r="Q53">
        <v>3</v>
      </c>
      <c r="R53" t="s">
        <v>61</v>
      </c>
      <c r="S53">
        <v>3441</v>
      </c>
      <c r="T53">
        <v>11179</v>
      </c>
      <c r="U53">
        <v>1</v>
      </c>
      <c r="V53" t="s">
        <v>47</v>
      </c>
      <c r="W53" t="s">
        <v>47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49</v>
      </c>
      <c r="C54" t="s">
        <v>37</v>
      </c>
      <c r="D54">
        <v>1488</v>
      </c>
      <c r="E54" t="s">
        <v>40</v>
      </c>
      <c r="F54">
        <v>1</v>
      </c>
      <c r="G54">
        <v>5</v>
      </c>
      <c r="H54" t="s">
        <v>0</v>
      </c>
      <c r="I54">
        <v>1</v>
      </c>
      <c r="J54">
        <v>68</v>
      </c>
      <c r="K54">
        <v>2</v>
      </c>
      <c r="L54" t="s">
        <v>45</v>
      </c>
      <c r="M54">
        <v>75</v>
      </c>
      <c r="N54">
        <v>3</v>
      </c>
      <c r="O54">
        <v>2</v>
      </c>
      <c r="P54" t="s">
        <v>52</v>
      </c>
      <c r="Q54">
        <v>1</v>
      </c>
      <c r="R54" t="s">
        <v>62</v>
      </c>
      <c r="S54">
        <v>5454</v>
      </c>
      <c r="T54">
        <v>4009</v>
      </c>
      <c r="U54">
        <v>5</v>
      </c>
      <c r="V54" t="s">
        <v>47</v>
      </c>
      <c r="W54" t="s">
        <v>47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49</v>
      </c>
      <c r="C55" t="s">
        <v>39</v>
      </c>
      <c r="D55">
        <v>1097</v>
      </c>
      <c r="E55" t="s">
        <v>41</v>
      </c>
      <c r="F55">
        <v>11</v>
      </c>
      <c r="G55">
        <v>2</v>
      </c>
      <c r="H55" t="s">
        <v>44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56</v>
      </c>
      <c r="Q55">
        <v>1</v>
      </c>
      <c r="R55" t="s">
        <v>60</v>
      </c>
      <c r="S55">
        <v>9884</v>
      </c>
      <c r="T55">
        <v>8302</v>
      </c>
      <c r="U55">
        <v>2</v>
      </c>
      <c r="V55" t="s">
        <v>47</v>
      </c>
      <c r="W55" t="s">
        <v>47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49</v>
      </c>
      <c r="C56" t="s">
        <v>37</v>
      </c>
      <c r="D56">
        <v>1443</v>
      </c>
      <c r="E56" t="s">
        <v>40</v>
      </c>
      <c r="F56">
        <v>23</v>
      </c>
      <c r="G56">
        <v>3</v>
      </c>
      <c r="H56" t="s">
        <v>0</v>
      </c>
      <c r="I56">
        <v>1</v>
      </c>
      <c r="J56">
        <v>72</v>
      </c>
      <c r="K56">
        <v>3</v>
      </c>
      <c r="L56" t="s">
        <v>45</v>
      </c>
      <c r="M56">
        <v>47</v>
      </c>
      <c r="N56">
        <v>2</v>
      </c>
      <c r="O56">
        <v>2</v>
      </c>
      <c r="P56" t="s">
        <v>52</v>
      </c>
      <c r="Q56">
        <v>4</v>
      </c>
      <c r="R56" t="s">
        <v>60</v>
      </c>
      <c r="S56">
        <v>4157</v>
      </c>
      <c r="T56">
        <v>21436</v>
      </c>
      <c r="U56">
        <v>7</v>
      </c>
      <c r="V56" t="s">
        <v>47</v>
      </c>
      <c r="W56" t="s">
        <v>47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49</v>
      </c>
      <c r="C57" t="s">
        <v>38</v>
      </c>
      <c r="D57">
        <v>515</v>
      </c>
      <c r="E57" t="s">
        <v>41</v>
      </c>
      <c r="F57">
        <v>1</v>
      </c>
      <c r="G57">
        <v>2</v>
      </c>
      <c r="H57" t="s">
        <v>42</v>
      </c>
      <c r="I57">
        <v>1</v>
      </c>
      <c r="J57">
        <v>73</v>
      </c>
      <c r="K57">
        <v>1</v>
      </c>
      <c r="L57" t="s">
        <v>45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61</v>
      </c>
      <c r="S57">
        <v>13458</v>
      </c>
      <c r="T57">
        <v>15146</v>
      </c>
      <c r="U57">
        <v>1</v>
      </c>
      <c r="V57" t="s">
        <v>47</v>
      </c>
      <c r="W57" t="s">
        <v>47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49</v>
      </c>
      <c r="C58" t="s">
        <v>38</v>
      </c>
      <c r="D58">
        <v>853</v>
      </c>
      <c r="E58" t="s">
        <v>40</v>
      </c>
      <c r="F58">
        <v>18</v>
      </c>
      <c r="G58">
        <v>5</v>
      </c>
      <c r="H58" t="s">
        <v>42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52</v>
      </c>
      <c r="Q58">
        <v>1</v>
      </c>
      <c r="R58" t="s">
        <v>60</v>
      </c>
      <c r="S58">
        <v>9069</v>
      </c>
      <c r="T58">
        <v>11031</v>
      </c>
      <c r="U58">
        <v>1</v>
      </c>
      <c r="V58" t="s">
        <v>47</v>
      </c>
      <c r="W58" t="s">
        <v>49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49</v>
      </c>
      <c r="C59" t="s">
        <v>37</v>
      </c>
      <c r="D59">
        <v>1142</v>
      </c>
      <c r="E59" t="s">
        <v>41</v>
      </c>
      <c r="F59">
        <v>23</v>
      </c>
      <c r="G59">
        <v>4</v>
      </c>
      <c r="H59" t="s">
        <v>44</v>
      </c>
      <c r="I59">
        <v>1</v>
      </c>
      <c r="J59">
        <v>75</v>
      </c>
      <c r="K59">
        <v>3</v>
      </c>
      <c r="L59" t="s">
        <v>45</v>
      </c>
      <c r="M59">
        <v>30</v>
      </c>
      <c r="N59">
        <v>3</v>
      </c>
      <c r="O59">
        <v>1</v>
      </c>
      <c r="P59" t="s">
        <v>54</v>
      </c>
      <c r="Q59">
        <v>1</v>
      </c>
      <c r="R59" t="s">
        <v>60</v>
      </c>
      <c r="S59">
        <v>4014</v>
      </c>
      <c r="T59">
        <v>16002</v>
      </c>
      <c r="U59">
        <v>3</v>
      </c>
      <c r="V59" t="s">
        <v>47</v>
      </c>
      <c r="W59" t="s">
        <v>47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49</v>
      </c>
      <c r="C60" t="s">
        <v>37</v>
      </c>
      <c r="D60">
        <v>655</v>
      </c>
      <c r="E60" t="s">
        <v>41</v>
      </c>
      <c r="F60">
        <v>7</v>
      </c>
      <c r="G60">
        <v>4</v>
      </c>
      <c r="H60" t="s">
        <v>42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54</v>
      </c>
      <c r="Q60">
        <v>4</v>
      </c>
      <c r="R60" t="s">
        <v>62</v>
      </c>
      <c r="S60">
        <v>5915</v>
      </c>
      <c r="T60">
        <v>9528</v>
      </c>
      <c r="U60">
        <v>3</v>
      </c>
      <c r="V60" t="s">
        <v>47</v>
      </c>
      <c r="W60" t="s">
        <v>49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49</v>
      </c>
      <c r="C61" t="s">
        <v>37</v>
      </c>
      <c r="D61">
        <v>1115</v>
      </c>
      <c r="E61" t="s">
        <v>41</v>
      </c>
      <c r="F61">
        <v>1</v>
      </c>
      <c r="G61">
        <v>4</v>
      </c>
      <c r="H61" t="s">
        <v>42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55</v>
      </c>
      <c r="Q61">
        <v>3</v>
      </c>
      <c r="R61" t="s">
        <v>62</v>
      </c>
      <c r="S61">
        <v>5993</v>
      </c>
      <c r="T61">
        <v>2689</v>
      </c>
      <c r="U61">
        <v>1</v>
      </c>
      <c r="V61" t="s">
        <v>47</v>
      </c>
      <c r="W61" t="s">
        <v>49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49</v>
      </c>
      <c r="C62" t="s">
        <v>37</v>
      </c>
      <c r="D62">
        <v>427</v>
      </c>
      <c r="E62" t="s">
        <v>41</v>
      </c>
      <c r="F62">
        <v>1</v>
      </c>
      <c r="G62">
        <v>3</v>
      </c>
      <c r="H62" t="s">
        <v>44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55</v>
      </c>
      <c r="Q62">
        <v>4</v>
      </c>
      <c r="R62" t="s">
        <v>60</v>
      </c>
      <c r="S62">
        <v>6162</v>
      </c>
      <c r="T62">
        <v>10877</v>
      </c>
      <c r="U62">
        <v>1</v>
      </c>
      <c r="V62" t="s">
        <v>47</v>
      </c>
      <c r="W62" t="s">
        <v>47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49</v>
      </c>
      <c r="C63" t="s">
        <v>38</v>
      </c>
      <c r="D63">
        <v>653</v>
      </c>
      <c r="E63" t="s">
        <v>41</v>
      </c>
      <c r="F63">
        <v>29</v>
      </c>
      <c r="G63">
        <v>5</v>
      </c>
      <c r="H63" t="s">
        <v>42</v>
      </c>
      <c r="I63">
        <v>1</v>
      </c>
      <c r="J63">
        <v>79</v>
      </c>
      <c r="K63">
        <v>4</v>
      </c>
      <c r="L63" t="s">
        <v>45</v>
      </c>
      <c r="M63">
        <v>50</v>
      </c>
      <c r="N63">
        <v>3</v>
      </c>
      <c r="O63">
        <v>2</v>
      </c>
      <c r="P63" t="s">
        <v>54</v>
      </c>
      <c r="Q63">
        <v>4</v>
      </c>
      <c r="R63" t="s">
        <v>61</v>
      </c>
      <c r="S63">
        <v>2406</v>
      </c>
      <c r="T63">
        <v>5456</v>
      </c>
      <c r="U63">
        <v>1</v>
      </c>
      <c r="V63" t="s">
        <v>47</v>
      </c>
      <c r="W63" t="s">
        <v>49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49</v>
      </c>
      <c r="C64" t="s">
        <v>37</v>
      </c>
      <c r="D64">
        <v>989</v>
      </c>
      <c r="E64" t="s">
        <v>41</v>
      </c>
      <c r="F64">
        <v>7</v>
      </c>
      <c r="G64">
        <v>2</v>
      </c>
      <c r="H64" t="s">
        <v>44</v>
      </c>
      <c r="I64">
        <v>1</v>
      </c>
      <c r="J64">
        <v>80</v>
      </c>
      <c r="K64">
        <v>2</v>
      </c>
      <c r="L64" t="s">
        <v>45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62</v>
      </c>
      <c r="S64">
        <v>18740</v>
      </c>
      <c r="T64">
        <v>16701</v>
      </c>
      <c r="U64">
        <v>5</v>
      </c>
      <c r="V64" t="s">
        <v>47</v>
      </c>
      <c r="W64" t="s">
        <v>47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49</v>
      </c>
      <c r="C65" t="s">
        <v>37</v>
      </c>
      <c r="D65">
        <v>1435</v>
      </c>
      <c r="E65" t="s">
        <v>40</v>
      </c>
      <c r="F65">
        <v>25</v>
      </c>
      <c r="G65">
        <v>3</v>
      </c>
      <c r="H65" t="s">
        <v>42</v>
      </c>
      <c r="I65">
        <v>1</v>
      </c>
      <c r="J65">
        <v>81</v>
      </c>
      <c r="K65">
        <v>1</v>
      </c>
      <c r="L65" t="s">
        <v>45</v>
      </c>
      <c r="M65">
        <v>99</v>
      </c>
      <c r="N65">
        <v>3</v>
      </c>
      <c r="O65">
        <v>3</v>
      </c>
      <c r="P65" t="s">
        <v>52</v>
      </c>
      <c r="Q65">
        <v>1</v>
      </c>
      <c r="R65" t="s">
        <v>61</v>
      </c>
      <c r="S65">
        <v>7637</v>
      </c>
      <c r="T65">
        <v>2354</v>
      </c>
      <c r="U65">
        <v>7</v>
      </c>
      <c r="V65" t="s">
        <v>47</v>
      </c>
      <c r="W65" t="s">
        <v>49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49</v>
      </c>
      <c r="C66" t="s">
        <v>37</v>
      </c>
      <c r="D66">
        <v>1223</v>
      </c>
      <c r="E66" t="s">
        <v>41</v>
      </c>
      <c r="F66">
        <v>8</v>
      </c>
      <c r="G66">
        <v>3</v>
      </c>
      <c r="H66" t="s">
        <v>50</v>
      </c>
      <c r="I66">
        <v>1</v>
      </c>
      <c r="J66">
        <v>83</v>
      </c>
      <c r="K66">
        <v>3</v>
      </c>
      <c r="L66" t="s">
        <v>45</v>
      </c>
      <c r="M66">
        <v>59</v>
      </c>
      <c r="N66">
        <v>3</v>
      </c>
      <c r="O66">
        <v>3</v>
      </c>
      <c r="P66" t="s">
        <v>56</v>
      </c>
      <c r="Q66">
        <v>3</v>
      </c>
      <c r="R66" t="s">
        <v>62</v>
      </c>
      <c r="S66">
        <v>10096</v>
      </c>
      <c r="T66">
        <v>8202</v>
      </c>
      <c r="U66">
        <v>1</v>
      </c>
      <c r="V66" t="s">
        <v>47</v>
      </c>
      <c r="W66" t="s">
        <v>49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49</v>
      </c>
      <c r="C67" t="s">
        <v>37</v>
      </c>
      <c r="D67">
        <v>836</v>
      </c>
      <c r="E67" t="s">
        <v>41</v>
      </c>
      <c r="F67">
        <v>8</v>
      </c>
      <c r="G67">
        <v>3</v>
      </c>
      <c r="H67" t="s">
        <v>44</v>
      </c>
      <c r="I67">
        <v>1</v>
      </c>
      <c r="J67">
        <v>84</v>
      </c>
      <c r="K67">
        <v>4</v>
      </c>
      <c r="L67" t="s">
        <v>45</v>
      </c>
      <c r="M67">
        <v>33</v>
      </c>
      <c r="N67">
        <v>3</v>
      </c>
      <c r="O67">
        <v>4</v>
      </c>
      <c r="P67" t="s">
        <v>57</v>
      </c>
      <c r="Q67">
        <v>3</v>
      </c>
      <c r="R67" t="s">
        <v>62</v>
      </c>
      <c r="S67">
        <v>14756</v>
      </c>
      <c r="T67">
        <v>19730</v>
      </c>
      <c r="U67">
        <v>2</v>
      </c>
      <c r="V67" t="s">
        <v>47</v>
      </c>
      <c r="W67" t="s">
        <v>47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49</v>
      </c>
      <c r="C68" t="s">
        <v>38</v>
      </c>
      <c r="D68">
        <v>1195</v>
      </c>
      <c r="E68" t="s">
        <v>41</v>
      </c>
      <c r="F68">
        <v>11</v>
      </c>
      <c r="G68">
        <v>3</v>
      </c>
      <c r="H68" t="s">
        <v>42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55</v>
      </c>
      <c r="Q68">
        <v>2</v>
      </c>
      <c r="R68" t="s">
        <v>61</v>
      </c>
      <c r="S68">
        <v>6499</v>
      </c>
      <c r="T68">
        <v>22656</v>
      </c>
      <c r="U68">
        <v>1</v>
      </c>
      <c r="V68" t="s">
        <v>47</v>
      </c>
      <c r="W68" t="s">
        <v>49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49</v>
      </c>
      <c r="C69" t="s">
        <v>37</v>
      </c>
      <c r="D69">
        <v>1339</v>
      </c>
      <c r="E69" t="s">
        <v>41</v>
      </c>
      <c r="F69">
        <v>7</v>
      </c>
      <c r="G69">
        <v>3</v>
      </c>
      <c r="H69" t="s">
        <v>42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53</v>
      </c>
      <c r="Q69">
        <v>1</v>
      </c>
      <c r="R69" t="s">
        <v>62</v>
      </c>
      <c r="S69">
        <v>9724</v>
      </c>
      <c r="T69">
        <v>18787</v>
      </c>
      <c r="U69">
        <v>2</v>
      </c>
      <c r="V69" t="s">
        <v>47</v>
      </c>
      <c r="W69" t="s">
        <v>49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49</v>
      </c>
      <c r="C70" t="s">
        <v>38</v>
      </c>
      <c r="D70">
        <v>664</v>
      </c>
      <c r="E70" t="s">
        <v>41</v>
      </c>
      <c r="F70">
        <v>1</v>
      </c>
      <c r="G70">
        <v>3</v>
      </c>
      <c r="H70" t="s">
        <v>44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53</v>
      </c>
      <c r="Q70">
        <v>1</v>
      </c>
      <c r="R70" t="s">
        <v>60</v>
      </c>
      <c r="S70">
        <v>2194</v>
      </c>
      <c r="T70">
        <v>5868</v>
      </c>
      <c r="U70">
        <v>4</v>
      </c>
      <c r="V70" t="s">
        <v>47</v>
      </c>
      <c r="W70" t="s">
        <v>49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47</v>
      </c>
      <c r="C71" t="s">
        <v>37</v>
      </c>
      <c r="D71">
        <v>318</v>
      </c>
      <c r="E71" t="s">
        <v>41</v>
      </c>
      <c r="F71">
        <v>9</v>
      </c>
      <c r="G71">
        <v>3</v>
      </c>
      <c r="H71" t="s">
        <v>44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53</v>
      </c>
      <c r="Q71">
        <v>3</v>
      </c>
      <c r="R71" t="s">
        <v>60</v>
      </c>
      <c r="S71">
        <v>3388</v>
      </c>
      <c r="T71">
        <v>21777</v>
      </c>
      <c r="U71">
        <v>0</v>
      </c>
      <c r="V71" t="s">
        <v>47</v>
      </c>
      <c r="W71" t="s">
        <v>47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49</v>
      </c>
      <c r="C72" t="s">
        <v>38</v>
      </c>
      <c r="D72">
        <v>1225</v>
      </c>
      <c r="E72" t="s">
        <v>40</v>
      </c>
      <c r="F72">
        <v>1</v>
      </c>
      <c r="G72">
        <v>1</v>
      </c>
      <c r="H72" t="s">
        <v>42</v>
      </c>
      <c r="I72">
        <v>1</v>
      </c>
      <c r="J72">
        <v>91</v>
      </c>
      <c r="K72">
        <v>1</v>
      </c>
      <c r="L72" t="s">
        <v>45</v>
      </c>
      <c r="M72">
        <v>57</v>
      </c>
      <c r="N72">
        <v>2</v>
      </c>
      <c r="O72">
        <v>2</v>
      </c>
      <c r="P72" t="s">
        <v>52</v>
      </c>
      <c r="Q72">
        <v>3</v>
      </c>
      <c r="R72" t="s">
        <v>61</v>
      </c>
      <c r="S72">
        <v>5473</v>
      </c>
      <c r="T72">
        <v>24668</v>
      </c>
      <c r="U72">
        <v>7</v>
      </c>
      <c r="V72" t="s">
        <v>47</v>
      </c>
      <c r="W72" t="s">
        <v>49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49</v>
      </c>
      <c r="C73" t="s">
        <v>37</v>
      </c>
      <c r="D73">
        <v>1328</v>
      </c>
      <c r="E73" t="s">
        <v>41</v>
      </c>
      <c r="F73">
        <v>2</v>
      </c>
      <c r="G73">
        <v>3</v>
      </c>
      <c r="H73" t="s">
        <v>42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53</v>
      </c>
      <c r="Q73">
        <v>2</v>
      </c>
      <c r="R73" t="s">
        <v>60</v>
      </c>
      <c r="S73">
        <v>2703</v>
      </c>
      <c r="T73">
        <v>4956</v>
      </c>
      <c r="U73">
        <v>0</v>
      </c>
      <c r="V73" t="s">
        <v>47</v>
      </c>
      <c r="W73" t="s">
        <v>49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49</v>
      </c>
      <c r="C74" t="s">
        <v>37</v>
      </c>
      <c r="D74">
        <v>1082</v>
      </c>
      <c r="E74" t="s">
        <v>41</v>
      </c>
      <c r="F74">
        <v>1</v>
      </c>
      <c r="G74">
        <v>4</v>
      </c>
      <c r="H74" t="s">
        <v>44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53</v>
      </c>
      <c r="Q74">
        <v>2</v>
      </c>
      <c r="R74" t="s">
        <v>61</v>
      </c>
      <c r="S74">
        <v>2501</v>
      </c>
      <c r="T74">
        <v>18775</v>
      </c>
      <c r="U74">
        <v>1</v>
      </c>
      <c r="V74" t="s">
        <v>47</v>
      </c>
      <c r="W74" t="s">
        <v>49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49</v>
      </c>
      <c r="C75" t="s">
        <v>37</v>
      </c>
      <c r="D75">
        <v>548</v>
      </c>
      <c r="E75" t="s">
        <v>41</v>
      </c>
      <c r="F75">
        <v>1</v>
      </c>
      <c r="G75">
        <v>3</v>
      </c>
      <c r="H75" t="s">
        <v>42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53</v>
      </c>
      <c r="Q75">
        <v>2</v>
      </c>
      <c r="R75" t="s">
        <v>60</v>
      </c>
      <c r="S75">
        <v>6220</v>
      </c>
      <c r="T75">
        <v>7346</v>
      </c>
      <c r="U75">
        <v>1</v>
      </c>
      <c r="V75" t="s">
        <v>47</v>
      </c>
      <c r="W75" t="s">
        <v>49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49</v>
      </c>
      <c r="C76" t="s">
        <v>37</v>
      </c>
      <c r="D76">
        <v>132</v>
      </c>
      <c r="E76" t="s">
        <v>41</v>
      </c>
      <c r="F76">
        <v>6</v>
      </c>
      <c r="G76">
        <v>3</v>
      </c>
      <c r="H76" t="s">
        <v>42</v>
      </c>
      <c r="I76">
        <v>1</v>
      </c>
      <c r="J76">
        <v>97</v>
      </c>
      <c r="K76">
        <v>2</v>
      </c>
      <c r="L76" t="s">
        <v>45</v>
      </c>
      <c r="M76">
        <v>55</v>
      </c>
      <c r="N76">
        <v>4</v>
      </c>
      <c r="O76">
        <v>1</v>
      </c>
      <c r="P76" t="s">
        <v>54</v>
      </c>
      <c r="Q76">
        <v>4</v>
      </c>
      <c r="R76" t="s">
        <v>60</v>
      </c>
      <c r="S76">
        <v>3038</v>
      </c>
      <c r="T76">
        <v>22002</v>
      </c>
      <c r="U76">
        <v>3</v>
      </c>
      <c r="V76" t="s">
        <v>47</v>
      </c>
      <c r="W76" t="s">
        <v>49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49</v>
      </c>
      <c r="C77" t="s">
        <v>37</v>
      </c>
      <c r="D77">
        <v>746</v>
      </c>
      <c r="E77" t="s">
        <v>41</v>
      </c>
      <c r="F77">
        <v>8</v>
      </c>
      <c r="G77">
        <v>4</v>
      </c>
      <c r="H77" t="s">
        <v>42</v>
      </c>
      <c r="I77">
        <v>1</v>
      </c>
      <c r="J77">
        <v>98</v>
      </c>
      <c r="K77">
        <v>3</v>
      </c>
      <c r="L77" t="s">
        <v>45</v>
      </c>
      <c r="M77">
        <v>61</v>
      </c>
      <c r="N77">
        <v>3</v>
      </c>
      <c r="O77">
        <v>2</v>
      </c>
      <c r="P77" t="s">
        <v>55</v>
      </c>
      <c r="Q77">
        <v>4</v>
      </c>
      <c r="R77" t="s">
        <v>61</v>
      </c>
      <c r="S77">
        <v>4424</v>
      </c>
      <c r="T77">
        <v>20682</v>
      </c>
      <c r="U77">
        <v>1</v>
      </c>
      <c r="V77" t="s">
        <v>47</v>
      </c>
      <c r="W77" t="s">
        <v>49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49</v>
      </c>
      <c r="C78" t="s">
        <v>37</v>
      </c>
      <c r="D78">
        <v>776</v>
      </c>
      <c r="E78" t="s">
        <v>40</v>
      </c>
      <c r="F78">
        <v>1</v>
      </c>
      <c r="G78">
        <v>4</v>
      </c>
      <c r="H78" t="s">
        <v>0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52</v>
      </c>
      <c r="Q78">
        <v>1</v>
      </c>
      <c r="R78" t="s">
        <v>61</v>
      </c>
      <c r="S78">
        <v>4312</v>
      </c>
      <c r="T78">
        <v>23016</v>
      </c>
      <c r="U78">
        <v>0</v>
      </c>
      <c r="V78" t="s">
        <v>47</v>
      </c>
      <c r="W78" t="s">
        <v>49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49</v>
      </c>
      <c r="C79" t="s">
        <v>37</v>
      </c>
      <c r="D79">
        <v>193</v>
      </c>
      <c r="E79" t="s">
        <v>41</v>
      </c>
      <c r="F79">
        <v>6</v>
      </c>
      <c r="G79">
        <v>4</v>
      </c>
      <c r="H79" t="s">
        <v>43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60</v>
      </c>
      <c r="S79">
        <v>13245</v>
      </c>
      <c r="T79">
        <v>15067</v>
      </c>
      <c r="U79">
        <v>4</v>
      </c>
      <c r="V79" t="s">
        <v>47</v>
      </c>
      <c r="W79" t="s">
        <v>47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49</v>
      </c>
      <c r="C80" t="s">
        <v>37</v>
      </c>
      <c r="D80">
        <v>397</v>
      </c>
      <c r="E80" t="s">
        <v>41</v>
      </c>
      <c r="F80">
        <v>7</v>
      </c>
      <c r="G80">
        <v>4</v>
      </c>
      <c r="H80" t="s">
        <v>44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61</v>
      </c>
      <c r="S80">
        <v>13664</v>
      </c>
      <c r="T80">
        <v>25258</v>
      </c>
      <c r="U80">
        <v>4</v>
      </c>
      <c r="V80" t="s">
        <v>47</v>
      </c>
      <c r="W80" t="s">
        <v>49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49</v>
      </c>
      <c r="C81" t="s">
        <v>37</v>
      </c>
      <c r="D81">
        <v>945</v>
      </c>
      <c r="E81" t="s">
        <v>51</v>
      </c>
      <c r="F81">
        <v>5</v>
      </c>
      <c r="G81">
        <v>2</v>
      </c>
      <c r="H81" t="s">
        <v>44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51</v>
      </c>
      <c r="Q81">
        <v>2</v>
      </c>
      <c r="R81" t="s">
        <v>62</v>
      </c>
      <c r="S81">
        <v>5021</v>
      </c>
      <c r="T81">
        <v>10425</v>
      </c>
      <c r="U81">
        <v>8</v>
      </c>
      <c r="V81" t="s">
        <v>47</v>
      </c>
      <c r="W81" t="s">
        <v>47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49</v>
      </c>
      <c r="C82" t="s">
        <v>37</v>
      </c>
      <c r="D82">
        <v>852</v>
      </c>
      <c r="E82" t="s">
        <v>41</v>
      </c>
      <c r="F82">
        <v>1</v>
      </c>
      <c r="G82">
        <v>1</v>
      </c>
      <c r="H82" t="s">
        <v>42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54</v>
      </c>
      <c r="Q82">
        <v>4</v>
      </c>
      <c r="R82" t="s">
        <v>60</v>
      </c>
      <c r="S82">
        <v>5126</v>
      </c>
      <c r="T82">
        <v>15998</v>
      </c>
      <c r="U82">
        <v>1</v>
      </c>
      <c r="V82" t="s">
        <v>47</v>
      </c>
      <c r="W82" t="s">
        <v>47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49</v>
      </c>
      <c r="C83" t="s">
        <v>37</v>
      </c>
      <c r="D83">
        <v>1214</v>
      </c>
      <c r="E83" t="s">
        <v>41</v>
      </c>
      <c r="F83">
        <v>1</v>
      </c>
      <c r="G83">
        <v>3</v>
      </c>
      <c r="H83" t="s">
        <v>44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53</v>
      </c>
      <c r="Q83">
        <v>3</v>
      </c>
      <c r="R83" t="s">
        <v>61</v>
      </c>
      <c r="S83">
        <v>2859</v>
      </c>
      <c r="T83">
        <v>26278</v>
      </c>
      <c r="U83">
        <v>1</v>
      </c>
      <c r="V83" t="s">
        <v>47</v>
      </c>
      <c r="W83" t="s">
        <v>49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49</v>
      </c>
      <c r="C84" t="s">
        <v>37</v>
      </c>
      <c r="D84">
        <v>111</v>
      </c>
      <c r="E84" t="s">
        <v>40</v>
      </c>
      <c r="F84">
        <v>1</v>
      </c>
      <c r="G84">
        <v>2</v>
      </c>
      <c r="H84" t="s">
        <v>42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52</v>
      </c>
      <c r="Q84">
        <v>4</v>
      </c>
      <c r="R84" t="s">
        <v>60</v>
      </c>
      <c r="S84">
        <v>10239</v>
      </c>
      <c r="T84">
        <v>18092</v>
      </c>
      <c r="U84">
        <v>3</v>
      </c>
      <c r="V84" t="s">
        <v>47</v>
      </c>
      <c r="W84" t="s">
        <v>49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49</v>
      </c>
      <c r="C85" t="s">
        <v>39</v>
      </c>
      <c r="D85">
        <v>573</v>
      </c>
      <c r="E85" t="s">
        <v>41</v>
      </c>
      <c r="F85">
        <v>6</v>
      </c>
      <c r="G85">
        <v>3</v>
      </c>
      <c r="H85" t="s">
        <v>44</v>
      </c>
      <c r="I85">
        <v>1</v>
      </c>
      <c r="J85">
        <v>107</v>
      </c>
      <c r="K85">
        <v>2</v>
      </c>
      <c r="L85" t="s">
        <v>45</v>
      </c>
      <c r="M85">
        <v>79</v>
      </c>
      <c r="N85">
        <v>1</v>
      </c>
      <c r="O85">
        <v>2</v>
      </c>
      <c r="P85" t="s">
        <v>53</v>
      </c>
      <c r="Q85">
        <v>4</v>
      </c>
      <c r="R85" t="s">
        <v>62</v>
      </c>
      <c r="S85">
        <v>5329</v>
      </c>
      <c r="T85">
        <v>15717</v>
      </c>
      <c r="U85">
        <v>7</v>
      </c>
      <c r="V85" t="s">
        <v>47</v>
      </c>
      <c r="W85" t="s">
        <v>47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49</v>
      </c>
      <c r="C86" t="s">
        <v>37</v>
      </c>
      <c r="D86">
        <v>1153</v>
      </c>
      <c r="E86" t="s">
        <v>41</v>
      </c>
      <c r="F86">
        <v>1</v>
      </c>
      <c r="G86">
        <v>2</v>
      </c>
      <c r="H86" t="s">
        <v>44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55</v>
      </c>
      <c r="Q86">
        <v>2</v>
      </c>
      <c r="R86" t="s">
        <v>60</v>
      </c>
      <c r="S86">
        <v>4325</v>
      </c>
      <c r="T86">
        <v>17736</v>
      </c>
      <c r="U86">
        <v>1</v>
      </c>
      <c r="V86" t="s">
        <v>47</v>
      </c>
      <c r="W86" t="s">
        <v>49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49</v>
      </c>
      <c r="C87" t="s">
        <v>37</v>
      </c>
      <c r="D87">
        <v>1400</v>
      </c>
      <c r="E87" t="s">
        <v>41</v>
      </c>
      <c r="F87">
        <v>7</v>
      </c>
      <c r="G87">
        <v>3</v>
      </c>
      <c r="H87" t="s">
        <v>42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55</v>
      </c>
      <c r="Q87">
        <v>4</v>
      </c>
      <c r="R87" t="s">
        <v>61</v>
      </c>
      <c r="S87">
        <v>7260</v>
      </c>
      <c r="T87">
        <v>21698</v>
      </c>
      <c r="U87">
        <v>4</v>
      </c>
      <c r="V87" t="s">
        <v>47</v>
      </c>
      <c r="W87" t="s">
        <v>49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49</v>
      </c>
      <c r="C88" t="s">
        <v>37</v>
      </c>
      <c r="D88">
        <v>541</v>
      </c>
      <c r="E88" t="s">
        <v>40</v>
      </c>
      <c r="F88">
        <v>2</v>
      </c>
      <c r="G88">
        <v>1</v>
      </c>
      <c r="H88" t="s">
        <v>50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59</v>
      </c>
      <c r="Q88">
        <v>1</v>
      </c>
      <c r="R88" t="s">
        <v>62</v>
      </c>
      <c r="S88">
        <v>2322</v>
      </c>
      <c r="T88">
        <v>9518</v>
      </c>
      <c r="U88">
        <v>3</v>
      </c>
      <c r="V88" t="s">
        <v>47</v>
      </c>
      <c r="W88" t="s">
        <v>49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49</v>
      </c>
      <c r="C89" t="s">
        <v>37</v>
      </c>
      <c r="D89">
        <v>432</v>
      </c>
      <c r="E89" t="s">
        <v>41</v>
      </c>
      <c r="F89">
        <v>9</v>
      </c>
      <c r="G89">
        <v>4</v>
      </c>
      <c r="H89" t="s">
        <v>42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54</v>
      </c>
      <c r="Q89">
        <v>4</v>
      </c>
      <c r="R89" t="s">
        <v>60</v>
      </c>
      <c r="S89">
        <v>2075</v>
      </c>
      <c r="T89">
        <v>18725</v>
      </c>
      <c r="U89">
        <v>3</v>
      </c>
      <c r="V89" t="s">
        <v>47</v>
      </c>
      <c r="W89" t="s">
        <v>49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49</v>
      </c>
      <c r="C90" t="s">
        <v>37</v>
      </c>
      <c r="D90">
        <v>288</v>
      </c>
      <c r="E90" t="s">
        <v>41</v>
      </c>
      <c r="F90">
        <v>2</v>
      </c>
      <c r="G90">
        <v>3</v>
      </c>
      <c r="H90" t="s">
        <v>42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56</v>
      </c>
      <c r="Q90">
        <v>4</v>
      </c>
      <c r="R90" t="s">
        <v>60</v>
      </c>
      <c r="S90">
        <v>4152</v>
      </c>
      <c r="T90">
        <v>15830</v>
      </c>
      <c r="U90">
        <v>1</v>
      </c>
      <c r="V90" t="s">
        <v>47</v>
      </c>
      <c r="W90" t="s">
        <v>49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47</v>
      </c>
      <c r="C91" t="s">
        <v>37</v>
      </c>
      <c r="D91">
        <v>669</v>
      </c>
      <c r="E91" t="s">
        <v>40</v>
      </c>
      <c r="F91">
        <v>9</v>
      </c>
      <c r="G91">
        <v>2</v>
      </c>
      <c r="H91" t="s">
        <v>44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52</v>
      </c>
      <c r="Q91">
        <v>4</v>
      </c>
      <c r="R91" t="s">
        <v>61</v>
      </c>
      <c r="S91">
        <v>9619</v>
      </c>
      <c r="T91">
        <v>13596</v>
      </c>
      <c r="U91">
        <v>1</v>
      </c>
      <c r="V91" t="s">
        <v>47</v>
      </c>
      <c r="W91" t="s">
        <v>49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49</v>
      </c>
      <c r="C92" t="s">
        <v>38</v>
      </c>
      <c r="D92">
        <v>530</v>
      </c>
      <c r="E92" t="s">
        <v>41</v>
      </c>
      <c r="F92">
        <v>1</v>
      </c>
      <c r="G92">
        <v>4</v>
      </c>
      <c r="H92" t="s">
        <v>42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56</v>
      </c>
      <c r="Q92">
        <v>2</v>
      </c>
      <c r="R92" t="s">
        <v>60</v>
      </c>
      <c r="S92">
        <v>13503</v>
      </c>
      <c r="T92">
        <v>14115</v>
      </c>
      <c r="U92">
        <v>1</v>
      </c>
      <c r="V92" t="s">
        <v>47</v>
      </c>
      <c r="W92" t="s">
        <v>49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49</v>
      </c>
      <c r="C93" t="s">
        <v>37</v>
      </c>
      <c r="D93">
        <v>632</v>
      </c>
      <c r="E93" t="s">
        <v>40</v>
      </c>
      <c r="F93">
        <v>21</v>
      </c>
      <c r="G93">
        <v>4</v>
      </c>
      <c r="H93" t="s">
        <v>0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52</v>
      </c>
      <c r="Q93">
        <v>4</v>
      </c>
      <c r="R93" t="s">
        <v>61</v>
      </c>
      <c r="S93">
        <v>5441</v>
      </c>
      <c r="T93">
        <v>8423</v>
      </c>
      <c r="U93">
        <v>0</v>
      </c>
      <c r="V93" t="s">
        <v>47</v>
      </c>
      <c r="W93" t="s">
        <v>47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49</v>
      </c>
      <c r="C94" t="s">
        <v>37</v>
      </c>
      <c r="D94">
        <v>1334</v>
      </c>
      <c r="E94" t="s">
        <v>40</v>
      </c>
      <c r="F94">
        <v>4</v>
      </c>
      <c r="G94">
        <v>2</v>
      </c>
      <c r="H94" t="s">
        <v>44</v>
      </c>
      <c r="I94">
        <v>1</v>
      </c>
      <c r="J94">
        <v>121</v>
      </c>
      <c r="K94">
        <v>3</v>
      </c>
      <c r="L94" t="s">
        <v>45</v>
      </c>
      <c r="M94">
        <v>63</v>
      </c>
      <c r="N94">
        <v>2</v>
      </c>
      <c r="O94">
        <v>2</v>
      </c>
      <c r="P94" t="s">
        <v>52</v>
      </c>
      <c r="Q94">
        <v>2</v>
      </c>
      <c r="R94" t="s">
        <v>62</v>
      </c>
      <c r="S94">
        <v>5209</v>
      </c>
      <c r="T94">
        <v>19760</v>
      </c>
      <c r="U94">
        <v>1</v>
      </c>
      <c r="V94" t="s">
        <v>47</v>
      </c>
      <c r="W94" t="s">
        <v>47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49</v>
      </c>
      <c r="C95" t="s">
        <v>38</v>
      </c>
      <c r="D95">
        <v>638</v>
      </c>
      <c r="E95" t="s">
        <v>41</v>
      </c>
      <c r="F95">
        <v>1</v>
      </c>
      <c r="G95">
        <v>3</v>
      </c>
      <c r="H95" t="s">
        <v>44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56</v>
      </c>
      <c r="Q95">
        <v>1</v>
      </c>
      <c r="R95" t="s">
        <v>60</v>
      </c>
      <c r="S95">
        <v>10673</v>
      </c>
      <c r="T95">
        <v>3142</v>
      </c>
      <c r="U95">
        <v>2</v>
      </c>
      <c r="V95" t="s">
        <v>47</v>
      </c>
      <c r="W95" t="s">
        <v>47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49</v>
      </c>
      <c r="C96" t="s">
        <v>37</v>
      </c>
      <c r="D96">
        <v>1093</v>
      </c>
      <c r="E96" t="s">
        <v>40</v>
      </c>
      <c r="F96">
        <v>6</v>
      </c>
      <c r="G96">
        <v>4</v>
      </c>
      <c r="H96" t="s">
        <v>44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52</v>
      </c>
      <c r="Q96">
        <v>3</v>
      </c>
      <c r="R96" t="s">
        <v>61</v>
      </c>
      <c r="S96">
        <v>5010</v>
      </c>
      <c r="T96">
        <v>24301</v>
      </c>
      <c r="U96">
        <v>1</v>
      </c>
      <c r="V96" t="s">
        <v>47</v>
      </c>
      <c r="W96" t="s">
        <v>49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49</v>
      </c>
      <c r="C97" t="s">
        <v>37</v>
      </c>
      <c r="D97">
        <v>1217</v>
      </c>
      <c r="E97" t="s">
        <v>41</v>
      </c>
      <c r="F97">
        <v>2</v>
      </c>
      <c r="G97">
        <v>4</v>
      </c>
      <c r="H97" t="s">
        <v>50</v>
      </c>
      <c r="I97">
        <v>1</v>
      </c>
      <c r="J97">
        <v>126</v>
      </c>
      <c r="K97">
        <v>1</v>
      </c>
      <c r="L97" t="s">
        <v>45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60</v>
      </c>
      <c r="S97">
        <v>13549</v>
      </c>
      <c r="T97">
        <v>24001</v>
      </c>
      <c r="U97">
        <v>9</v>
      </c>
      <c r="V97" t="s">
        <v>47</v>
      </c>
      <c r="W97" t="s">
        <v>49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49</v>
      </c>
      <c r="C98" t="s">
        <v>37</v>
      </c>
      <c r="D98">
        <v>1353</v>
      </c>
      <c r="E98" t="s">
        <v>40</v>
      </c>
      <c r="F98">
        <v>3</v>
      </c>
      <c r="G98">
        <v>2</v>
      </c>
      <c r="H98" t="s">
        <v>43</v>
      </c>
      <c r="I98">
        <v>1</v>
      </c>
      <c r="J98">
        <v>128</v>
      </c>
      <c r="K98">
        <v>1</v>
      </c>
      <c r="L98" t="s">
        <v>45</v>
      </c>
      <c r="M98">
        <v>33</v>
      </c>
      <c r="N98">
        <v>3</v>
      </c>
      <c r="O98">
        <v>2</v>
      </c>
      <c r="P98" t="s">
        <v>52</v>
      </c>
      <c r="Q98">
        <v>3</v>
      </c>
      <c r="R98" t="s">
        <v>60</v>
      </c>
      <c r="S98">
        <v>4999</v>
      </c>
      <c r="T98">
        <v>17519</v>
      </c>
      <c r="U98">
        <v>0</v>
      </c>
      <c r="V98" t="s">
        <v>47</v>
      </c>
      <c r="W98" t="s">
        <v>49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49</v>
      </c>
      <c r="C99" t="s">
        <v>39</v>
      </c>
      <c r="D99">
        <v>120</v>
      </c>
      <c r="E99" t="s">
        <v>40</v>
      </c>
      <c r="F99">
        <v>4</v>
      </c>
      <c r="G99">
        <v>3</v>
      </c>
      <c r="H99" t="s">
        <v>44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52</v>
      </c>
      <c r="Q99">
        <v>3</v>
      </c>
      <c r="R99" t="s">
        <v>60</v>
      </c>
      <c r="S99">
        <v>4221</v>
      </c>
      <c r="T99">
        <v>8863</v>
      </c>
      <c r="U99">
        <v>1</v>
      </c>
      <c r="V99" t="s">
        <v>47</v>
      </c>
      <c r="W99" t="s">
        <v>49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49</v>
      </c>
      <c r="C100" t="s">
        <v>37</v>
      </c>
      <c r="D100">
        <v>682</v>
      </c>
      <c r="E100" t="s">
        <v>40</v>
      </c>
      <c r="F100">
        <v>10</v>
      </c>
      <c r="G100">
        <v>4</v>
      </c>
      <c r="H100" t="s">
        <v>44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52</v>
      </c>
      <c r="Q100">
        <v>3</v>
      </c>
      <c r="R100" t="s">
        <v>61</v>
      </c>
      <c r="S100">
        <v>13872</v>
      </c>
      <c r="T100">
        <v>24409</v>
      </c>
      <c r="U100">
        <v>0</v>
      </c>
      <c r="V100" t="s">
        <v>47</v>
      </c>
      <c r="W100" t="s">
        <v>49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49</v>
      </c>
      <c r="C101" t="s">
        <v>39</v>
      </c>
      <c r="D101">
        <v>489</v>
      </c>
      <c r="E101" t="s">
        <v>41</v>
      </c>
      <c r="F101">
        <v>23</v>
      </c>
      <c r="G101">
        <v>3</v>
      </c>
      <c r="H101" t="s">
        <v>44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54</v>
      </c>
      <c r="Q101">
        <v>2</v>
      </c>
      <c r="R101" t="s">
        <v>60</v>
      </c>
      <c r="S101">
        <v>2042</v>
      </c>
      <c r="T101">
        <v>25043</v>
      </c>
      <c r="U101">
        <v>4</v>
      </c>
      <c r="V101" t="s">
        <v>47</v>
      </c>
      <c r="W101" t="s">
        <v>49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47</v>
      </c>
      <c r="C102" t="s">
        <v>37</v>
      </c>
      <c r="D102">
        <v>807</v>
      </c>
      <c r="E102" t="s">
        <v>51</v>
      </c>
      <c r="F102">
        <v>6</v>
      </c>
      <c r="G102">
        <v>4</v>
      </c>
      <c r="H102" t="s">
        <v>51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51</v>
      </c>
      <c r="Q102">
        <v>1</v>
      </c>
      <c r="R102" t="s">
        <v>62</v>
      </c>
      <c r="S102">
        <v>2073</v>
      </c>
      <c r="T102">
        <v>23648</v>
      </c>
      <c r="U102">
        <v>4</v>
      </c>
      <c r="V102" t="s">
        <v>47</v>
      </c>
      <c r="W102" t="s">
        <v>47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49</v>
      </c>
      <c r="C103" t="s">
        <v>37</v>
      </c>
      <c r="D103">
        <v>827</v>
      </c>
      <c r="E103" t="s">
        <v>41</v>
      </c>
      <c r="F103">
        <v>1</v>
      </c>
      <c r="G103">
        <v>1</v>
      </c>
      <c r="H103" t="s">
        <v>42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53</v>
      </c>
      <c r="Q103">
        <v>1</v>
      </c>
      <c r="R103" t="s">
        <v>61</v>
      </c>
      <c r="S103">
        <v>2956</v>
      </c>
      <c r="T103">
        <v>15178</v>
      </c>
      <c r="U103">
        <v>1</v>
      </c>
      <c r="V103" t="s">
        <v>47</v>
      </c>
      <c r="W103" t="s">
        <v>49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47</v>
      </c>
      <c r="C104" t="s">
        <v>38</v>
      </c>
      <c r="D104">
        <v>871</v>
      </c>
      <c r="E104" t="s">
        <v>41</v>
      </c>
      <c r="F104">
        <v>6</v>
      </c>
      <c r="G104">
        <v>3</v>
      </c>
      <c r="H104" t="s">
        <v>42</v>
      </c>
      <c r="I104">
        <v>1</v>
      </c>
      <c r="J104">
        <v>137</v>
      </c>
      <c r="K104">
        <v>4</v>
      </c>
      <c r="L104" t="s">
        <v>45</v>
      </c>
      <c r="M104">
        <v>66</v>
      </c>
      <c r="N104">
        <v>2</v>
      </c>
      <c r="O104">
        <v>1</v>
      </c>
      <c r="P104" t="s">
        <v>54</v>
      </c>
      <c r="Q104">
        <v>4</v>
      </c>
      <c r="R104" t="s">
        <v>61</v>
      </c>
      <c r="S104">
        <v>2926</v>
      </c>
      <c r="T104">
        <v>19783</v>
      </c>
      <c r="U104">
        <v>1</v>
      </c>
      <c r="V104" t="s">
        <v>47</v>
      </c>
      <c r="W104" t="s">
        <v>47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49</v>
      </c>
      <c r="C105" t="s">
        <v>37</v>
      </c>
      <c r="D105">
        <v>665</v>
      </c>
      <c r="E105" t="s">
        <v>41</v>
      </c>
      <c r="F105">
        <v>6</v>
      </c>
      <c r="G105">
        <v>4</v>
      </c>
      <c r="H105" t="s">
        <v>43</v>
      </c>
      <c r="I105">
        <v>1</v>
      </c>
      <c r="J105">
        <v>138</v>
      </c>
      <c r="K105">
        <v>1</v>
      </c>
      <c r="L105" t="s">
        <v>45</v>
      </c>
      <c r="M105">
        <v>41</v>
      </c>
      <c r="N105">
        <v>3</v>
      </c>
      <c r="O105">
        <v>2</v>
      </c>
      <c r="P105" t="s">
        <v>53</v>
      </c>
      <c r="Q105">
        <v>3</v>
      </c>
      <c r="R105" t="s">
        <v>61</v>
      </c>
      <c r="S105">
        <v>4809</v>
      </c>
      <c r="T105">
        <v>12482</v>
      </c>
      <c r="U105">
        <v>1</v>
      </c>
      <c r="V105" t="s">
        <v>47</v>
      </c>
      <c r="W105" t="s">
        <v>49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49</v>
      </c>
      <c r="C106" t="s">
        <v>39</v>
      </c>
      <c r="D106">
        <v>1040</v>
      </c>
      <c r="E106" t="s">
        <v>41</v>
      </c>
      <c r="F106">
        <v>2</v>
      </c>
      <c r="G106">
        <v>2</v>
      </c>
      <c r="H106" t="s">
        <v>42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56</v>
      </c>
      <c r="Q106">
        <v>4</v>
      </c>
      <c r="R106" t="s">
        <v>62</v>
      </c>
      <c r="S106">
        <v>5163</v>
      </c>
      <c r="T106">
        <v>15850</v>
      </c>
      <c r="U106">
        <v>5</v>
      </c>
      <c r="V106" t="s">
        <v>47</v>
      </c>
      <c r="W106" t="s">
        <v>49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49</v>
      </c>
      <c r="C107" t="s">
        <v>39</v>
      </c>
      <c r="D107">
        <v>1420</v>
      </c>
      <c r="E107" t="s">
        <v>51</v>
      </c>
      <c r="F107">
        <v>2</v>
      </c>
      <c r="G107">
        <v>4</v>
      </c>
      <c r="H107" t="s">
        <v>51</v>
      </c>
      <c r="I107">
        <v>1</v>
      </c>
      <c r="J107">
        <v>140</v>
      </c>
      <c r="K107">
        <v>3</v>
      </c>
      <c r="L107" t="s">
        <v>45</v>
      </c>
      <c r="M107">
        <v>32</v>
      </c>
      <c r="N107">
        <v>2</v>
      </c>
      <c r="O107">
        <v>5</v>
      </c>
      <c r="P107" t="s">
        <v>57</v>
      </c>
      <c r="Q107">
        <v>4</v>
      </c>
      <c r="R107" t="s">
        <v>60</v>
      </c>
      <c r="S107">
        <v>18844</v>
      </c>
      <c r="T107">
        <v>21922</v>
      </c>
      <c r="U107">
        <v>9</v>
      </c>
      <c r="V107" t="s">
        <v>47</v>
      </c>
      <c r="W107" t="s">
        <v>49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49</v>
      </c>
      <c r="C108" t="s">
        <v>38</v>
      </c>
      <c r="D108">
        <v>1115</v>
      </c>
      <c r="E108" t="s">
        <v>41</v>
      </c>
      <c r="F108">
        <v>1</v>
      </c>
      <c r="G108">
        <v>3</v>
      </c>
      <c r="H108" t="s">
        <v>42</v>
      </c>
      <c r="I108">
        <v>1</v>
      </c>
      <c r="J108">
        <v>141</v>
      </c>
      <c r="K108">
        <v>1</v>
      </c>
      <c r="L108" t="s">
        <v>45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60</v>
      </c>
      <c r="S108">
        <v>18172</v>
      </c>
      <c r="T108">
        <v>9755</v>
      </c>
      <c r="U108">
        <v>3</v>
      </c>
      <c r="V108" t="s">
        <v>47</v>
      </c>
      <c r="W108" t="s">
        <v>47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47</v>
      </c>
      <c r="C109" t="s">
        <v>37</v>
      </c>
      <c r="D109">
        <v>240</v>
      </c>
      <c r="E109" t="s">
        <v>40</v>
      </c>
      <c r="F109">
        <v>5</v>
      </c>
      <c r="G109">
        <v>3</v>
      </c>
      <c r="H109" t="s">
        <v>0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52</v>
      </c>
      <c r="Q109">
        <v>3</v>
      </c>
      <c r="R109" t="s">
        <v>61</v>
      </c>
      <c r="S109">
        <v>5744</v>
      </c>
      <c r="T109">
        <v>26959</v>
      </c>
      <c r="U109">
        <v>1</v>
      </c>
      <c r="V109" t="s">
        <v>47</v>
      </c>
      <c r="W109" t="s">
        <v>47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49</v>
      </c>
      <c r="C110" t="s">
        <v>37</v>
      </c>
      <c r="D110">
        <v>1280</v>
      </c>
      <c r="E110" t="s">
        <v>41</v>
      </c>
      <c r="F110">
        <v>7</v>
      </c>
      <c r="G110">
        <v>1</v>
      </c>
      <c r="H110" t="s">
        <v>44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53</v>
      </c>
      <c r="Q110">
        <v>4</v>
      </c>
      <c r="R110" t="s">
        <v>60</v>
      </c>
      <c r="S110">
        <v>2889</v>
      </c>
      <c r="T110">
        <v>26897</v>
      </c>
      <c r="U110">
        <v>1</v>
      </c>
      <c r="V110" t="s">
        <v>47</v>
      </c>
      <c r="W110" t="s">
        <v>49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49</v>
      </c>
      <c r="C111" t="s">
        <v>37</v>
      </c>
      <c r="D111">
        <v>534</v>
      </c>
      <c r="E111" t="s">
        <v>41</v>
      </c>
      <c r="F111">
        <v>15</v>
      </c>
      <c r="G111">
        <v>3</v>
      </c>
      <c r="H111" t="s">
        <v>44</v>
      </c>
      <c r="I111">
        <v>1</v>
      </c>
      <c r="J111">
        <v>144</v>
      </c>
      <c r="K111">
        <v>2</v>
      </c>
      <c r="L111" t="s">
        <v>45</v>
      </c>
      <c r="M111">
        <v>59</v>
      </c>
      <c r="N111">
        <v>3</v>
      </c>
      <c r="O111">
        <v>1</v>
      </c>
      <c r="P111" t="s">
        <v>54</v>
      </c>
      <c r="Q111">
        <v>4</v>
      </c>
      <c r="R111" t="s">
        <v>61</v>
      </c>
      <c r="S111">
        <v>2871</v>
      </c>
      <c r="T111">
        <v>23785</v>
      </c>
      <c r="U111">
        <v>1</v>
      </c>
      <c r="V111" t="s">
        <v>47</v>
      </c>
      <c r="W111" t="s">
        <v>49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49</v>
      </c>
      <c r="C112" t="s">
        <v>38</v>
      </c>
      <c r="D112">
        <v>1456</v>
      </c>
      <c r="E112" t="s">
        <v>41</v>
      </c>
      <c r="F112">
        <v>1</v>
      </c>
      <c r="G112">
        <v>4</v>
      </c>
      <c r="H112" t="s">
        <v>44</v>
      </c>
      <c r="I112">
        <v>1</v>
      </c>
      <c r="J112">
        <v>145</v>
      </c>
      <c r="K112">
        <v>1</v>
      </c>
      <c r="L112" t="s">
        <v>45</v>
      </c>
      <c r="M112">
        <v>30</v>
      </c>
      <c r="N112">
        <v>2</v>
      </c>
      <c r="O112">
        <v>3</v>
      </c>
      <c r="P112" t="s">
        <v>56</v>
      </c>
      <c r="Q112">
        <v>1</v>
      </c>
      <c r="R112" t="s">
        <v>61</v>
      </c>
      <c r="S112">
        <v>7484</v>
      </c>
      <c r="T112">
        <v>25796</v>
      </c>
      <c r="U112">
        <v>3</v>
      </c>
      <c r="V112" t="s">
        <v>47</v>
      </c>
      <c r="W112" t="s">
        <v>49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47</v>
      </c>
      <c r="C113" t="s">
        <v>38</v>
      </c>
      <c r="D113">
        <v>658</v>
      </c>
      <c r="E113" t="s">
        <v>41</v>
      </c>
      <c r="F113">
        <v>7</v>
      </c>
      <c r="G113">
        <v>3</v>
      </c>
      <c r="H113" t="s">
        <v>42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54</v>
      </c>
      <c r="Q113">
        <v>3</v>
      </c>
      <c r="R113" t="s">
        <v>61</v>
      </c>
      <c r="S113">
        <v>6074</v>
      </c>
      <c r="T113">
        <v>22887</v>
      </c>
      <c r="U113">
        <v>1</v>
      </c>
      <c r="V113" t="s">
        <v>47</v>
      </c>
      <c r="W113" t="s">
        <v>47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49</v>
      </c>
      <c r="C114" t="s">
        <v>39</v>
      </c>
      <c r="D114">
        <v>142</v>
      </c>
      <c r="E114" t="s">
        <v>51</v>
      </c>
      <c r="F114">
        <v>26</v>
      </c>
      <c r="G114">
        <v>3</v>
      </c>
      <c r="H114" t="s">
        <v>51</v>
      </c>
      <c r="I114">
        <v>1</v>
      </c>
      <c r="J114">
        <v>148</v>
      </c>
      <c r="K114">
        <v>4</v>
      </c>
      <c r="L114" t="s">
        <v>45</v>
      </c>
      <c r="M114">
        <v>30</v>
      </c>
      <c r="N114">
        <v>4</v>
      </c>
      <c r="O114">
        <v>4</v>
      </c>
      <c r="P114" t="s">
        <v>57</v>
      </c>
      <c r="Q114">
        <v>4</v>
      </c>
      <c r="R114" t="s">
        <v>61</v>
      </c>
      <c r="S114">
        <v>17328</v>
      </c>
      <c r="T114">
        <v>13871</v>
      </c>
      <c r="U114">
        <v>2</v>
      </c>
      <c r="V114" t="s">
        <v>47</v>
      </c>
      <c r="W114" t="s">
        <v>47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49</v>
      </c>
      <c r="C115" t="s">
        <v>37</v>
      </c>
      <c r="D115">
        <v>1127</v>
      </c>
      <c r="E115" t="s">
        <v>41</v>
      </c>
      <c r="F115">
        <v>18</v>
      </c>
      <c r="G115">
        <v>1</v>
      </c>
      <c r="H115" t="s">
        <v>42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54</v>
      </c>
      <c r="Q115">
        <v>3</v>
      </c>
      <c r="R115" t="s">
        <v>60</v>
      </c>
      <c r="S115">
        <v>2774</v>
      </c>
      <c r="T115">
        <v>13257</v>
      </c>
      <c r="U115">
        <v>0</v>
      </c>
      <c r="V115" t="s">
        <v>47</v>
      </c>
      <c r="W115" t="s">
        <v>49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49</v>
      </c>
      <c r="C116" t="s">
        <v>37</v>
      </c>
      <c r="D116">
        <v>1031</v>
      </c>
      <c r="E116" t="s">
        <v>41</v>
      </c>
      <c r="F116">
        <v>6</v>
      </c>
      <c r="G116">
        <v>4</v>
      </c>
      <c r="H116" t="s">
        <v>42</v>
      </c>
      <c r="I116">
        <v>1</v>
      </c>
      <c r="J116">
        <v>151</v>
      </c>
      <c r="K116">
        <v>3</v>
      </c>
      <c r="L116" t="s">
        <v>45</v>
      </c>
      <c r="M116">
        <v>45</v>
      </c>
      <c r="N116">
        <v>2</v>
      </c>
      <c r="O116">
        <v>2</v>
      </c>
      <c r="P116" t="s">
        <v>53</v>
      </c>
      <c r="Q116">
        <v>2</v>
      </c>
      <c r="R116" t="s">
        <v>62</v>
      </c>
      <c r="S116">
        <v>4505</v>
      </c>
      <c r="T116">
        <v>15000</v>
      </c>
      <c r="U116">
        <v>6</v>
      </c>
      <c r="V116" t="s">
        <v>47</v>
      </c>
      <c r="W116" t="s">
        <v>49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49</v>
      </c>
      <c r="C117" t="s">
        <v>37</v>
      </c>
      <c r="D117">
        <v>1189</v>
      </c>
      <c r="E117" t="s">
        <v>40</v>
      </c>
      <c r="F117">
        <v>3</v>
      </c>
      <c r="G117">
        <v>3</v>
      </c>
      <c r="H117" t="s">
        <v>42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52</v>
      </c>
      <c r="Q117">
        <v>4</v>
      </c>
      <c r="R117" t="s">
        <v>61</v>
      </c>
      <c r="S117">
        <v>7428</v>
      </c>
      <c r="T117">
        <v>14506</v>
      </c>
      <c r="U117">
        <v>2</v>
      </c>
      <c r="V117" t="s">
        <v>47</v>
      </c>
      <c r="W117" t="s">
        <v>49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49</v>
      </c>
      <c r="C118" t="s">
        <v>37</v>
      </c>
      <c r="D118">
        <v>1354</v>
      </c>
      <c r="E118" t="s">
        <v>41</v>
      </c>
      <c r="F118">
        <v>5</v>
      </c>
      <c r="G118">
        <v>3</v>
      </c>
      <c r="H118" t="s">
        <v>44</v>
      </c>
      <c r="I118">
        <v>1</v>
      </c>
      <c r="J118">
        <v>153</v>
      </c>
      <c r="K118">
        <v>3</v>
      </c>
      <c r="L118" t="s">
        <v>45</v>
      </c>
      <c r="M118">
        <v>45</v>
      </c>
      <c r="N118">
        <v>2</v>
      </c>
      <c r="O118">
        <v>3</v>
      </c>
      <c r="P118" t="s">
        <v>57</v>
      </c>
      <c r="Q118">
        <v>1</v>
      </c>
      <c r="R118" t="s">
        <v>61</v>
      </c>
      <c r="S118">
        <v>11631</v>
      </c>
      <c r="T118">
        <v>5615</v>
      </c>
      <c r="U118">
        <v>2</v>
      </c>
      <c r="V118" t="s">
        <v>47</v>
      </c>
      <c r="W118" t="s">
        <v>49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49</v>
      </c>
      <c r="C119" t="s">
        <v>38</v>
      </c>
      <c r="D119">
        <v>1467</v>
      </c>
      <c r="E119" t="s">
        <v>40</v>
      </c>
      <c r="F119">
        <v>11</v>
      </c>
      <c r="G119">
        <v>2</v>
      </c>
      <c r="H119" t="s">
        <v>50</v>
      </c>
      <c r="I119">
        <v>1</v>
      </c>
      <c r="J119">
        <v>154</v>
      </c>
      <c r="K119">
        <v>2</v>
      </c>
      <c r="L119" t="s">
        <v>45</v>
      </c>
      <c r="M119">
        <v>92</v>
      </c>
      <c r="N119">
        <v>3</v>
      </c>
      <c r="O119">
        <v>3</v>
      </c>
      <c r="P119" t="s">
        <v>52</v>
      </c>
      <c r="Q119">
        <v>4</v>
      </c>
      <c r="R119" t="s">
        <v>60</v>
      </c>
      <c r="S119">
        <v>9738</v>
      </c>
      <c r="T119">
        <v>22952</v>
      </c>
      <c r="U119">
        <v>0</v>
      </c>
      <c r="V119" t="s">
        <v>47</v>
      </c>
      <c r="W119" t="s">
        <v>49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49</v>
      </c>
      <c r="C120" t="s">
        <v>37</v>
      </c>
      <c r="D120">
        <v>922</v>
      </c>
      <c r="E120" t="s">
        <v>41</v>
      </c>
      <c r="F120">
        <v>3</v>
      </c>
      <c r="G120">
        <v>2</v>
      </c>
      <c r="H120" t="s">
        <v>42</v>
      </c>
      <c r="I120">
        <v>1</v>
      </c>
      <c r="J120">
        <v>155</v>
      </c>
      <c r="K120">
        <v>1</v>
      </c>
      <c r="L120" t="s">
        <v>45</v>
      </c>
      <c r="M120">
        <v>39</v>
      </c>
      <c r="N120">
        <v>3</v>
      </c>
      <c r="O120">
        <v>1</v>
      </c>
      <c r="P120" t="s">
        <v>54</v>
      </c>
      <c r="Q120">
        <v>4</v>
      </c>
      <c r="R120" t="s">
        <v>62</v>
      </c>
      <c r="S120">
        <v>2835</v>
      </c>
      <c r="T120">
        <v>2561</v>
      </c>
      <c r="U120">
        <v>5</v>
      </c>
      <c r="V120" t="s">
        <v>47</v>
      </c>
      <c r="W120" t="s">
        <v>49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49</v>
      </c>
      <c r="C121" t="s">
        <v>38</v>
      </c>
      <c r="D121">
        <v>394</v>
      </c>
      <c r="E121" t="s">
        <v>40</v>
      </c>
      <c r="F121">
        <v>26</v>
      </c>
      <c r="G121">
        <v>2</v>
      </c>
      <c r="H121" t="s">
        <v>42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57</v>
      </c>
      <c r="Q121">
        <v>4</v>
      </c>
      <c r="R121" t="s">
        <v>60</v>
      </c>
      <c r="S121">
        <v>16959</v>
      </c>
      <c r="T121">
        <v>19494</v>
      </c>
      <c r="U121">
        <v>1</v>
      </c>
      <c r="V121" t="s">
        <v>47</v>
      </c>
      <c r="W121" t="s">
        <v>47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49</v>
      </c>
      <c r="C122" t="s">
        <v>38</v>
      </c>
      <c r="D122">
        <v>1312</v>
      </c>
      <c r="E122" t="s">
        <v>41</v>
      </c>
      <c r="F122">
        <v>23</v>
      </c>
      <c r="G122">
        <v>3</v>
      </c>
      <c r="H122" t="s">
        <v>42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53</v>
      </c>
      <c r="Q122">
        <v>3</v>
      </c>
      <c r="R122" t="s">
        <v>62</v>
      </c>
      <c r="S122">
        <v>2613</v>
      </c>
      <c r="T122">
        <v>22310</v>
      </c>
      <c r="U122">
        <v>1</v>
      </c>
      <c r="V122" t="s">
        <v>47</v>
      </c>
      <c r="W122" t="s">
        <v>49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49</v>
      </c>
      <c r="C123" t="s">
        <v>39</v>
      </c>
      <c r="D123">
        <v>750</v>
      </c>
      <c r="E123" t="s">
        <v>40</v>
      </c>
      <c r="F123">
        <v>22</v>
      </c>
      <c r="G123">
        <v>2</v>
      </c>
      <c r="H123" t="s">
        <v>0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52</v>
      </c>
      <c r="Q123">
        <v>2</v>
      </c>
      <c r="R123" t="s">
        <v>60</v>
      </c>
      <c r="S123">
        <v>6146</v>
      </c>
      <c r="T123">
        <v>15480</v>
      </c>
      <c r="U123">
        <v>0</v>
      </c>
      <c r="V123" t="s">
        <v>47</v>
      </c>
      <c r="W123" t="s">
        <v>49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47</v>
      </c>
      <c r="C124" t="s">
        <v>37</v>
      </c>
      <c r="D124">
        <v>441</v>
      </c>
      <c r="E124" t="s">
        <v>41</v>
      </c>
      <c r="F124">
        <v>14</v>
      </c>
      <c r="G124">
        <v>4</v>
      </c>
      <c r="H124" t="s">
        <v>42</v>
      </c>
      <c r="I124">
        <v>1</v>
      </c>
      <c r="J124">
        <v>161</v>
      </c>
      <c r="K124">
        <v>2</v>
      </c>
      <c r="L124" t="s">
        <v>45</v>
      </c>
      <c r="M124">
        <v>72</v>
      </c>
      <c r="N124">
        <v>3</v>
      </c>
      <c r="O124">
        <v>1</v>
      </c>
      <c r="P124" t="s">
        <v>53</v>
      </c>
      <c r="Q124">
        <v>2</v>
      </c>
      <c r="R124" t="s">
        <v>60</v>
      </c>
      <c r="S124">
        <v>4963</v>
      </c>
      <c r="T124">
        <v>4510</v>
      </c>
      <c r="U124">
        <v>9</v>
      </c>
      <c r="V124" t="s">
        <v>47</v>
      </c>
      <c r="W124" t="s">
        <v>47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49</v>
      </c>
      <c r="C125" t="s">
        <v>37</v>
      </c>
      <c r="D125">
        <v>684</v>
      </c>
      <c r="E125" t="s">
        <v>41</v>
      </c>
      <c r="F125">
        <v>6</v>
      </c>
      <c r="G125">
        <v>3</v>
      </c>
      <c r="H125" t="s">
        <v>42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61</v>
      </c>
      <c r="S125">
        <v>19537</v>
      </c>
      <c r="T125">
        <v>6462</v>
      </c>
      <c r="U125">
        <v>7</v>
      </c>
      <c r="V125" t="s">
        <v>47</v>
      </c>
      <c r="W125" t="s">
        <v>49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47</v>
      </c>
      <c r="C126" t="s">
        <v>37</v>
      </c>
      <c r="D126">
        <v>249</v>
      </c>
      <c r="E126" t="s">
        <v>40</v>
      </c>
      <c r="F126">
        <v>6</v>
      </c>
      <c r="G126">
        <v>4</v>
      </c>
      <c r="H126" t="s">
        <v>42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52</v>
      </c>
      <c r="Q126">
        <v>3</v>
      </c>
      <c r="R126" t="s">
        <v>60</v>
      </c>
      <c r="S126">
        <v>6172</v>
      </c>
      <c r="T126">
        <v>20739</v>
      </c>
      <c r="U126">
        <v>4</v>
      </c>
      <c r="V126" t="s">
        <v>47</v>
      </c>
      <c r="W126" t="s">
        <v>47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49</v>
      </c>
      <c r="C127" t="s">
        <v>37</v>
      </c>
      <c r="D127">
        <v>841</v>
      </c>
      <c r="E127" t="s">
        <v>41</v>
      </c>
      <c r="F127">
        <v>6</v>
      </c>
      <c r="G127">
        <v>3</v>
      </c>
      <c r="H127" t="s">
        <v>43</v>
      </c>
      <c r="I127">
        <v>1</v>
      </c>
      <c r="J127">
        <v>164</v>
      </c>
      <c r="K127">
        <v>3</v>
      </c>
      <c r="L127" t="s">
        <v>45</v>
      </c>
      <c r="M127">
        <v>46</v>
      </c>
      <c r="N127">
        <v>2</v>
      </c>
      <c r="O127">
        <v>1</v>
      </c>
      <c r="P127" t="s">
        <v>53</v>
      </c>
      <c r="Q127">
        <v>2</v>
      </c>
      <c r="R127" t="s">
        <v>60</v>
      </c>
      <c r="S127">
        <v>2368</v>
      </c>
      <c r="T127">
        <v>23300</v>
      </c>
      <c r="U127">
        <v>1</v>
      </c>
      <c r="V127" t="s">
        <v>47</v>
      </c>
      <c r="W127" t="s">
        <v>49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47</v>
      </c>
      <c r="C128" t="s">
        <v>37</v>
      </c>
      <c r="D128">
        <v>147</v>
      </c>
      <c r="E128" t="s">
        <v>41</v>
      </c>
      <c r="F128">
        <v>23</v>
      </c>
      <c r="G128">
        <v>4</v>
      </c>
      <c r="H128" t="s">
        <v>44</v>
      </c>
      <c r="I128">
        <v>1</v>
      </c>
      <c r="J128">
        <v>165</v>
      </c>
      <c r="K128">
        <v>4</v>
      </c>
      <c r="L128" t="s">
        <v>45</v>
      </c>
      <c r="M128">
        <v>94</v>
      </c>
      <c r="N128">
        <v>3</v>
      </c>
      <c r="O128">
        <v>3</v>
      </c>
      <c r="P128" t="s">
        <v>56</v>
      </c>
      <c r="Q128">
        <v>4</v>
      </c>
      <c r="R128" t="s">
        <v>60</v>
      </c>
      <c r="S128">
        <v>10312</v>
      </c>
      <c r="T128">
        <v>3465</v>
      </c>
      <c r="U128">
        <v>1</v>
      </c>
      <c r="V128" t="s">
        <v>47</v>
      </c>
      <c r="W128" t="s">
        <v>49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47</v>
      </c>
      <c r="C129" t="s">
        <v>37</v>
      </c>
      <c r="D129">
        <v>528</v>
      </c>
      <c r="E129" t="s">
        <v>40</v>
      </c>
      <c r="F129">
        <v>22</v>
      </c>
      <c r="G129">
        <v>1</v>
      </c>
      <c r="H129" t="s">
        <v>0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59</v>
      </c>
      <c r="Q129">
        <v>3</v>
      </c>
      <c r="R129" t="s">
        <v>61</v>
      </c>
      <c r="S129">
        <v>1675</v>
      </c>
      <c r="T129">
        <v>26820</v>
      </c>
      <c r="U129">
        <v>1</v>
      </c>
      <c r="V129" t="s">
        <v>47</v>
      </c>
      <c r="W129" t="s">
        <v>47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49</v>
      </c>
      <c r="C130" t="s">
        <v>37</v>
      </c>
      <c r="D130">
        <v>594</v>
      </c>
      <c r="E130" t="s">
        <v>41</v>
      </c>
      <c r="F130">
        <v>2</v>
      </c>
      <c r="G130">
        <v>1</v>
      </c>
      <c r="H130" t="s">
        <v>50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54</v>
      </c>
      <c r="Q130">
        <v>4</v>
      </c>
      <c r="R130" t="s">
        <v>60</v>
      </c>
      <c r="S130">
        <v>2523</v>
      </c>
      <c r="T130">
        <v>19299</v>
      </c>
      <c r="U130">
        <v>0</v>
      </c>
      <c r="V130" t="s">
        <v>47</v>
      </c>
      <c r="W130" t="s">
        <v>49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49</v>
      </c>
      <c r="C131" t="s">
        <v>37</v>
      </c>
      <c r="D131">
        <v>470</v>
      </c>
      <c r="E131" t="s">
        <v>41</v>
      </c>
      <c r="F131">
        <v>20</v>
      </c>
      <c r="G131">
        <v>4</v>
      </c>
      <c r="H131" t="s">
        <v>44</v>
      </c>
      <c r="I131">
        <v>1</v>
      </c>
      <c r="J131">
        <v>170</v>
      </c>
      <c r="K131">
        <v>3</v>
      </c>
      <c r="L131" t="s">
        <v>45</v>
      </c>
      <c r="M131">
        <v>96</v>
      </c>
      <c r="N131">
        <v>3</v>
      </c>
      <c r="O131">
        <v>2</v>
      </c>
      <c r="P131" t="s">
        <v>55</v>
      </c>
      <c r="Q131">
        <v>1</v>
      </c>
      <c r="R131" t="s">
        <v>60</v>
      </c>
      <c r="S131">
        <v>6567</v>
      </c>
      <c r="T131">
        <v>5549</v>
      </c>
      <c r="U131">
        <v>1</v>
      </c>
      <c r="V131" t="s">
        <v>47</v>
      </c>
      <c r="W131" t="s">
        <v>49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49</v>
      </c>
      <c r="C132" t="s">
        <v>38</v>
      </c>
      <c r="D132">
        <v>957</v>
      </c>
      <c r="E132" t="s">
        <v>41</v>
      </c>
      <c r="F132">
        <v>28</v>
      </c>
      <c r="G132">
        <v>3</v>
      </c>
      <c r="H132" t="s">
        <v>44</v>
      </c>
      <c r="I132">
        <v>1</v>
      </c>
      <c r="J132">
        <v>171</v>
      </c>
      <c r="K132">
        <v>2</v>
      </c>
      <c r="L132" t="s">
        <v>45</v>
      </c>
      <c r="M132">
        <v>72</v>
      </c>
      <c r="N132">
        <v>4</v>
      </c>
      <c r="O132">
        <v>1</v>
      </c>
      <c r="P132" t="s">
        <v>53</v>
      </c>
      <c r="Q132">
        <v>3</v>
      </c>
      <c r="R132" t="s">
        <v>61</v>
      </c>
      <c r="S132">
        <v>4739</v>
      </c>
      <c r="T132">
        <v>16090</v>
      </c>
      <c r="U132">
        <v>4</v>
      </c>
      <c r="V132" t="s">
        <v>47</v>
      </c>
      <c r="W132" t="s">
        <v>49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49</v>
      </c>
      <c r="C133" t="s">
        <v>38</v>
      </c>
      <c r="D133">
        <v>809</v>
      </c>
      <c r="E133" t="s">
        <v>40</v>
      </c>
      <c r="F133">
        <v>12</v>
      </c>
      <c r="G133">
        <v>3</v>
      </c>
      <c r="H133" t="s">
        <v>0</v>
      </c>
      <c r="I133">
        <v>1</v>
      </c>
      <c r="J133">
        <v>174</v>
      </c>
      <c r="K133">
        <v>3</v>
      </c>
      <c r="L133" t="s">
        <v>45</v>
      </c>
      <c r="M133">
        <v>77</v>
      </c>
      <c r="N133">
        <v>3</v>
      </c>
      <c r="O133">
        <v>3</v>
      </c>
      <c r="P133" t="s">
        <v>52</v>
      </c>
      <c r="Q133">
        <v>4</v>
      </c>
      <c r="R133" t="s">
        <v>61</v>
      </c>
      <c r="S133">
        <v>9208</v>
      </c>
      <c r="T133">
        <v>6645</v>
      </c>
      <c r="U133">
        <v>4</v>
      </c>
      <c r="V133" t="s">
        <v>47</v>
      </c>
      <c r="W133" t="s">
        <v>49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47</v>
      </c>
      <c r="C134" t="s">
        <v>37</v>
      </c>
      <c r="D134">
        <v>542</v>
      </c>
      <c r="E134" t="s">
        <v>40</v>
      </c>
      <c r="F134">
        <v>20</v>
      </c>
      <c r="G134">
        <v>3</v>
      </c>
      <c r="H134" t="s">
        <v>42</v>
      </c>
      <c r="I134">
        <v>1</v>
      </c>
      <c r="J134">
        <v>175</v>
      </c>
      <c r="K134">
        <v>2</v>
      </c>
      <c r="L134" t="s">
        <v>45</v>
      </c>
      <c r="M134">
        <v>71</v>
      </c>
      <c r="N134">
        <v>1</v>
      </c>
      <c r="O134">
        <v>2</v>
      </c>
      <c r="P134" t="s">
        <v>52</v>
      </c>
      <c r="Q134">
        <v>3</v>
      </c>
      <c r="R134" t="s">
        <v>60</v>
      </c>
      <c r="S134">
        <v>4559</v>
      </c>
      <c r="T134">
        <v>24788</v>
      </c>
      <c r="U134">
        <v>3</v>
      </c>
      <c r="V134" t="s">
        <v>47</v>
      </c>
      <c r="W134" t="s">
        <v>47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49</v>
      </c>
      <c r="C135" t="s">
        <v>37</v>
      </c>
      <c r="D135">
        <v>802</v>
      </c>
      <c r="E135" t="s">
        <v>40</v>
      </c>
      <c r="F135">
        <v>9</v>
      </c>
      <c r="G135">
        <v>1</v>
      </c>
      <c r="H135" t="s">
        <v>42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52</v>
      </c>
      <c r="Q135">
        <v>3</v>
      </c>
      <c r="R135" t="s">
        <v>62</v>
      </c>
      <c r="S135">
        <v>8189</v>
      </c>
      <c r="T135">
        <v>21196</v>
      </c>
      <c r="U135">
        <v>3</v>
      </c>
      <c r="V135" t="s">
        <v>47</v>
      </c>
      <c r="W135" t="s">
        <v>47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49</v>
      </c>
      <c r="C136" t="s">
        <v>37</v>
      </c>
      <c r="D136">
        <v>1355</v>
      </c>
      <c r="E136" t="s">
        <v>51</v>
      </c>
      <c r="F136">
        <v>25</v>
      </c>
      <c r="G136">
        <v>1</v>
      </c>
      <c r="H136" t="s">
        <v>42</v>
      </c>
      <c r="I136">
        <v>1</v>
      </c>
      <c r="J136">
        <v>177</v>
      </c>
      <c r="K136">
        <v>3</v>
      </c>
      <c r="L136" t="s">
        <v>45</v>
      </c>
      <c r="M136">
        <v>61</v>
      </c>
      <c r="N136">
        <v>3</v>
      </c>
      <c r="O136">
        <v>1</v>
      </c>
      <c r="P136" t="s">
        <v>51</v>
      </c>
      <c r="Q136">
        <v>3</v>
      </c>
      <c r="R136" t="s">
        <v>60</v>
      </c>
      <c r="S136">
        <v>2942</v>
      </c>
      <c r="T136">
        <v>8916</v>
      </c>
      <c r="U136">
        <v>1</v>
      </c>
      <c r="V136" t="s">
        <v>47</v>
      </c>
      <c r="W136" t="s">
        <v>49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49</v>
      </c>
      <c r="C137" t="s">
        <v>37</v>
      </c>
      <c r="D137">
        <v>216</v>
      </c>
      <c r="E137" t="s">
        <v>41</v>
      </c>
      <c r="F137">
        <v>6</v>
      </c>
      <c r="G137">
        <v>2</v>
      </c>
      <c r="H137" t="s">
        <v>44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55</v>
      </c>
      <c r="Q137">
        <v>2</v>
      </c>
      <c r="R137" t="s">
        <v>62</v>
      </c>
      <c r="S137">
        <v>4941</v>
      </c>
      <c r="T137">
        <v>2819</v>
      </c>
      <c r="U137">
        <v>6</v>
      </c>
      <c r="V137" t="s">
        <v>47</v>
      </c>
      <c r="W137" t="s">
        <v>49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47</v>
      </c>
      <c r="C138" t="s">
        <v>38</v>
      </c>
      <c r="D138">
        <v>1150</v>
      </c>
      <c r="E138" t="s">
        <v>41</v>
      </c>
      <c r="F138">
        <v>8</v>
      </c>
      <c r="G138">
        <v>4</v>
      </c>
      <c r="H138" t="s">
        <v>42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55</v>
      </c>
      <c r="Q138">
        <v>4</v>
      </c>
      <c r="R138" t="s">
        <v>61</v>
      </c>
      <c r="S138">
        <v>10650</v>
      </c>
      <c r="T138">
        <v>25150</v>
      </c>
      <c r="U138">
        <v>2</v>
      </c>
      <c r="V138" t="s">
        <v>47</v>
      </c>
      <c r="W138" t="s">
        <v>49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49</v>
      </c>
      <c r="C139" t="s">
        <v>37</v>
      </c>
      <c r="D139">
        <v>1329</v>
      </c>
      <c r="E139" t="s">
        <v>40</v>
      </c>
      <c r="F139">
        <v>4</v>
      </c>
      <c r="G139">
        <v>4</v>
      </c>
      <c r="H139" t="s">
        <v>42</v>
      </c>
      <c r="I139">
        <v>1</v>
      </c>
      <c r="J139">
        <v>182</v>
      </c>
      <c r="K139">
        <v>4</v>
      </c>
      <c r="L139" t="s">
        <v>45</v>
      </c>
      <c r="M139">
        <v>47</v>
      </c>
      <c r="N139">
        <v>2</v>
      </c>
      <c r="O139">
        <v>2</v>
      </c>
      <c r="P139" t="s">
        <v>52</v>
      </c>
      <c r="Q139">
        <v>3</v>
      </c>
      <c r="R139" t="s">
        <v>60</v>
      </c>
      <c r="S139">
        <v>5902</v>
      </c>
      <c r="T139">
        <v>14590</v>
      </c>
      <c r="U139">
        <v>4</v>
      </c>
      <c r="V139" t="s">
        <v>47</v>
      </c>
      <c r="W139" t="s">
        <v>49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49</v>
      </c>
      <c r="C140" t="s">
        <v>37</v>
      </c>
      <c r="D140">
        <v>959</v>
      </c>
      <c r="E140" t="s">
        <v>40</v>
      </c>
      <c r="F140">
        <v>28</v>
      </c>
      <c r="G140">
        <v>3</v>
      </c>
      <c r="H140" t="s">
        <v>42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52</v>
      </c>
      <c r="Q140">
        <v>3</v>
      </c>
      <c r="R140" t="s">
        <v>60</v>
      </c>
      <c r="S140">
        <v>8639</v>
      </c>
      <c r="T140">
        <v>24835</v>
      </c>
      <c r="U140">
        <v>2</v>
      </c>
      <c r="V140" t="s">
        <v>47</v>
      </c>
      <c r="W140" t="s">
        <v>49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49</v>
      </c>
      <c r="C141" t="s">
        <v>37</v>
      </c>
      <c r="D141">
        <v>1240</v>
      </c>
      <c r="E141" t="s">
        <v>51</v>
      </c>
      <c r="F141">
        <v>9</v>
      </c>
      <c r="G141">
        <v>3</v>
      </c>
      <c r="H141" t="s">
        <v>51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51</v>
      </c>
      <c r="Q141">
        <v>4</v>
      </c>
      <c r="R141" t="s">
        <v>60</v>
      </c>
      <c r="S141">
        <v>6347</v>
      </c>
      <c r="T141">
        <v>13982</v>
      </c>
      <c r="U141">
        <v>0</v>
      </c>
      <c r="V141" t="s">
        <v>47</v>
      </c>
      <c r="W141" t="s">
        <v>47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47</v>
      </c>
      <c r="C142" t="s">
        <v>37</v>
      </c>
      <c r="D142">
        <v>1033</v>
      </c>
      <c r="E142" t="s">
        <v>41</v>
      </c>
      <c r="F142">
        <v>9</v>
      </c>
      <c r="G142">
        <v>3</v>
      </c>
      <c r="H142" t="s">
        <v>44</v>
      </c>
      <c r="I142">
        <v>1</v>
      </c>
      <c r="J142">
        <v>190</v>
      </c>
      <c r="K142">
        <v>1</v>
      </c>
      <c r="L142" t="s">
        <v>45</v>
      </c>
      <c r="M142">
        <v>41</v>
      </c>
      <c r="N142">
        <v>3</v>
      </c>
      <c r="O142">
        <v>1</v>
      </c>
      <c r="P142" t="s">
        <v>54</v>
      </c>
      <c r="Q142">
        <v>1</v>
      </c>
      <c r="R142" t="s">
        <v>61</v>
      </c>
      <c r="S142">
        <v>4200</v>
      </c>
      <c r="T142">
        <v>10224</v>
      </c>
      <c r="U142">
        <v>7</v>
      </c>
      <c r="V142" t="s">
        <v>47</v>
      </c>
      <c r="W142" t="s">
        <v>49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49</v>
      </c>
      <c r="C143" t="s">
        <v>37</v>
      </c>
      <c r="D143">
        <v>1316</v>
      </c>
      <c r="E143" t="s">
        <v>41</v>
      </c>
      <c r="F143">
        <v>29</v>
      </c>
      <c r="G143">
        <v>3</v>
      </c>
      <c r="H143" t="s">
        <v>44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53</v>
      </c>
      <c r="Q143">
        <v>4</v>
      </c>
      <c r="R143" t="s">
        <v>61</v>
      </c>
      <c r="S143">
        <v>3452</v>
      </c>
      <c r="T143">
        <v>9752</v>
      </c>
      <c r="U143">
        <v>5</v>
      </c>
      <c r="V143" t="s">
        <v>47</v>
      </c>
      <c r="W143" t="s">
        <v>49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49</v>
      </c>
      <c r="C144" t="s">
        <v>37</v>
      </c>
      <c r="D144">
        <v>364</v>
      </c>
      <c r="E144" t="s">
        <v>41</v>
      </c>
      <c r="F144">
        <v>3</v>
      </c>
      <c r="G144">
        <v>5</v>
      </c>
      <c r="H144" t="s">
        <v>50</v>
      </c>
      <c r="I144">
        <v>1</v>
      </c>
      <c r="J144">
        <v>193</v>
      </c>
      <c r="K144">
        <v>4</v>
      </c>
      <c r="L144" t="s">
        <v>45</v>
      </c>
      <c r="M144">
        <v>32</v>
      </c>
      <c r="N144">
        <v>3</v>
      </c>
      <c r="O144">
        <v>2</v>
      </c>
      <c r="P144" t="s">
        <v>53</v>
      </c>
      <c r="Q144">
        <v>3</v>
      </c>
      <c r="R144" t="s">
        <v>61</v>
      </c>
      <c r="S144">
        <v>4317</v>
      </c>
      <c r="T144">
        <v>2302</v>
      </c>
      <c r="U144">
        <v>3</v>
      </c>
      <c r="V144" t="s">
        <v>47</v>
      </c>
      <c r="W144" t="s">
        <v>47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49</v>
      </c>
      <c r="C145" t="s">
        <v>37</v>
      </c>
      <c r="D145">
        <v>438</v>
      </c>
      <c r="E145" t="s">
        <v>41</v>
      </c>
      <c r="F145">
        <v>18</v>
      </c>
      <c r="G145">
        <v>3</v>
      </c>
      <c r="H145" t="s">
        <v>42</v>
      </c>
      <c r="I145">
        <v>1</v>
      </c>
      <c r="J145">
        <v>194</v>
      </c>
      <c r="K145">
        <v>1</v>
      </c>
      <c r="L145" t="s">
        <v>45</v>
      </c>
      <c r="M145">
        <v>75</v>
      </c>
      <c r="N145">
        <v>3</v>
      </c>
      <c r="O145">
        <v>1</v>
      </c>
      <c r="P145" t="s">
        <v>53</v>
      </c>
      <c r="Q145">
        <v>3</v>
      </c>
      <c r="R145" t="s">
        <v>61</v>
      </c>
      <c r="S145">
        <v>2632</v>
      </c>
      <c r="T145">
        <v>23910</v>
      </c>
      <c r="U145">
        <v>1</v>
      </c>
      <c r="V145" t="s">
        <v>47</v>
      </c>
      <c r="W145" t="s">
        <v>49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49</v>
      </c>
      <c r="C146" t="s">
        <v>38</v>
      </c>
      <c r="D146">
        <v>689</v>
      </c>
      <c r="E146" t="s">
        <v>40</v>
      </c>
      <c r="F146">
        <v>9</v>
      </c>
      <c r="G146">
        <v>2</v>
      </c>
      <c r="H146" t="s">
        <v>44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52</v>
      </c>
      <c r="Q146">
        <v>4</v>
      </c>
      <c r="R146" t="s">
        <v>62</v>
      </c>
      <c r="S146">
        <v>4668</v>
      </c>
      <c r="T146">
        <v>22812</v>
      </c>
      <c r="U146">
        <v>0</v>
      </c>
      <c r="V146" t="s">
        <v>47</v>
      </c>
      <c r="W146" t="s">
        <v>49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49</v>
      </c>
      <c r="C147" t="s">
        <v>37</v>
      </c>
      <c r="D147">
        <v>201</v>
      </c>
      <c r="E147" t="s">
        <v>41</v>
      </c>
      <c r="F147">
        <v>5</v>
      </c>
      <c r="G147">
        <v>3</v>
      </c>
      <c r="H147" t="s">
        <v>50</v>
      </c>
      <c r="I147">
        <v>1</v>
      </c>
      <c r="J147">
        <v>197</v>
      </c>
      <c r="K147">
        <v>4</v>
      </c>
      <c r="L147" t="s">
        <v>45</v>
      </c>
      <c r="M147">
        <v>84</v>
      </c>
      <c r="N147">
        <v>3</v>
      </c>
      <c r="O147">
        <v>1</v>
      </c>
      <c r="P147" t="s">
        <v>53</v>
      </c>
      <c r="Q147">
        <v>1</v>
      </c>
      <c r="R147" t="s">
        <v>62</v>
      </c>
      <c r="S147">
        <v>3204</v>
      </c>
      <c r="T147">
        <v>10415</v>
      </c>
      <c r="U147">
        <v>5</v>
      </c>
      <c r="V147" t="s">
        <v>47</v>
      </c>
      <c r="W147" t="s">
        <v>49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49</v>
      </c>
      <c r="C148" t="s">
        <v>37</v>
      </c>
      <c r="D148">
        <v>1427</v>
      </c>
      <c r="E148" t="s">
        <v>41</v>
      </c>
      <c r="F148">
        <v>2</v>
      </c>
      <c r="G148">
        <v>1</v>
      </c>
      <c r="H148" t="s">
        <v>44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54</v>
      </c>
      <c r="Q148">
        <v>4</v>
      </c>
      <c r="R148" t="s">
        <v>61</v>
      </c>
      <c r="S148">
        <v>2720</v>
      </c>
      <c r="T148">
        <v>11162</v>
      </c>
      <c r="U148">
        <v>0</v>
      </c>
      <c r="V148" t="s">
        <v>47</v>
      </c>
      <c r="W148" t="s">
        <v>49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49</v>
      </c>
      <c r="C149" t="s">
        <v>38</v>
      </c>
      <c r="D149">
        <v>857</v>
      </c>
      <c r="E149" t="s">
        <v>41</v>
      </c>
      <c r="F149">
        <v>10</v>
      </c>
      <c r="G149">
        <v>3</v>
      </c>
      <c r="H149" t="s">
        <v>42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57</v>
      </c>
      <c r="Q149">
        <v>1</v>
      </c>
      <c r="R149" t="s">
        <v>62</v>
      </c>
      <c r="S149">
        <v>17181</v>
      </c>
      <c r="T149">
        <v>12888</v>
      </c>
      <c r="U149">
        <v>4</v>
      </c>
      <c r="V149" t="s">
        <v>47</v>
      </c>
      <c r="W149" t="s">
        <v>49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49</v>
      </c>
      <c r="C150" t="s">
        <v>37</v>
      </c>
      <c r="D150">
        <v>933</v>
      </c>
      <c r="E150" t="s">
        <v>41</v>
      </c>
      <c r="F150">
        <v>9</v>
      </c>
      <c r="G150">
        <v>4</v>
      </c>
      <c r="H150" t="s">
        <v>42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54</v>
      </c>
      <c r="Q150">
        <v>1</v>
      </c>
      <c r="R150" t="s">
        <v>60</v>
      </c>
      <c r="S150">
        <v>2238</v>
      </c>
      <c r="T150">
        <v>6961</v>
      </c>
      <c r="U150">
        <v>2</v>
      </c>
      <c r="V150" t="s">
        <v>47</v>
      </c>
      <c r="W150" t="s">
        <v>49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49</v>
      </c>
      <c r="C151" t="s">
        <v>37</v>
      </c>
      <c r="D151">
        <v>1181</v>
      </c>
      <c r="E151" t="s">
        <v>41</v>
      </c>
      <c r="F151">
        <v>3</v>
      </c>
      <c r="G151">
        <v>1</v>
      </c>
      <c r="H151" t="s">
        <v>44</v>
      </c>
      <c r="I151">
        <v>1</v>
      </c>
      <c r="J151">
        <v>201</v>
      </c>
      <c r="K151">
        <v>2</v>
      </c>
      <c r="L151" t="s">
        <v>45</v>
      </c>
      <c r="M151">
        <v>79</v>
      </c>
      <c r="N151">
        <v>3</v>
      </c>
      <c r="O151">
        <v>1</v>
      </c>
      <c r="P151" t="s">
        <v>54</v>
      </c>
      <c r="Q151">
        <v>2</v>
      </c>
      <c r="R151" t="s">
        <v>61</v>
      </c>
      <c r="S151">
        <v>1483</v>
      </c>
      <c r="T151">
        <v>16102</v>
      </c>
      <c r="U151">
        <v>1</v>
      </c>
      <c r="V151" t="s">
        <v>47</v>
      </c>
      <c r="W151" t="s">
        <v>49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49</v>
      </c>
      <c r="C152" t="s">
        <v>38</v>
      </c>
      <c r="D152">
        <v>1395</v>
      </c>
      <c r="E152" t="s">
        <v>41</v>
      </c>
      <c r="F152">
        <v>26</v>
      </c>
      <c r="G152">
        <v>3</v>
      </c>
      <c r="H152" t="s">
        <v>44</v>
      </c>
      <c r="I152">
        <v>1</v>
      </c>
      <c r="J152">
        <v>202</v>
      </c>
      <c r="K152">
        <v>2</v>
      </c>
      <c r="L152" t="s">
        <v>45</v>
      </c>
      <c r="M152">
        <v>54</v>
      </c>
      <c r="N152">
        <v>3</v>
      </c>
      <c r="O152">
        <v>2</v>
      </c>
      <c r="P152" t="s">
        <v>53</v>
      </c>
      <c r="Q152">
        <v>2</v>
      </c>
      <c r="R152" t="s">
        <v>62</v>
      </c>
      <c r="S152">
        <v>5605</v>
      </c>
      <c r="T152">
        <v>8504</v>
      </c>
      <c r="U152">
        <v>1</v>
      </c>
      <c r="V152" t="s">
        <v>47</v>
      </c>
      <c r="W152" t="s">
        <v>49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49</v>
      </c>
      <c r="C153" t="s">
        <v>37</v>
      </c>
      <c r="D153">
        <v>662</v>
      </c>
      <c r="E153" t="s">
        <v>40</v>
      </c>
      <c r="F153">
        <v>1</v>
      </c>
      <c r="G153">
        <v>5</v>
      </c>
      <c r="H153" t="s">
        <v>0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52</v>
      </c>
      <c r="Q153">
        <v>2</v>
      </c>
      <c r="R153" t="s">
        <v>60</v>
      </c>
      <c r="S153">
        <v>7295</v>
      </c>
      <c r="T153">
        <v>11439</v>
      </c>
      <c r="U153">
        <v>1</v>
      </c>
      <c r="V153" t="s">
        <v>47</v>
      </c>
      <c r="W153" t="s">
        <v>49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49</v>
      </c>
      <c r="C154" t="s">
        <v>37</v>
      </c>
      <c r="D154">
        <v>1436</v>
      </c>
      <c r="E154" t="s">
        <v>40</v>
      </c>
      <c r="F154">
        <v>6</v>
      </c>
      <c r="G154">
        <v>2</v>
      </c>
      <c r="H154" t="s">
        <v>0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59</v>
      </c>
      <c r="Q154">
        <v>3</v>
      </c>
      <c r="R154" t="s">
        <v>60</v>
      </c>
      <c r="S154">
        <v>2306</v>
      </c>
      <c r="T154">
        <v>16047</v>
      </c>
      <c r="U154">
        <v>2</v>
      </c>
      <c r="V154" t="s">
        <v>47</v>
      </c>
      <c r="W154" t="s">
        <v>47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49</v>
      </c>
      <c r="C155" t="s">
        <v>37</v>
      </c>
      <c r="D155">
        <v>194</v>
      </c>
      <c r="E155" t="s">
        <v>41</v>
      </c>
      <c r="F155">
        <v>9</v>
      </c>
      <c r="G155">
        <v>3</v>
      </c>
      <c r="H155" t="s">
        <v>42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54</v>
      </c>
      <c r="Q155">
        <v>2</v>
      </c>
      <c r="R155" t="s">
        <v>62</v>
      </c>
      <c r="S155">
        <v>2348</v>
      </c>
      <c r="T155">
        <v>10901</v>
      </c>
      <c r="U155">
        <v>8</v>
      </c>
      <c r="V155" t="s">
        <v>47</v>
      </c>
      <c r="W155" t="s">
        <v>49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49</v>
      </c>
      <c r="C156" t="s">
        <v>38</v>
      </c>
      <c r="D156">
        <v>967</v>
      </c>
      <c r="E156" t="s">
        <v>40</v>
      </c>
      <c r="F156">
        <v>8</v>
      </c>
      <c r="G156">
        <v>3</v>
      </c>
      <c r="H156" t="s">
        <v>0</v>
      </c>
      <c r="I156">
        <v>1</v>
      </c>
      <c r="J156">
        <v>207</v>
      </c>
      <c r="K156">
        <v>2</v>
      </c>
      <c r="L156" t="s">
        <v>45</v>
      </c>
      <c r="M156">
        <v>43</v>
      </c>
      <c r="N156">
        <v>3</v>
      </c>
      <c r="O156">
        <v>3</v>
      </c>
      <c r="P156" t="s">
        <v>52</v>
      </c>
      <c r="Q156">
        <v>4</v>
      </c>
      <c r="R156" t="s">
        <v>61</v>
      </c>
      <c r="S156">
        <v>8998</v>
      </c>
      <c r="T156">
        <v>15589</v>
      </c>
      <c r="U156">
        <v>1</v>
      </c>
      <c r="V156" t="s">
        <v>47</v>
      </c>
      <c r="W156" t="s">
        <v>49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49</v>
      </c>
      <c r="C157" t="s">
        <v>39</v>
      </c>
      <c r="D157">
        <v>1496</v>
      </c>
      <c r="E157" t="s">
        <v>41</v>
      </c>
      <c r="F157">
        <v>1</v>
      </c>
      <c r="G157">
        <v>1</v>
      </c>
      <c r="H157" t="s">
        <v>50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55</v>
      </c>
      <c r="Q157">
        <v>3</v>
      </c>
      <c r="R157" t="s">
        <v>60</v>
      </c>
      <c r="S157">
        <v>4319</v>
      </c>
      <c r="T157">
        <v>26283</v>
      </c>
      <c r="U157">
        <v>1</v>
      </c>
      <c r="V157" t="s">
        <v>47</v>
      </c>
      <c r="W157" t="s">
        <v>49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49</v>
      </c>
      <c r="C158" t="s">
        <v>37</v>
      </c>
      <c r="D158">
        <v>1169</v>
      </c>
      <c r="E158" t="s">
        <v>41</v>
      </c>
      <c r="F158">
        <v>7</v>
      </c>
      <c r="G158">
        <v>4</v>
      </c>
      <c r="H158" t="s">
        <v>44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55</v>
      </c>
      <c r="Q158">
        <v>3</v>
      </c>
      <c r="R158" t="s">
        <v>60</v>
      </c>
      <c r="S158">
        <v>6132</v>
      </c>
      <c r="T158">
        <v>13983</v>
      </c>
      <c r="U158">
        <v>2</v>
      </c>
      <c r="V158" t="s">
        <v>47</v>
      </c>
      <c r="W158" t="s">
        <v>49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49</v>
      </c>
      <c r="C159" t="s">
        <v>37</v>
      </c>
      <c r="D159">
        <v>1145</v>
      </c>
      <c r="E159" t="s">
        <v>41</v>
      </c>
      <c r="F159">
        <v>9</v>
      </c>
      <c r="G159">
        <v>3</v>
      </c>
      <c r="H159" t="s">
        <v>44</v>
      </c>
      <c r="I159">
        <v>1</v>
      </c>
      <c r="J159">
        <v>214</v>
      </c>
      <c r="K159">
        <v>2</v>
      </c>
      <c r="L159" t="s">
        <v>45</v>
      </c>
      <c r="M159">
        <v>75</v>
      </c>
      <c r="N159">
        <v>2</v>
      </c>
      <c r="O159">
        <v>1</v>
      </c>
      <c r="P159" t="s">
        <v>53</v>
      </c>
      <c r="Q159">
        <v>2</v>
      </c>
      <c r="R159" t="s">
        <v>60</v>
      </c>
      <c r="S159">
        <v>3346</v>
      </c>
      <c r="T159">
        <v>11873</v>
      </c>
      <c r="U159">
        <v>4</v>
      </c>
      <c r="V159" t="s">
        <v>47</v>
      </c>
      <c r="W159" t="s">
        <v>47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49</v>
      </c>
      <c r="C160" t="s">
        <v>37</v>
      </c>
      <c r="D160">
        <v>630</v>
      </c>
      <c r="E160" t="s">
        <v>40</v>
      </c>
      <c r="F160">
        <v>4</v>
      </c>
      <c r="G160">
        <v>4</v>
      </c>
      <c r="H160" t="s">
        <v>0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52</v>
      </c>
      <c r="Q160">
        <v>4</v>
      </c>
      <c r="R160" t="s">
        <v>60</v>
      </c>
      <c r="S160">
        <v>10855</v>
      </c>
      <c r="T160">
        <v>8552</v>
      </c>
      <c r="U160">
        <v>7</v>
      </c>
      <c r="V160" t="s">
        <v>47</v>
      </c>
      <c r="W160" t="s">
        <v>49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49</v>
      </c>
      <c r="C161" t="s">
        <v>38</v>
      </c>
      <c r="D161">
        <v>303</v>
      </c>
      <c r="E161" t="s">
        <v>40</v>
      </c>
      <c r="F161">
        <v>2</v>
      </c>
      <c r="G161">
        <v>4</v>
      </c>
      <c r="H161" t="s">
        <v>0</v>
      </c>
      <c r="I161">
        <v>1</v>
      </c>
      <c r="J161">
        <v>216</v>
      </c>
      <c r="K161">
        <v>3</v>
      </c>
      <c r="L161" t="s">
        <v>45</v>
      </c>
      <c r="M161">
        <v>75</v>
      </c>
      <c r="N161">
        <v>3</v>
      </c>
      <c r="O161">
        <v>1</v>
      </c>
      <c r="P161" t="s">
        <v>59</v>
      </c>
      <c r="Q161">
        <v>3</v>
      </c>
      <c r="R161" t="s">
        <v>60</v>
      </c>
      <c r="S161">
        <v>2231</v>
      </c>
      <c r="T161">
        <v>11314</v>
      </c>
      <c r="U161">
        <v>6</v>
      </c>
      <c r="V161" t="s">
        <v>47</v>
      </c>
      <c r="W161" t="s">
        <v>49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49</v>
      </c>
      <c r="C162" t="s">
        <v>37</v>
      </c>
      <c r="D162">
        <v>1256</v>
      </c>
      <c r="E162" t="s">
        <v>41</v>
      </c>
      <c r="F162">
        <v>19</v>
      </c>
      <c r="G162">
        <v>1</v>
      </c>
      <c r="H162" t="s">
        <v>44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53</v>
      </c>
      <c r="Q162">
        <v>4</v>
      </c>
      <c r="R162" t="s">
        <v>60</v>
      </c>
      <c r="S162">
        <v>2323</v>
      </c>
      <c r="T162">
        <v>11992</v>
      </c>
      <c r="U162">
        <v>1</v>
      </c>
      <c r="V162" t="s">
        <v>47</v>
      </c>
      <c r="W162" t="s">
        <v>49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49</v>
      </c>
      <c r="C163" t="s">
        <v>39</v>
      </c>
      <c r="D163">
        <v>691</v>
      </c>
      <c r="E163" t="s">
        <v>41</v>
      </c>
      <c r="F163">
        <v>9</v>
      </c>
      <c r="G163">
        <v>3</v>
      </c>
      <c r="H163" t="s">
        <v>44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53</v>
      </c>
      <c r="Q163">
        <v>2</v>
      </c>
      <c r="R163" t="s">
        <v>62</v>
      </c>
      <c r="S163">
        <v>2024</v>
      </c>
      <c r="T163">
        <v>5970</v>
      </c>
      <c r="U163">
        <v>6</v>
      </c>
      <c r="V163" t="s">
        <v>47</v>
      </c>
      <c r="W163" t="s">
        <v>49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49</v>
      </c>
      <c r="C164" t="s">
        <v>37</v>
      </c>
      <c r="D164">
        <v>440</v>
      </c>
      <c r="E164" t="s">
        <v>41</v>
      </c>
      <c r="F164">
        <v>21</v>
      </c>
      <c r="G164">
        <v>3</v>
      </c>
      <c r="H164" t="s">
        <v>44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53</v>
      </c>
      <c r="Q164">
        <v>4</v>
      </c>
      <c r="R164" t="s">
        <v>60</v>
      </c>
      <c r="S164">
        <v>2713</v>
      </c>
      <c r="T164">
        <v>6672</v>
      </c>
      <c r="U164">
        <v>1</v>
      </c>
      <c r="V164" t="s">
        <v>47</v>
      </c>
      <c r="W164" t="s">
        <v>49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49</v>
      </c>
      <c r="C165" t="s">
        <v>37</v>
      </c>
      <c r="D165">
        <v>334</v>
      </c>
      <c r="E165" t="s">
        <v>41</v>
      </c>
      <c r="F165">
        <v>24</v>
      </c>
      <c r="G165">
        <v>2</v>
      </c>
      <c r="H165" t="s">
        <v>42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56</v>
      </c>
      <c r="Q165">
        <v>4</v>
      </c>
      <c r="R165" t="s">
        <v>62</v>
      </c>
      <c r="S165">
        <v>9439</v>
      </c>
      <c r="T165">
        <v>23402</v>
      </c>
      <c r="U165">
        <v>3</v>
      </c>
      <c r="V165" t="s">
        <v>47</v>
      </c>
      <c r="W165" t="s">
        <v>47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49</v>
      </c>
      <c r="C166" t="s">
        <v>39</v>
      </c>
      <c r="D166">
        <v>1450</v>
      </c>
      <c r="E166" t="s">
        <v>41</v>
      </c>
      <c r="F166">
        <v>3</v>
      </c>
      <c r="G166">
        <v>3</v>
      </c>
      <c r="H166" t="s">
        <v>44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53</v>
      </c>
      <c r="Q166">
        <v>3</v>
      </c>
      <c r="R166" t="s">
        <v>62</v>
      </c>
      <c r="S166">
        <v>2566</v>
      </c>
      <c r="T166">
        <v>25326</v>
      </c>
      <c r="U166">
        <v>1</v>
      </c>
      <c r="V166" t="s">
        <v>47</v>
      </c>
      <c r="W166" t="s">
        <v>47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49</v>
      </c>
      <c r="C167" t="s">
        <v>37</v>
      </c>
      <c r="D167">
        <v>1452</v>
      </c>
      <c r="E167" t="s">
        <v>41</v>
      </c>
      <c r="F167">
        <v>11</v>
      </c>
      <c r="G167">
        <v>3</v>
      </c>
      <c r="H167" t="s">
        <v>42</v>
      </c>
      <c r="I167">
        <v>1</v>
      </c>
      <c r="J167">
        <v>226</v>
      </c>
      <c r="K167">
        <v>3</v>
      </c>
      <c r="L167" t="s">
        <v>45</v>
      </c>
      <c r="M167">
        <v>53</v>
      </c>
      <c r="N167">
        <v>3</v>
      </c>
      <c r="O167">
        <v>5</v>
      </c>
      <c r="P167" t="s">
        <v>57</v>
      </c>
      <c r="Q167">
        <v>2</v>
      </c>
      <c r="R167" t="s">
        <v>61</v>
      </c>
      <c r="S167">
        <v>19926</v>
      </c>
      <c r="T167">
        <v>17053</v>
      </c>
      <c r="U167">
        <v>3</v>
      </c>
      <c r="V167" t="s">
        <v>47</v>
      </c>
      <c r="W167" t="s">
        <v>49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49</v>
      </c>
      <c r="C168" t="s">
        <v>37</v>
      </c>
      <c r="D168">
        <v>465</v>
      </c>
      <c r="E168" t="s">
        <v>41</v>
      </c>
      <c r="F168">
        <v>14</v>
      </c>
      <c r="G168">
        <v>3</v>
      </c>
      <c r="H168" t="s">
        <v>42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53</v>
      </c>
      <c r="Q168">
        <v>3</v>
      </c>
      <c r="R168" t="s">
        <v>62</v>
      </c>
      <c r="S168">
        <v>2451</v>
      </c>
      <c r="T168">
        <v>4609</v>
      </c>
      <c r="U168">
        <v>4</v>
      </c>
      <c r="V168" t="s">
        <v>47</v>
      </c>
      <c r="W168" t="s">
        <v>49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49</v>
      </c>
      <c r="C169" t="s">
        <v>37</v>
      </c>
      <c r="D169">
        <v>1339</v>
      </c>
      <c r="E169" t="s">
        <v>40</v>
      </c>
      <c r="F169">
        <v>5</v>
      </c>
      <c r="G169">
        <v>3</v>
      </c>
      <c r="H169" t="s">
        <v>42</v>
      </c>
      <c r="I169">
        <v>1</v>
      </c>
      <c r="J169">
        <v>228</v>
      </c>
      <c r="K169">
        <v>2</v>
      </c>
      <c r="L169" t="s">
        <v>45</v>
      </c>
      <c r="M169">
        <v>41</v>
      </c>
      <c r="N169">
        <v>3</v>
      </c>
      <c r="O169">
        <v>3</v>
      </c>
      <c r="P169" t="s">
        <v>52</v>
      </c>
      <c r="Q169">
        <v>4</v>
      </c>
      <c r="R169" t="s">
        <v>60</v>
      </c>
      <c r="S169">
        <v>9419</v>
      </c>
      <c r="T169">
        <v>8053</v>
      </c>
      <c r="U169">
        <v>2</v>
      </c>
      <c r="V169" t="s">
        <v>47</v>
      </c>
      <c r="W169" t="s">
        <v>49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49</v>
      </c>
      <c r="C170" t="s">
        <v>37</v>
      </c>
      <c r="D170">
        <v>702</v>
      </c>
      <c r="E170" t="s">
        <v>40</v>
      </c>
      <c r="F170">
        <v>1</v>
      </c>
      <c r="G170">
        <v>4</v>
      </c>
      <c r="H170" t="s">
        <v>42</v>
      </c>
      <c r="I170">
        <v>1</v>
      </c>
      <c r="J170">
        <v>230</v>
      </c>
      <c r="K170">
        <v>1</v>
      </c>
      <c r="L170" t="s">
        <v>45</v>
      </c>
      <c r="M170">
        <v>59</v>
      </c>
      <c r="N170">
        <v>2</v>
      </c>
      <c r="O170">
        <v>2</v>
      </c>
      <c r="P170" t="s">
        <v>52</v>
      </c>
      <c r="Q170">
        <v>4</v>
      </c>
      <c r="R170" t="s">
        <v>61</v>
      </c>
      <c r="S170">
        <v>8686</v>
      </c>
      <c r="T170">
        <v>12930</v>
      </c>
      <c r="U170">
        <v>4</v>
      </c>
      <c r="V170" t="s">
        <v>47</v>
      </c>
      <c r="W170" t="s">
        <v>49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49</v>
      </c>
      <c r="C171" t="s">
        <v>37</v>
      </c>
      <c r="D171">
        <v>120</v>
      </c>
      <c r="E171" t="s">
        <v>41</v>
      </c>
      <c r="F171">
        <v>6</v>
      </c>
      <c r="G171">
        <v>5</v>
      </c>
      <c r="H171" t="s">
        <v>42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53</v>
      </c>
      <c r="Q171">
        <v>3</v>
      </c>
      <c r="R171" t="s">
        <v>61</v>
      </c>
      <c r="S171">
        <v>3038</v>
      </c>
      <c r="T171">
        <v>12430</v>
      </c>
      <c r="U171">
        <v>3</v>
      </c>
      <c r="V171" t="s">
        <v>47</v>
      </c>
      <c r="W171" t="s">
        <v>49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49</v>
      </c>
      <c r="C172" t="s">
        <v>37</v>
      </c>
      <c r="D172">
        <v>1157</v>
      </c>
      <c r="E172" t="s">
        <v>41</v>
      </c>
      <c r="F172">
        <v>17</v>
      </c>
      <c r="G172">
        <v>3</v>
      </c>
      <c r="H172" t="s">
        <v>50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53</v>
      </c>
      <c r="Q172">
        <v>2</v>
      </c>
      <c r="R172" t="s">
        <v>60</v>
      </c>
      <c r="S172">
        <v>3058</v>
      </c>
      <c r="T172">
        <v>13364</v>
      </c>
      <c r="U172">
        <v>0</v>
      </c>
      <c r="V172" t="s">
        <v>47</v>
      </c>
      <c r="W172" t="s">
        <v>47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47</v>
      </c>
      <c r="C173" t="s">
        <v>38</v>
      </c>
      <c r="D173">
        <v>602</v>
      </c>
      <c r="E173" t="s">
        <v>40</v>
      </c>
      <c r="F173">
        <v>1</v>
      </c>
      <c r="G173">
        <v>1</v>
      </c>
      <c r="H173" t="s">
        <v>50</v>
      </c>
      <c r="I173">
        <v>1</v>
      </c>
      <c r="J173">
        <v>235</v>
      </c>
      <c r="K173">
        <v>3</v>
      </c>
      <c r="L173" t="s">
        <v>45</v>
      </c>
      <c r="M173">
        <v>100</v>
      </c>
      <c r="N173">
        <v>1</v>
      </c>
      <c r="O173">
        <v>1</v>
      </c>
      <c r="P173" t="s">
        <v>59</v>
      </c>
      <c r="Q173">
        <v>1</v>
      </c>
      <c r="R173" t="s">
        <v>61</v>
      </c>
      <c r="S173">
        <v>2325</v>
      </c>
      <c r="T173">
        <v>20989</v>
      </c>
      <c r="U173">
        <v>0</v>
      </c>
      <c r="V173" t="s">
        <v>47</v>
      </c>
      <c r="W173" t="s">
        <v>49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49</v>
      </c>
      <c r="C174" t="s">
        <v>38</v>
      </c>
      <c r="D174">
        <v>1480</v>
      </c>
      <c r="E174" t="s">
        <v>41</v>
      </c>
      <c r="F174">
        <v>3</v>
      </c>
      <c r="G174">
        <v>2</v>
      </c>
      <c r="H174" t="s">
        <v>44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54</v>
      </c>
      <c r="Q174">
        <v>2</v>
      </c>
      <c r="R174" t="s">
        <v>61</v>
      </c>
      <c r="S174">
        <v>2088</v>
      </c>
      <c r="T174">
        <v>15062</v>
      </c>
      <c r="U174">
        <v>4</v>
      </c>
      <c r="V174" t="s">
        <v>47</v>
      </c>
      <c r="W174" t="s">
        <v>49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49</v>
      </c>
      <c r="C175" t="s">
        <v>39</v>
      </c>
      <c r="D175">
        <v>111</v>
      </c>
      <c r="E175" t="s">
        <v>41</v>
      </c>
      <c r="F175">
        <v>9</v>
      </c>
      <c r="G175">
        <v>3</v>
      </c>
      <c r="H175" t="s">
        <v>44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54</v>
      </c>
      <c r="Q175">
        <v>1</v>
      </c>
      <c r="R175" t="s">
        <v>62</v>
      </c>
      <c r="S175">
        <v>3072</v>
      </c>
      <c r="T175">
        <v>11012</v>
      </c>
      <c r="U175">
        <v>1</v>
      </c>
      <c r="V175" t="s">
        <v>47</v>
      </c>
      <c r="W175" t="s">
        <v>49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49</v>
      </c>
      <c r="C176" t="s">
        <v>37</v>
      </c>
      <c r="D176">
        <v>1268</v>
      </c>
      <c r="E176" t="s">
        <v>40</v>
      </c>
      <c r="F176">
        <v>4</v>
      </c>
      <c r="G176">
        <v>2</v>
      </c>
      <c r="H176" t="s">
        <v>42</v>
      </c>
      <c r="I176">
        <v>1</v>
      </c>
      <c r="J176">
        <v>240</v>
      </c>
      <c r="K176">
        <v>3</v>
      </c>
      <c r="L176" t="s">
        <v>45</v>
      </c>
      <c r="M176">
        <v>30</v>
      </c>
      <c r="N176">
        <v>3</v>
      </c>
      <c r="O176">
        <v>2</v>
      </c>
      <c r="P176" t="s">
        <v>52</v>
      </c>
      <c r="Q176">
        <v>1</v>
      </c>
      <c r="R176" t="s">
        <v>62</v>
      </c>
      <c r="S176">
        <v>5006</v>
      </c>
      <c r="T176">
        <v>6319</v>
      </c>
      <c r="U176">
        <v>4</v>
      </c>
      <c r="V176" t="s">
        <v>47</v>
      </c>
      <c r="W176" t="s">
        <v>47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49</v>
      </c>
      <c r="C177" t="s">
        <v>37</v>
      </c>
      <c r="D177">
        <v>713</v>
      </c>
      <c r="E177" t="s">
        <v>41</v>
      </c>
      <c r="F177">
        <v>8</v>
      </c>
      <c r="G177">
        <v>3</v>
      </c>
      <c r="H177" t="s">
        <v>42</v>
      </c>
      <c r="I177">
        <v>1</v>
      </c>
      <c r="J177">
        <v>241</v>
      </c>
      <c r="K177">
        <v>3</v>
      </c>
      <c r="L177" t="s">
        <v>45</v>
      </c>
      <c r="M177">
        <v>67</v>
      </c>
      <c r="N177">
        <v>3</v>
      </c>
      <c r="O177">
        <v>1</v>
      </c>
      <c r="P177" t="s">
        <v>53</v>
      </c>
      <c r="Q177">
        <v>1</v>
      </c>
      <c r="R177" t="s">
        <v>62</v>
      </c>
      <c r="S177">
        <v>4257</v>
      </c>
      <c r="T177">
        <v>13939</v>
      </c>
      <c r="U177">
        <v>4</v>
      </c>
      <c r="V177" t="s">
        <v>47</v>
      </c>
      <c r="W177" t="s">
        <v>47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49</v>
      </c>
      <c r="C178" t="s">
        <v>37</v>
      </c>
      <c r="D178">
        <v>134</v>
      </c>
      <c r="E178" t="s">
        <v>41</v>
      </c>
      <c r="F178">
        <v>2</v>
      </c>
      <c r="G178">
        <v>3</v>
      </c>
      <c r="H178" t="s">
        <v>42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53</v>
      </c>
      <c r="Q178">
        <v>4</v>
      </c>
      <c r="R178" t="s">
        <v>61</v>
      </c>
      <c r="S178">
        <v>2500</v>
      </c>
      <c r="T178">
        <v>10515</v>
      </c>
      <c r="U178">
        <v>0</v>
      </c>
      <c r="V178" t="s">
        <v>47</v>
      </c>
      <c r="W178" t="s">
        <v>49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47</v>
      </c>
      <c r="C179" t="s">
        <v>37</v>
      </c>
      <c r="D179">
        <v>303</v>
      </c>
      <c r="E179" t="s">
        <v>41</v>
      </c>
      <c r="F179">
        <v>2</v>
      </c>
      <c r="G179">
        <v>3</v>
      </c>
      <c r="H179" t="s">
        <v>42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54</v>
      </c>
      <c r="Q179">
        <v>4</v>
      </c>
      <c r="R179" t="s">
        <v>61</v>
      </c>
      <c r="S179">
        <v>1102</v>
      </c>
      <c r="T179">
        <v>9241</v>
      </c>
      <c r="U179">
        <v>1</v>
      </c>
      <c r="V179" t="s">
        <v>47</v>
      </c>
      <c r="W179" t="s">
        <v>49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49</v>
      </c>
      <c r="C180" t="s">
        <v>37</v>
      </c>
      <c r="D180">
        <v>526</v>
      </c>
      <c r="E180" t="s">
        <v>40</v>
      </c>
      <c r="F180">
        <v>1</v>
      </c>
      <c r="G180">
        <v>2</v>
      </c>
      <c r="H180" t="s">
        <v>0</v>
      </c>
      <c r="I180">
        <v>1</v>
      </c>
      <c r="J180">
        <v>244</v>
      </c>
      <c r="K180">
        <v>2</v>
      </c>
      <c r="L180" t="s">
        <v>45</v>
      </c>
      <c r="M180">
        <v>92</v>
      </c>
      <c r="N180">
        <v>3</v>
      </c>
      <c r="O180">
        <v>3</v>
      </c>
      <c r="P180" t="s">
        <v>52</v>
      </c>
      <c r="Q180">
        <v>1</v>
      </c>
      <c r="R180" t="s">
        <v>62</v>
      </c>
      <c r="S180">
        <v>10453</v>
      </c>
      <c r="T180">
        <v>2137</v>
      </c>
      <c r="U180">
        <v>1</v>
      </c>
      <c r="V180" t="s">
        <v>47</v>
      </c>
      <c r="W180" t="s">
        <v>49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49</v>
      </c>
      <c r="C181" t="s">
        <v>37</v>
      </c>
      <c r="D181">
        <v>1380</v>
      </c>
      <c r="E181" t="s">
        <v>41</v>
      </c>
      <c r="F181">
        <v>9</v>
      </c>
      <c r="G181">
        <v>2</v>
      </c>
      <c r="H181" t="s">
        <v>42</v>
      </c>
      <c r="I181">
        <v>1</v>
      </c>
      <c r="J181">
        <v>245</v>
      </c>
      <c r="K181">
        <v>3</v>
      </c>
      <c r="L181" t="s">
        <v>45</v>
      </c>
      <c r="M181">
        <v>75</v>
      </c>
      <c r="N181">
        <v>3</v>
      </c>
      <c r="O181">
        <v>1</v>
      </c>
      <c r="P181" t="s">
        <v>54</v>
      </c>
      <c r="Q181">
        <v>4</v>
      </c>
      <c r="R181" t="s">
        <v>61</v>
      </c>
      <c r="S181">
        <v>2288</v>
      </c>
      <c r="T181">
        <v>6319</v>
      </c>
      <c r="U181">
        <v>1</v>
      </c>
      <c r="V181" t="s">
        <v>47</v>
      </c>
      <c r="W181" t="s">
        <v>49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49</v>
      </c>
      <c r="C182" t="s">
        <v>37</v>
      </c>
      <c r="D182">
        <v>140</v>
      </c>
      <c r="E182" t="s">
        <v>41</v>
      </c>
      <c r="F182">
        <v>12</v>
      </c>
      <c r="G182">
        <v>1</v>
      </c>
      <c r="H182" t="s">
        <v>44</v>
      </c>
      <c r="I182">
        <v>1</v>
      </c>
      <c r="J182">
        <v>246</v>
      </c>
      <c r="K182">
        <v>3</v>
      </c>
      <c r="L182" t="s">
        <v>45</v>
      </c>
      <c r="M182">
        <v>95</v>
      </c>
      <c r="N182">
        <v>3</v>
      </c>
      <c r="O182">
        <v>1</v>
      </c>
      <c r="P182" t="s">
        <v>53</v>
      </c>
      <c r="Q182">
        <v>4</v>
      </c>
      <c r="R182" t="s">
        <v>60</v>
      </c>
      <c r="S182">
        <v>3929</v>
      </c>
      <c r="T182">
        <v>6984</v>
      </c>
      <c r="U182">
        <v>8</v>
      </c>
      <c r="V182" t="s">
        <v>47</v>
      </c>
      <c r="W182" t="s">
        <v>47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49</v>
      </c>
      <c r="C183" t="s">
        <v>37</v>
      </c>
      <c r="D183">
        <v>629</v>
      </c>
      <c r="E183" t="s">
        <v>41</v>
      </c>
      <c r="F183">
        <v>27</v>
      </c>
      <c r="G183">
        <v>2</v>
      </c>
      <c r="H183" t="s">
        <v>44</v>
      </c>
      <c r="I183">
        <v>1</v>
      </c>
      <c r="J183">
        <v>247</v>
      </c>
      <c r="K183">
        <v>4</v>
      </c>
      <c r="L183" t="s">
        <v>45</v>
      </c>
      <c r="M183">
        <v>95</v>
      </c>
      <c r="N183">
        <v>3</v>
      </c>
      <c r="O183">
        <v>1</v>
      </c>
      <c r="P183" t="s">
        <v>53</v>
      </c>
      <c r="Q183">
        <v>2</v>
      </c>
      <c r="R183" t="s">
        <v>61</v>
      </c>
      <c r="S183">
        <v>2311</v>
      </c>
      <c r="T183">
        <v>5711</v>
      </c>
      <c r="U183">
        <v>2</v>
      </c>
      <c r="V183" t="s">
        <v>47</v>
      </c>
      <c r="W183" t="s">
        <v>49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47</v>
      </c>
      <c r="C184" t="s">
        <v>37</v>
      </c>
      <c r="D184">
        <v>1356</v>
      </c>
      <c r="E184" t="s">
        <v>40</v>
      </c>
      <c r="F184">
        <v>20</v>
      </c>
      <c r="G184">
        <v>2</v>
      </c>
      <c r="H184" t="s">
        <v>0</v>
      </c>
      <c r="I184">
        <v>1</v>
      </c>
      <c r="J184">
        <v>248</v>
      </c>
      <c r="K184">
        <v>2</v>
      </c>
      <c r="L184" t="s">
        <v>45</v>
      </c>
      <c r="M184">
        <v>70</v>
      </c>
      <c r="N184">
        <v>3</v>
      </c>
      <c r="O184">
        <v>1</v>
      </c>
      <c r="P184" t="s">
        <v>59</v>
      </c>
      <c r="Q184">
        <v>2</v>
      </c>
      <c r="R184" t="s">
        <v>61</v>
      </c>
      <c r="S184">
        <v>3140</v>
      </c>
      <c r="T184">
        <v>21728</v>
      </c>
      <c r="U184">
        <v>1</v>
      </c>
      <c r="V184" t="s">
        <v>47</v>
      </c>
      <c r="W184" t="s">
        <v>47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49</v>
      </c>
      <c r="C185" t="s">
        <v>37</v>
      </c>
      <c r="D185">
        <v>328</v>
      </c>
      <c r="E185" t="s">
        <v>41</v>
      </c>
      <c r="F185">
        <v>1</v>
      </c>
      <c r="G185">
        <v>3</v>
      </c>
      <c r="H185" t="s">
        <v>44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54</v>
      </c>
      <c r="Q185">
        <v>3</v>
      </c>
      <c r="R185" t="s">
        <v>60</v>
      </c>
      <c r="S185">
        <v>3690</v>
      </c>
      <c r="T185">
        <v>3425</v>
      </c>
      <c r="U185">
        <v>2</v>
      </c>
      <c r="V185" t="s">
        <v>47</v>
      </c>
      <c r="W185" t="s">
        <v>49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49</v>
      </c>
      <c r="C186" t="s">
        <v>37</v>
      </c>
      <c r="D186">
        <v>1084</v>
      </c>
      <c r="E186" t="s">
        <v>41</v>
      </c>
      <c r="F186">
        <v>13</v>
      </c>
      <c r="G186">
        <v>2</v>
      </c>
      <c r="H186" t="s">
        <v>44</v>
      </c>
      <c r="I186">
        <v>1</v>
      </c>
      <c r="J186">
        <v>250</v>
      </c>
      <c r="K186">
        <v>4</v>
      </c>
      <c r="L186" t="s">
        <v>45</v>
      </c>
      <c r="M186">
        <v>57</v>
      </c>
      <c r="N186">
        <v>4</v>
      </c>
      <c r="O186">
        <v>2</v>
      </c>
      <c r="P186" t="s">
        <v>55</v>
      </c>
      <c r="Q186">
        <v>1</v>
      </c>
      <c r="R186" t="s">
        <v>62</v>
      </c>
      <c r="S186">
        <v>4450</v>
      </c>
      <c r="T186">
        <v>26250</v>
      </c>
      <c r="U186">
        <v>1</v>
      </c>
      <c r="V186" t="s">
        <v>47</v>
      </c>
      <c r="W186" t="s">
        <v>49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49</v>
      </c>
      <c r="C187" t="s">
        <v>37</v>
      </c>
      <c r="D187">
        <v>931</v>
      </c>
      <c r="E187" t="s">
        <v>41</v>
      </c>
      <c r="F187">
        <v>14</v>
      </c>
      <c r="G187">
        <v>3</v>
      </c>
      <c r="H187" t="s">
        <v>44</v>
      </c>
      <c r="I187">
        <v>1</v>
      </c>
      <c r="J187">
        <v>252</v>
      </c>
      <c r="K187">
        <v>4</v>
      </c>
      <c r="L187" t="s">
        <v>45</v>
      </c>
      <c r="M187">
        <v>72</v>
      </c>
      <c r="N187">
        <v>3</v>
      </c>
      <c r="O187">
        <v>1</v>
      </c>
      <c r="P187" t="s">
        <v>53</v>
      </c>
      <c r="Q187">
        <v>2</v>
      </c>
      <c r="R187" t="s">
        <v>60</v>
      </c>
      <c r="S187">
        <v>2756</v>
      </c>
      <c r="T187">
        <v>4673</v>
      </c>
      <c r="U187">
        <v>1</v>
      </c>
      <c r="V187" t="s">
        <v>47</v>
      </c>
      <c r="W187" t="s">
        <v>49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49</v>
      </c>
      <c r="C188" t="s">
        <v>37</v>
      </c>
      <c r="D188">
        <v>989</v>
      </c>
      <c r="E188" t="s">
        <v>41</v>
      </c>
      <c r="F188">
        <v>4</v>
      </c>
      <c r="G188">
        <v>1</v>
      </c>
      <c r="H188" t="s">
        <v>44</v>
      </c>
      <c r="I188">
        <v>1</v>
      </c>
      <c r="J188">
        <v>253</v>
      </c>
      <c r="K188">
        <v>4</v>
      </c>
      <c r="L188" t="s">
        <v>45</v>
      </c>
      <c r="M188">
        <v>46</v>
      </c>
      <c r="N188">
        <v>3</v>
      </c>
      <c r="O188">
        <v>5</v>
      </c>
      <c r="P188" t="s">
        <v>57</v>
      </c>
      <c r="Q188">
        <v>3</v>
      </c>
      <c r="R188" t="s">
        <v>60</v>
      </c>
      <c r="S188">
        <v>19033</v>
      </c>
      <c r="T188">
        <v>6499</v>
      </c>
      <c r="U188">
        <v>1</v>
      </c>
      <c r="V188" t="s">
        <v>47</v>
      </c>
      <c r="W188" t="s">
        <v>49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49</v>
      </c>
      <c r="C189" t="s">
        <v>37</v>
      </c>
      <c r="D189">
        <v>692</v>
      </c>
      <c r="E189" t="s">
        <v>41</v>
      </c>
      <c r="F189">
        <v>14</v>
      </c>
      <c r="G189">
        <v>4</v>
      </c>
      <c r="H189" t="s">
        <v>44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61</v>
      </c>
      <c r="S189">
        <v>18722</v>
      </c>
      <c r="T189">
        <v>13339</v>
      </c>
      <c r="U189">
        <v>8</v>
      </c>
      <c r="V189" t="s">
        <v>47</v>
      </c>
      <c r="W189" t="s">
        <v>49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49</v>
      </c>
      <c r="C190" t="s">
        <v>38</v>
      </c>
      <c r="D190">
        <v>1069</v>
      </c>
      <c r="E190" t="s">
        <v>41</v>
      </c>
      <c r="F190">
        <v>2</v>
      </c>
      <c r="G190">
        <v>1</v>
      </c>
      <c r="H190" t="s">
        <v>42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55</v>
      </c>
      <c r="Q190">
        <v>3</v>
      </c>
      <c r="R190" t="s">
        <v>60</v>
      </c>
      <c r="S190">
        <v>9547</v>
      </c>
      <c r="T190">
        <v>14074</v>
      </c>
      <c r="U190">
        <v>1</v>
      </c>
      <c r="V190" t="s">
        <v>47</v>
      </c>
      <c r="W190" t="s">
        <v>49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49</v>
      </c>
      <c r="C191" t="s">
        <v>37</v>
      </c>
      <c r="D191">
        <v>313</v>
      </c>
      <c r="E191" t="s">
        <v>41</v>
      </c>
      <c r="F191">
        <v>3</v>
      </c>
      <c r="G191">
        <v>3</v>
      </c>
      <c r="H191" t="s">
        <v>44</v>
      </c>
      <c r="I191">
        <v>1</v>
      </c>
      <c r="J191">
        <v>258</v>
      </c>
      <c r="K191">
        <v>4</v>
      </c>
      <c r="L191" t="s">
        <v>45</v>
      </c>
      <c r="M191">
        <v>98</v>
      </c>
      <c r="N191">
        <v>3</v>
      </c>
      <c r="O191">
        <v>4</v>
      </c>
      <c r="P191" t="s">
        <v>56</v>
      </c>
      <c r="Q191">
        <v>2</v>
      </c>
      <c r="R191" t="s">
        <v>61</v>
      </c>
      <c r="S191">
        <v>13734</v>
      </c>
      <c r="T191">
        <v>7192</v>
      </c>
      <c r="U191">
        <v>3</v>
      </c>
      <c r="V191" t="s">
        <v>47</v>
      </c>
      <c r="W191" t="s">
        <v>49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49</v>
      </c>
      <c r="C192" t="s">
        <v>37</v>
      </c>
      <c r="D192">
        <v>699</v>
      </c>
      <c r="E192" t="s">
        <v>41</v>
      </c>
      <c r="F192">
        <v>1</v>
      </c>
      <c r="G192">
        <v>4</v>
      </c>
      <c r="H192" t="s">
        <v>42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57</v>
      </c>
      <c r="Q192">
        <v>3</v>
      </c>
      <c r="R192" t="s">
        <v>60</v>
      </c>
      <c r="S192">
        <v>19999</v>
      </c>
      <c r="T192">
        <v>5678</v>
      </c>
      <c r="U192">
        <v>0</v>
      </c>
      <c r="V192" t="s">
        <v>47</v>
      </c>
      <c r="W192" t="s">
        <v>49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49</v>
      </c>
      <c r="C193" t="s">
        <v>37</v>
      </c>
      <c r="D193">
        <v>894</v>
      </c>
      <c r="E193" t="s">
        <v>41</v>
      </c>
      <c r="F193">
        <v>9</v>
      </c>
      <c r="G193">
        <v>3</v>
      </c>
      <c r="H193" t="s">
        <v>44</v>
      </c>
      <c r="I193">
        <v>1</v>
      </c>
      <c r="J193">
        <v>260</v>
      </c>
      <c r="K193">
        <v>4</v>
      </c>
      <c r="L193" t="s">
        <v>45</v>
      </c>
      <c r="M193">
        <v>99</v>
      </c>
      <c r="N193">
        <v>3</v>
      </c>
      <c r="O193">
        <v>1</v>
      </c>
      <c r="P193" t="s">
        <v>53</v>
      </c>
      <c r="Q193">
        <v>2</v>
      </c>
      <c r="R193" t="s">
        <v>61</v>
      </c>
      <c r="S193">
        <v>2279</v>
      </c>
      <c r="T193">
        <v>11781</v>
      </c>
      <c r="U193">
        <v>1</v>
      </c>
      <c r="V193" t="s">
        <v>47</v>
      </c>
      <c r="W193" t="s">
        <v>49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47</v>
      </c>
      <c r="C194" t="s">
        <v>37</v>
      </c>
      <c r="D194">
        <v>556</v>
      </c>
      <c r="E194" t="s">
        <v>41</v>
      </c>
      <c r="F194">
        <v>23</v>
      </c>
      <c r="G194">
        <v>2</v>
      </c>
      <c r="H194" t="s">
        <v>42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55</v>
      </c>
      <c r="Q194">
        <v>3</v>
      </c>
      <c r="R194" t="s">
        <v>60</v>
      </c>
      <c r="S194">
        <v>5916</v>
      </c>
      <c r="T194">
        <v>15497</v>
      </c>
      <c r="U194">
        <v>3</v>
      </c>
      <c r="V194" t="s">
        <v>47</v>
      </c>
      <c r="W194" t="s">
        <v>47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49</v>
      </c>
      <c r="C195" t="s">
        <v>39</v>
      </c>
      <c r="D195">
        <v>1344</v>
      </c>
      <c r="E195" t="s">
        <v>41</v>
      </c>
      <c r="F195">
        <v>7</v>
      </c>
      <c r="G195">
        <v>3</v>
      </c>
      <c r="H195" t="s">
        <v>44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53</v>
      </c>
      <c r="Q195">
        <v>4</v>
      </c>
      <c r="R195" t="s">
        <v>62</v>
      </c>
      <c r="S195">
        <v>2089</v>
      </c>
      <c r="T195">
        <v>5228</v>
      </c>
      <c r="U195">
        <v>4</v>
      </c>
      <c r="V195" t="s">
        <v>47</v>
      </c>
      <c r="W195" t="s">
        <v>49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49</v>
      </c>
      <c r="C196" t="s">
        <v>39</v>
      </c>
      <c r="D196">
        <v>1195</v>
      </c>
      <c r="E196" t="s">
        <v>41</v>
      </c>
      <c r="F196">
        <v>2</v>
      </c>
      <c r="G196">
        <v>2</v>
      </c>
      <c r="H196" t="s">
        <v>44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57</v>
      </c>
      <c r="Q196">
        <v>4</v>
      </c>
      <c r="R196" t="s">
        <v>60</v>
      </c>
      <c r="S196">
        <v>16792</v>
      </c>
      <c r="T196">
        <v>20462</v>
      </c>
      <c r="U196">
        <v>9</v>
      </c>
      <c r="V196" t="s">
        <v>47</v>
      </c>
      <c r="W196" t="s">
        <v>49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49</v>
      </c>
      <c r="C197" t="s">
        <v>37</v>
      </c>
      <c r="D197">
        <v>290</v>
      </c>
      <c r="E197" t="s">
        <v>41</v>
      </c>
      <c r="F197">
        <v>21</v>
      </c>
      <c r="G197">
        <v>3</v>
      </c>
      <c r="H197" t="s">
        <v>42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53</v>
      </c>
      <c r="Q197">
        <v>1</v>
      </c>
      <c r="R197" t="s">
        <v>60</v>
      </c>
      <c r="S197">
        <v>3564</v>
      </c>
      <c r="T197">
        <v>22977</v>
      </c>
      <c r="U197">
        <v>1</v>
      </c>
      <c r="V197" t="s">
        <v>47</v>
      </c>
      <c r="W197" t="s">
        <v>47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49</v>
      </c>
      <c r="C198" t="s">
        <v>38</v>
      </c>
      <c r="D198">
        <v>138</v>
      </c>
      <c r="E198" t="s">
        <v>41</v>
      </c>
      <c r="F198">
        <v>2</v>
      </c>
      <c r="G198">
        <v>3</v>
      </c>
      <c r="H198" t="s">
        <v>44</v>
      </c>
      <c r="I198">
        <v>1</v>
      </c>
      <c r="J198">
        <v>269</v>
      </c>
      <c r="K198">
        <v>2</v>
      </c>
      <c r="L198" t="s">
        <v>45</v>
      </c>
      <c r="M198">
        <v>37</v>
      </c>
      <c r="N198">
        <v>3</v>
      </c>
      <c r="O198">
        <v>2</v>
      </c>
      <c r="P198" t="s">
        <v>54</v>
      </c>
      <c r="Q198">
        <v>2</v>
      </c>
      <c r="R198" t="s">
        <v>61</v>
      </c>
      <c r="S198">
        <v>4425</v>
      </c>
      <c r="T198">
        <v>15986</v>
      </c>
      <c r="U198">
        <v>5</v>
      </c>
      <c r="V198" t="s">
        <v>47</v>
      </c>
      <c r="W198" t="s">
        <v>49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49</v>
      </c>
      <c r="C199" t="s">
        <v>39</v>
      </c>
      <c r="D199">
        <v>926</v>
      </c>
      <c r="E199" t="s">
        <v>41</v>
      </c>
      <c r="F199">
        <v>21</v>
      </c>
      <c r="G199">
        <v>2</v>
      </c>
      <c r="H199" t="s">
        <v>44</v>
      </c>
      <c r="I199">
        <v>1</v>
      </c>
      <c r="J199">
        <v>270</v>
      </c>
      <c r="K199">
        <v>3</v>
      </c>
      <c r="L199" t="s">
        <v>45</v>
      </c>
      <c r="M199">
        <v>36</v>
      </c>
      <c r="N199">
        <v>3</v>
      </c>
      <c r="O199">
        <v>2</v>
      </c>
      <c r="P199" t="s">
        <v>55</v>
      </c>
      <c r="Q199">
        <v>3</v>
      </c>
      <c r="R199" t="s">
        <v>62</v>
      </c>
      <c r="S199">
        <v>5265</v>
      </c>
      <c r="T199">
        <v>16439</v>
      </c>
      <c r="U199">
        <v>2</v>
      </c>
      <c r="V199" t="s">
        <v>47</v>
      </c>
      <c r="W199" t="s">
        <v>49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49</v>
      </c>
      <c r="C200" t="s">
        <v>37</v>
      </c>
      <c r="D200">
        <v>1261</v>
      </c>
      <c r="E200" t="s">
        <v>41</v>
      </c>
      <c r="F200">
        <v>2</v>
      </c>
      <c r="G200">
        <v>4</v>
      </c>
      <c r="H200" t="s">
        <v>42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55</v>
      </c>
      <c r="Q200">
        <v>3</v>
      </c>
      <c r="R200" t="s">
        <v>60</v>
      </c>
      <c r="S200">
        <v>6553</v>
      </c>
      <c r="T200">
        <v>7259</v>
      </c>
      <c r="U200">
        <v>9</v>
      </c>
      <c r="V200" t="s">
        <v>47</v>
      </c>
      <c r="W200" t="s">
        <v>49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49</v>
      </c>
      <c r="C201" t="s">
        <v>37</v>
      </c>
      <c r="D201">
        <v>1084</v>
      </c>
      <c r="E201" t="s">
        <v>41</v>
      </c>
      <c r="F201">
        <v>29</v>
      </c>
      <c r="G201">
        <v>3</v>
      </c>
      <c r="H201" t="s">
        <v>50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55</v>
      </c>
      <c r="Q201">
        <v>4</v>
      </c>
      <c r="R201" t="s">
        <v>60</v>
      </c>
      <c r="S201">
        <v>6261</v>
      </c>
      <c r="T201">
        <v>4185</v>
      </c>
      <c r="U201">
        <v>3</v>
      </c>
      <c r="V201" t="s">
        <v>47</v>
      </c>
      <c r="W201" t="s">
        <v>49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49</v>
      </c>
      <c r="C202" t="s">
        <v>38</v>
      </c>
      <c r="D202">
        <v>472</v>
      </c>
      <c r="E202" t="s">
        <v>41</v>
      </c>
      <c r="F202">
        <v>1</v>
      </c>
      <c r="G202">
        <v>1</v>
      </c>
      <c r="H202" t="s">
        <v>50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55</v>
      </c>
      <c r="Q202">
        <v>1</v>
      </c>
      <c r="R202" t="s">
        <v>60</v>
      </c>
      <c r="S202">
        <v>4298</v>
      </c>
      <c r="T202">
        <v>9679</v>
      </c>
      <c r="U202">
        <v>5</v>
      </c>
      <c r="V202" t="s">
        <v>47</v>
      </c>
      <c r="W202" t="s">
        <v>49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49</v>
      </c>
      <c r="C203" t="s">
        <v>39</v>
      </c>
      <c r="D203">
        <v>1002</v>
      </c>
      <c r="E203" t="s">
        <v>41</v>
      </c>
      <c r="F203">
        <v>18</v>
      </c>
      <c r="G203">
        <v>4</v>
      </c>
      <c r="H203" t="s">
        <v>42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55</v>
      </c>
      <c r="Q203">
        <v>4</v>
      </c>
      <c r="R203" t="s">
        <v>62</v>
      </c>
      <c r="S203">
        <v>6804</v>
      </c>
      <c r="T203">
        <v>23793</v>
      </c>
      <c r="U203">
        <v>1</v>
      </c>
      <c r="V203" t="s">
        <v>47</v>
      </c>
      <c r="W203" t="s">
        <v>47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49</v>
      </c>
      <c r="C204" t="s">
        <v>38</v>
      </c>
      <c r="D204">
        <v>878</v>
      </c>
      <c r="E204" t="s">
        <v>41</v>
      </c>
      <c r="F204">
        <v>10</v>
      </c>
      <c r="G204">
        <v>4</v>
      </c>
      <c r="H204" t="s">
        <v>44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53</v>
      </c>
      <c r="Q204">
        <v>3</v>
      </c>
      <c r="R204" t="s">
        <v>62</v>
      </c>
      <c r="S204">
        <v>3815</v>
      </c>
      <c r="T204">
        <v>5972</v>
      </c>
      <c r="U204">
        <v>1</v>
      </c>
      <c r="V204" t="s">
        <v>47</v>
      </c>
      <c r="W204" t="s">
        <v>47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49</v>
      </c>
      <c r="C205" t="s">
        <v>37</v>
      </c>
      <c r="D205">
        <v>905</v>
      </c>
      <c r="E205" t="s">
        <v>41</v>
      </c>
      <c r="F205">
        <v>19</v>
      </c>
      <c r="G205">
        <v>2</v>
      </c>
      <c r="H205" t="s">
        <v>44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54</v>
      </c>
      <c r="Q205">
        <v>4</v>
      </c>
      <c r="R205" t="s">
        <v>60</v>
      </c>
      <c r="S205">
        <v>2741</v>
      </c>
      <c r="T205">
        <v>16523</v>
      </c>
      <c r="U205">
        <v>8</v>
      </c>
      <c r="V205" t="s">
        <v>47</v>
      </c>
      <c r="W205" t="s">
        <v>47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47</v>
      </c>
      <c r="C206" t="s">
        <v>37</v>
      </c>
      <c r="D206">
        <v>1180</v>
      </c>
      <c r="E206" t="s">
        <v>41</v>
      </c>
      <c r="F206">
        <v>29</v>
      </c>
      <c r="G206">
        <v>1</v>
      </c>
      <c r="H206" t="s">
        <v>44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56</v>
      </c>
      <c r="Q206">
        <v>1</v>
      </c>
      <c r="R206" t="s">
        <v>60</v>
      </c>
      <c r="S206">
        <v>6673</v>
      </c>
      <c r="T206">
        <v>11354</v>
      </c>
      <c r="U206">
        <v>7</v>
      </c>
      <c r="V206" t="s">
        <v>47</v>
      </c>
      <c r="W206" t="s">
        <v>47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47</v>
      </c>
      <c r="C207" t="s">
        <v>37</v>
      </c>
      <c r="D207">
        <v>121</v>
      </c>
      <c r="E207" t="s">
        <v>40</v>
      </c>
      <c r="F207">
        <v>27</v>
      </c>
      <c r="G207">
        <v>3</v>
      </c>
      <c r="H207" t="s">
        <v>0</v>
      </c>
      <c r="I207">
        <v>1</v>
      </c>
      <c r="J207">
        <v>283</v>
      </c>
      <c r="K207">
        <v>2</v>
      </c>
      <c r="L207" t="s">
        <v>45</v>
      </c>
      <c r="M207">
        <v>35</v>
      </c>
      <c r="N207">
        <v>3</v>
      </c>
      <c r="O207">
        <v>3</v>
      </c>
      <c r="P207" t="s">
        <v>52</v>
      </c>
      <c r="Q207">
        <v>4</v>
      </c>
      <c r="R207" t="s">
        <v>60</v>
      </c>
      <c r="S207">
        <v>7639</v>
      </c>
      <c r="T207">
        <v>24525</v>
      </c>
      <c r="U207">
        <v>1</v>
      </c>
      <c r="V207" t="s">
        <v>47</v>
      </c>
      <c r="W207" t="s">
        <v>49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49</v>
      </c>
      <c r="C208" t="s">
        <v>37</v>
      </c>
      <c r="D208">
        <v>1136</v>
      </c>
      <c r="E208" t="s">
        <v>41</v>
      </c>
      <c r="F208">
        <v>5</v>
      </c>
      <c r="G208">
        <v>3</v>
      </c>
      <c r="H208" t="s">
        <v>42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53</v>
      </c>
      <c r="Q208">
        <v>2</v>
      </c>
      <c r="R208" t="s">
        <v>62</v>
      </c>
      <c r="S208">
        <v>2328</v>
      </c>
      <c r="T208">
        <v>12392</v>
      </c>
      <c r="U208">
        <v>1</v>
      </c>
      <c r="V208" t="s">
        <v>47</v>
      </c>
      <c r="W208" t="s">
        <v>47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49</v>
      </c>
      <c r="C209" t="s">
        <v>38</v>
      </c>
      <c r="D209">
        <v>635</v>
      </c>
      <c r="E209" t="s">
        <v>41</v>
      </c>
      <c r="F209">
        <v>18</v>
      </c>
      <c r="G209">
        <v>1</v>
      </c>
      <c r="H209" t="s">
        <v>44</v>
      </c>
      <c r="I209">
        <v>1</v>
      </c>
      <c r="J209">
        <v>286</v>
      </c>
      <c r="K209">
        <v>2</v>
      </c>
      <c r="L209" t="s">
        <v>45</v>
      </c>
      <c r="M209">
        <v>73</v>
      </c>
      <c r="N209">
        <v>3</v>
      </c>
      <c r="O209">
        <v>1</v>
      </c>
      <c r="P209" t="s">
        <v>54</v>
      </c>
      <c r="Q209">
        <v>4</v>
      </c>
      <c r="R209" t="s">
        <v>61</v>
      </c>
      <c r="S209">
        <v>2153</v>
      </c>
      <c r="T209">
        <v>7703</v>
      </c>
      <c r="U209">
        <v>1</v>
      </c>
      <c r="V209" t="s">
        <v>47</v>
      </c>
      <c r="W209" t="s">
        <v>49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49</v>
      </c>
      <c r="C210" t="s">
        <v>39</v>
      </c>
      <c r="D210">
        <v>1151</v>
      </c>
      <c r="E210" t="s">
        <v>41</v>
      </c>
      <c r="F210">
        <v>9</v>
      </c>
      <c r="G210">
        <v>5</v>
      </c>
      <c r="H210" t="s">
        <v>42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56</v>
      </c>
      <c r="Q210">
        <v>4</v>
      </c>
      <c r="R210" t="s">
        <v>60</v>
      </c>
      <c r="S210">
        <v>4876</v>
      </c>
      <c r="T210">
        <v>14242</v>
      </c>
      <c r="U210">
        <v>9</v>
      </c>
      <c r="V210" t="s">
        <v>47</v>
      </c>
      <c r="W210" t="s">
        <v>49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49</v>
      </c>
      <c r="C211" t="s">
        <v>37</v>
      </c>
      <c r="D211">
        <v>644</v>
      </c>
      <c r="E211" t="s">
        <v>41</v>
      </c>
      <c r="F211">
        <v>1</v>
      </c>
      <c r="G211">
        <v>4</v>
      </c>
      <c r="H211" t="s">
        <v>44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56</v>
      </c>
      <c r="Q211">
        <v>1</v>
      </c>
      <c r="R211" t="s">
        <v>62</v>
      </c>
      <c r="S211">
        <v>9396</v>
      </c>
      <c r="T211">
        <v>12368</v>
      </c>
      <c r="U211">
        <v>7</v>
      </c>
      <c r="V211" t="s">
        <v>47</v>
      </c>
      <c r="W211" t="s">
        <v>49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47</v>
      </c>
      <c r="C212" t="s">
        <v>37</v>
      </c>
      <c r="D212">
        <v>1045</v>
      </c>
      <c r="E212" t="s">
        <v>40</v>
      </c>
      <c r="F212">
        <v>4</v>
      </c>
      <c r="G212">
        <v>4</v>
      </c>
      <c r="H212" t="s">
        <v>44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52</v>
      </c>
      <c r="Q212">
        <v>4</v>
      </c>
      <c r="R212" t="s">
        <v>60</v>
      </c>
      <c r="S212">
        <v>10400</v>
      </c>
      <c r="T212">
        <v>25812</v>
      </c>
      <c r="U212">
        <v>1</v>
      </c>
      <c r="V212" t="s">
        <v>47</v>
      </c>
      <c r="W212" t="s">
        <v>49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49</v>
      </c>
      <c r="C213" t="s">
        <v>39</v>
      </c>
      <c r="D213">
        <v>829</v>
      </c>
      <c r="E213" t="s">
        <v>41</v>
      </c>
      <c r="F213">
        <v>1</v>
      </c>
      <c r="G213">
        <v>1</v>
      </c>
      <c r="H213" t="s">
        <v>42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55</v>
      </c>
      <c r="Q213">
        <v>3</v>
      </c>
      <c r="R213" t="s">
        <v>61</v>
      </c>
      <c r="S213">
        <v>8474</v>
      </c>
      <c r="T213">
        <v>20925</v>
      </c>
      <c r="U213">
        <v>1</v>
      </c>
      <c r="V213" t="s">
        <v>47</v>
      </c>
      <c r="W213" t="s">
        <v>49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49</v>
      </c>
      <c r="C214" t="s">
        <v>38</v>
      </c>
      <c r="D214">
        <v>1242</v>
      </c>
      <c r="E214" t="s">
        <v>40</v>
      </c>
      <c r="F214">
        <v>20</v>
      </c>
      <c r="G214">
        <v>3</v>
      </c>
      <c r="H214" t="s">
        <v>42</v>
      </c>
      <c r="I214">
        <v>1</v>
      </c>
      <c r="J214">
        <v>293</v>
      </c>
      <c r="K214">
        <v>4</v>
      </c>
      <c r="L214" t="s">
        <v>45</v>
      </c>
      <c r="M214">
        <v>90</v>
      </c>
      <c r="N214">
        <v>3</v>
      </c>
      <c r="O214">
        <v>2</v>
      </c>
      <c r="P214" t="s">
        <v>52</v>
      </c>
      <c r="Q214">
        <v>3</v>
      </c>
      <c r="R214" t="s">
        <v>61</v>
      </c>
      <c r="S214">
        <v>9981</v>
      </c>
      <c r="T214">
        <v>12916</v>
      </c>
      <c r="U214">
        <v>1</v>
      </c>
      <c r="V214" t="s">
        <v>47</v>
      </c>
      <c r="W214" t="s">
        <v>49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49</v>
      </c>
      <c r="C215" t="s">
        <v>37</v>
      </c>
      <c r="D215">
        <v>1469</v>
      </c>
      <c r="E215" t="s">
        <v>41</v>
      </c>
      <c r="F215">
        <v>8</v>
      </c>
      <c r="G215">
        <v>4</v>
      </c>
      <c r="H215" t="s">
        <v>42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60</v>
      </c>
      <c r="S215">
        <v>12490</v>
      </c>
      <c r="T215">
        <v>15736</v>
      </c>
      <c r="U215">
        <v>5</v>
      </c>
      <c r="V215" t="s">
        <v>47</v>
      </c>
      <c r="W215" t="s">
        <v>49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47</v>
      </c>
      <c r="C216" t="s">
        <v>37</v>
      </c>
      <c r="D216">
        <v>1005</v>
      </c>
      <c r="E216" t="s">
        <v>41</v>
      </c>
      <c r="F216">
        <v>3</v>
      </c>
      <c r="G216">
        <v>3</v>
      </c>
      <c r="H216" t="s">
        <v>50</v>
      </c>
      <c r="I216">
        <v>1</v>
      </c>
      <c r="J216">
        <v>297</v>
      </c>
      <c r="K216">
        <v>4</v>
      </c>
      <c r="L216" t="s">
        <v>45</v>
      </c>
      <c r="M216">
        <v>88</v>
      </c>
      <c r="N216">
        <v>3</v>
      </c>
      <c r="O216">
        <v>1</v>
      </c>
      <c r="P216" t="s">
        <v>53</v>
      </c>
      <c r="Q216">
        <v>1</v>
      </c>
      <c r="R216" t="s">
        <v>61</v>
      </c>
      <c r="S216">
        <v>2657</v>
      </c>
      <c r="T216">
        <v>8556</v>
      </c>
      <c r="U216">
        <v>5</v>
      </c>
      <c r="V216" t="s">
        <v>47</v>
      </c>
      <c r="W216" t="s">
        <v>47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49</v>
      </c>
      <c r="C217" t="s">
        <v>37</v>
      </c>
      <c r="D217">
        <v>896</v>
      </c>
      <c r="E217" t="s">
        <v>40</v>
      </c>
      <c r="F217">
        <v>6</v>
      </c>
      <c r="G217">
        <v>3</v>
      </c>
      <c r="H217" t="s">
        <v>42</v>
      </c>
      <c r="I217">
        <v>1</v>
      </c>
      <c r="J217">
        <v>298</v>
      </c>
      <c r="K217">
        <v>4</v>
      </c>
      <c r="L217" t="s">
        <v>45</v>
      </c>
      <c r="M217">
        <v>75</v>
      </c>
      <c r="N217">
        <v>3</v>
      </c>
      <c r="O217">
        <v>3</v>
      </c>
      <c r="P217" t="s">
        <v>57</v>
      </c>
      <c r="Q217">
        <v>4</v>
      </c>
      <c r="R217" t="s">
        <v>61</v>
      </c>
      <c r="S217">
        <v>13591</v>
      </c>
      <c r="T217">
        <v>14674</v>
      </c>
      <c r="U217">
        <v>3</v>
      </c>
      <c r="V217" t="s">
        <v>47</v>
      </c>
      <c r="W217" t="s">
        <v>47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47</v>
      </c>
      <c r="C218" t="s">
        <v>38</v>
      </c>
      <c r="D218">
        <v>334</v>
      </c>
      <c r="E218" t="s">
        <v>40</v>
      </c>
      <c r="F218">
        <v>26</v>
      </c>
      <c r="G218">
        <v>4</v>
      </c>
      <c r="H218" t="s">
        <v>0</v>
      </c>
      <c r="I218">
        <v>1</v>
      </c>
      <c r="J218">
        <v>299</v>
      </c>
      <c r="K218">
        <v>3</v>
      </c>
      <c r="L218" t="s">
        <v>45</v>
      </c>
      <c r="M218">
        <v>52</v>
      </c>
      <c r="N218">
        <v>2</v>
      </c>
      <c r="O218">
        <v>2</v>
      </c>
      <c r="P218" t="s">
        <v>52</v>
      </c>
      <c r="Q218">
        <v>1</v>
      </c>
      <c r="R218" t="s">
        <v>61</v>
      </c>
      <c r="S218">
        <v>6696</v>
      </c>
      <c r="T218">
        <v>22967</v>
      </c>
      <c r="U218">
        <v>5</v>
      </c>
      <c r="V218" t="s">
        <v>47</v>
      </c>
      <c r="W218" t="s">
        <v>49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47</v>
      </c>
      <c r="C219" t="s">
        <v>37</v>
      </c>
      <c r="D219">
        <v>992</v>
      </c>
      <c r="E219" t="s">
        <v>41</v>
      </c>
      <c r="F219">
        <v>1</v>
      </c>
      <c r="G219">
        <v>3</v>
      </c>
      <c r="H219" t="s">
        <v>50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53</v>
      </c>
      <c r="Q219">
        <v>3</v>
      </c>
      <c r="R219" t="s">
        <v>61</v>
      </c>
      <c r="S219">
        <v>2058</v>
      </c>
      <c r="T219">
        <v>19757</v>
      </c>
      <c r="U219">
        <v>0</v>
      </c>
      <c r="V219" t="s">
        <v>47</v>
      </c>
      <c r="W219" t="s">
        <v>49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49</v>
      </c>
      <c r="C220" t="s">
        <v>39</v>
      </c>
      <c r="D220">
        <v>1052</v>
      </c>
      <c r="E220" t="s">
        <v>40</v>
      </c>
      <c r="F220">
        <v>6</v>
      </c>
      <c r="G220">
        <v>3</v>
      </c>
      <c r="H220" t="s">
        <v>44</v>
      </c>
      <c r="I220">
        <v>1</v>
      </c>
      <c r="J220">
        <v>302</v>
      </c>
      <c r="K220">
        <v>4</v>
      </c>
      <c r="L220" t="s">
        <v>45</v>
      </c>
      <c r="M220">
        <v>57</v>
      </c>
      <c r="N220">
        <v>2</v>
      </c>
      <c r="O220">
        <v>3</v>
      </c>
      <c r="P220" t="s">
        <v>52</v>
      </c>
      <c r="Q220">
        <v>4</v>
      </c>
      <c r="R220" t="s">
        <v>61</v>
      </c>
      <c r="S220">
        <v>8865</v>
      </c>
      <c r="T220">
        <v>16840</v>
      </c>
      <c r="U220">
        <v>6</v>
      </c>
      <c r="V220" t="s">
        <v>47</v>
      </c>
      <c r="W220" t="s">
        <v>49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49</v>
      </c>
      <c r="C221" t="s">
        <v>37</v>
      </c>
      <c r="D221">
        <v>1147</v>
      </c>
      <c r="E221" t="s">
        <v>40</v>
      </c>
      <c r="F221">
        <v>3</v>
      </c>
      <c r="G221">
        <v>3</v>
      </c>
      <c r="H221" t="s">
        <v>0</v>
      </c>
      <c r="I221">
        <v>1</v>
      </c>
      <c r="J221">
        <v>303</v>
      </c>
      <c r="K221">
        <v>4</v>
      </c>
      <c r="L221" t="s">
        <v>45</v>
      </c>
      <c r="M221">
        <v>52</v>
      </c>
      <c r="N221">
        <v>3</v>
      </c>
      <c r="O221">
        <v>2</v>
      </c>
      <c r="P221" t="s">
        <v>52</v>
      </c>
      <c r="Q221">
        <v>1</v>
      </c>
      <c r="R221" t="s">
        <v>60</v>
      </c>
      <c r="S221">
        <v>5940</v>
      </c>
      <c r="T221">
        <v>17011</v>
      </c>
      <c r="U221">
        <v>2</v>
      </c>
      <c r="V221" t="s">
        <v>47</v>
      </c>
      <c r="W221" t="s">
        <v>49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49</v>
      </c>
      <c r="C222" t="s">
        <v>37</v>
      </c>
      <c r="D222">
        <v>1396</v>
      </c>
      <c r="E222" t="s">
        <v>41</v>
      </c>
      <c r="F222">
        <v>5</v>
      </c>
      <c r="G222">
        <v>2</v>
      </c>
      <c r="H222" t="s">
        <v>42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54</v>
      </c>
      <c r="Q222">
        <v>2</v>
      </c>
      <c r="R222" t="s">
        <v>61</v>
      </c>
      <c r="S222">
        <v>5914</v>
      </c>
      <c r="T222">
        <v>9945</v>
      </c>
      <c r="U222">
        <v>8</v>
      </c>
      <c r="V222" t="s">
        <v>47</v>
      </c>
      <c r="W222" t="s">
        <v>49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49</v>
      </c>
      <c r="C223" t="s">
        <v>37</v>
      </c>
      <c r="D223">
        <v>147</v>
      </c>
      <c r="E223" t="s">
        <v>41</v>
      </c>
      <c r="F223">
        <v>4</v>
      </c>
      <c r="G223">
        <v>4</v>
      </c>
      <c r="H223" t="s">
        <v>44</v>
      </c>
      <c r="I223">
        <v>1</v>
      </c>
      <c r="J223">
        <v>305</v>
      </c>
      <c r="K223">
        <v>3</v>
      </c>
      <c r="L223" t="s">
        <v>45</v>
      </c>
      <c r="M223">
        <v>47</v>
      </c>
      <c r="N223">
        <v>2</v>
      </c>
      <c r="O223">
        <v>1</v>
      </c>
      <c r="P223" t="s">
        <v>53</v>
      </c>
      <c r="Q223">
        <v>2</v>
      </c>
      <c r="R223" t="s">
        <v>60</v>
      </c>
      <c r="S223">
        <v>2622</v>
      </c>
      <c r="T223">
        <v>13248</v>
      </c>
      <c r="U223">
        <v>6</v>
      </c>
      <c r="V223" t="s">
        <v>47</v>
      </c>
      <c r="W223" t="s">
        <v>49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49</v>
      </c>
      <c r="C224" t="s">
        <v>38</v>
      </c>
      <c r="D224">
        <v>663</v>
      </c>
      <c r="E224" t="s">
        <v>41</v>
      </c>
      <c r="F224">
        <v>11</v>
      </c>
      <c r="G224">
        <v>3</v>
      </c>
      <c r="H224" t="s">
        <v>43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62</v>
      </c>
      <c r="S224">
        <v>12185</v>
      </c>
      <c r="T224">
        <v>10056</v>
      </c>
      <c r="U224">
        <v>1</v>
      </c>
      <c r="V224" t="s">
        <v>47</v>
      </c>
      <c r="W224" t="s">
        <v>47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49</v>
      </c>
      <c r="C225" t="s">
        <v>37</v>
      </c>
      <c r="D225">
        <v>119</v>
      </c>
      <c r="E225" t="s">
        <v>40</v>
      </c>
      <c r="F225">
        <v>3</v>
      </c>
      <c r="G225">
        <v>3</v>
      </c>
      <c r="H225" t="s">
        <v>42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52</v>
      </c>
      <c r="Q225">
        <v>3</v>
      </c>
      <c r="R225" t="s">
        <v>62</v>
      </c>
      <c r="S225">
        <v>10609</v>
      </c>
      <c r="T225">
        <v>9647</v>
      </c>
      <c r="U225">
        <v>0</v>
      </c>
      <c r="V225" t="s">
        <v>47</v>
      </c>
      <c r="W225" t="s">
        <v>49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49</v>
      </c>
      <c r="C226" t="s">
        <v>39</v>
      </c>
      <c r="D226">
        <v>979</v>
      </c>
      <c r="E226" t="s">
        <v>41</v>
      </c>
      <c r="F226">
        <v>1</v>
      </c>
      <c r="G226">
        <v>4</v>
      </c>
      <c r="H226" t="s">
        <v>44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55</v>
      </c>
      <c r="Q226">
        <v>3</v>
      </c>
      <c r="R226" t="s">
        <v>60</v>
      </c>
      <c r="S226">
        <v>4345</v>
      </c>
      <c r="T226">
        <v>4381</v>
      </c>
      <c r="U226">
        <v>0</v>
      </c>
      <c r="V226" t="s">
        <v>47</v>
      </c>
      <c r="W226" t="s">
        <v>49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49</v>
      </c>
      <c r="C227" t="s">
        <v>37</v>
      </c>
      <c r="D227">
        <v>142</v>
      </c>
      <c r="E227" t="s">
        <v>41</v>
      </c>
      <c r="F227">
        <v>3</v>
      </c>
      <c r="G227">
        <v>3</v>
      </c>
      <c r="H227" t="s">
        <v>42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53</v>
      </c>
      <c r="Q227">
        <v>4</v>
      </c>
      <c r="R227" t="s">
        <v>60</v>
      </c>
      <c r="S227">
        <v>2177</v>
      </c>
      <c r="T227">
        <v>8456</v>
      </c>
      <c r="U227">
        <v>3</v>
      </c>
      <c r="V227" t="s">
        <v>47</v>
      </c>
      <c r="W227" t="s">
        <v>49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49</v>
      </c>
      <c r="C228" t="s">
        <v>38</v>
      </c>
      <c r="D228">
        <v>319</v>
      </c>
      <c r="E228" t="s">
        <v>40</v>
      </c>
      <c r="F228">
        <v>4</v>
      </c>
      <c r="G228">
        <v>4</v>
      </c>
      <c r="H228" t="s">
        <v>0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59</v>
      </c>
      <c r="Q228">
        <v>4</v>
      </c>
      <c r="R228" t="s">
        <v>62</v>
      </c>
      <c r="S228">
        <v>2793</v>
      </c>
      <c r="T228">
        <v>2539</v>
      </c>
      <c r="U228">
        <v>4</v>
      </c>
      <c r="V228" t="s">
        <v>47</v>
      </c>
      <c r="W228" t="s">
        <v>49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49</v>
      </c>
      <c r="C229" t="s">
        <v>38</v>
      </c>
      <c r="D229">
        <v>1413</v>
      </c>
      <c r="E229" t="s">
        <v>40</v>
      </c>
      <c r="F229">
        <v>1</v>
      </c>
      <c r="G229">
        <v>1</v>
      </c>
      <c r="H229" t="s">
        <v>44</v>
      </c>
      <c r="I229">
        <v>1</v>
      </c>
      <c r="J229">
        <v>312</v>
      </c>
      <c r="K229">
        <v>2</v>
      </c>
      <c r="L229" t="s">
        <v>45</v>
      </c>
      <c r="M229">
        <v>42</v>
      </c>
      <c r="N229">
        <v>3</v>
      </c>
      <c r="O229">
        <v>3</v>
      </c>
      <c r="P229" t="s">
        <v>52</v>
      </c>
      <c r="Q229">
        <v>4</v>
      </c>
      <c r="R229" t="s">
        <v>60</v>
      </c>
      <c r="S229">
        <v>7918</v>
      </c>
      <c r="T229">
        <v>6599</v>
      </c>
      <c r="U229">
        <v>1</v>
      </c>
      <c r="V229" t="s">
        <v>47</v>
      </c>
      <c r="W229" t="s">
        <v>49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49</v>
      </c>
      <c r="C230" t="s">
        <v>38</v>
      </c>
      <c r="D230">
        <v>944</v>
      </c>
      <c r="E230" t="s">
        <v>40</v>
      </c>
      <c r="F230">
        <v>1</v>
      </c>
      <c r="G230">
        <v>3</v>
      </c>
      <c r="H230" t="s">
        <v>0</v>
      </c>
      <c r="I230">
        <v>1</v>
      </c>
      <c r="J230">
        <v>314</v>
      </c>
      <c r="K230">
        <v>3</v>
      </c>
      <c r="L230" t="s">
        <v>45</v>
      </c>
      <c r="M230">
        <v>92</v>
      </c>
      <c r="N230">
        <v>3</v>
      </c>
      <c r="O230">
        <v>3</v>
      </c>
      <c r="P230" t="s">
        <v>52</v>
      </c>
      <c r="Q230">
        <v>3</v>
      </c>
      <c r="R230" t="s">
        <v>61</v>
      </c>
      <c r="S230">
        <v>8789</v>
      </c>
      <c r="T230">
        <v>9096</v>
      </c>
      <c r="U230">
        <v>1</v>
      </c>
      <c r="V230" t="s">
        <v>47</v>
      </c>
      <c r="W230" t="s">
        <v>49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47</v>
      </c>
      <c r="C231" t="s">
        <v>37</v>
      </c>
      <c r="D231">
        <v>896</v>
      </c>
      <c r="E231" t="s">
        <v>41</v>
      </c>
      <c r="F231">
        <v>18</v>
      </c>
      <c r="G231">
        <v>1</v>
      </c>
      <c r="H231" t="s">
        <v>44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53</v>
      </c>
      <c r="Q231">
        <v>4</v>
      </c>
      <c r="R231" t="s">
        <v>61</v>
      </c>
      <c r="S231">
        <v>2389</v>
      </c>
      <c r="T231">
        <v>14961</v>
      </c>
      <c r="U231">
        <v>1</v>
      </c>
      <c r="V231" t="s">
        <v>47</v>
      </c>
      <c r="W231" t="s">
        <v>47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49</v>
      </c>
      <c r="C232" t="s">
        <v>37</v>
      </c>
      <c r="D232">
        <v>1323</v>
      </c>
      <c r="E232" t="s">
        <v>41</v>
      </c>
      <c r="F232">
        <v>2</v>
      </c>
      <c r="G232">
        <v>3</v>
      </c>
      <c r="H232" t="s">
        <v>42</v>
      </c>
      <c r="I232">
        <v>1</v>
      </c>
      <c r="J232">
        <v>316</v>
      </c>
      <c r="K232">
        <v>3</v>
      </c>
      <c r="L232" t="s">
        <v>45</v>
      </c>
      <c r="M232">
        <v>89</v>
      </c>
      <c r="N232">
        <v>2</v>
      </c>
      <c r="O232">
        <v>1</v>
      </c>
      <c r="P232" t="s">
        <v>54</v>
      </c>
      <c r="Q232">
        <v>4</v>
      </c>
      <c r="R232" t="s">
        <v>61</v>
      </c>
      <c r="S232">
        <v>3212</v>
      </c>
      <c r="T232">
        <v>3300</v>
      </c>
      <c r="U232">
        <v>7</v>
      </c>
      <c r="V232" t="s">
        <v>47</v>
      </c>
      <c r="W232" t="s">
        <v>49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49</v>
      </c>
      <c r="C233" t="s">
        <v>37</v>
      </c>
      <c r="D233">
        <v>532</v>
      </c>
      <c r="E233" t="s">
        <v>41</v>
      </c>
      <c r="F233">
        <v>4</v>
      </c>
      <c r="G233">
        <v>2</v>
      </c>
      <c r="H233" t="s">
        <v>50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57</v>
      </c>
      <c r="Q233">
        <v>4</v>
      </c>
      <c r="R233" t="s">
        <v>60</v>
      </c>
      <c r="S233">
        <v>19232</v>
      </c>
      <c r="T233">
        <v>4933</v>
      </c>
      <c r="U233">
        <v>1</v>
      </c>
      <c r="V233" t="s">
        <v>47</v>
      </c>
      <c r="W233" t="s">
        <v>49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49</v>
      </c>
      <c r="C234" t="s">
        <v>37</v>
      </c>
      <c r="D234">
        <v>818</v>
      </c>
      <c r="E234" t="s">
        <v>51</v>
      </c>
      <c r="F234">
        <v>6</v>
      </c>
      <c r="G234">
        <v>2</v>
      </c>
      <c r="H234" t="s">
        <v>44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51</v>
      </c>
      <c r="Q234">
        <v>3</v>
      </c>
      <c r="R234" t="s">
        <v>60</v>
      </c>
      <c r="S234">
        <v>2267</v>
      </c>
      <c r="T234">
        <v>25657</v>
      </c>
      <c r="U234">
        <v>8</v>
      </c>
      <c r="V234" t="s">
        <v>47</v>
      </c>
      <c r="W234" t="s">
        <v>49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49</v>
      </c>
      <c r="C235" t="s">
        <v>37</v>
      </c>
      <c r="D235">
        <v>854</v>
      </c>
      <c r="E235" t="s">
        <v>40</v>
      </c>
      <c r="F235">
        <v>1</v>
      </c>
      <c r="G235">
        <v>4</v>
      </c>
      <c r="H235" t="s">
        <v>44</v>
      </c>
      <c r="I235">
        <v>1</v>
      </c>
      <c r="J235">
        <v>323</v>
      </c>
      <c r="K235">
        <v>4</v>
      </c>
      <c r="L235" t="s">
        <v>45</v>
      </c>
      <c r="M235">
        <v>68</v>
      </c>
      <c r="N235">
        <v>3</v>
      </c>
      <c r="O235">
        <v>5</v>
      </c>
      <c r="P235" t="s">
        <v>57</v>
      </c>
      <c r="Q235">
        <v>4</v>
      </c>
      <c r="R235" t="s">
        <v>62</v>
      </c>
      <c r="S235">
        <v>19517</v>
      </c>
      <c r="T235">
        <v>24118</v>
      </c>
      <c r="U235">
        <v>3</v>
      </c>
      <c r="V235" t="s">
        <v>47</v>
      </c>
      <c r="W235" t="s">
        <v>49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47</v>
      </c>
      <c r="C236" t="s">
        <v>37</v>
      </c>
      <c r="D236">
        <v>813</v>
      </c>
      <c r="E236" t="s">
        <v>41</v>
      </c>
      <c r="F236">
        <v>14</v>
      </c>
      <c r="G236">
        <v>3</v>
      </c>
      <c r="H236" t="s">
        <v>44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54</v>
      </c>
      <c r="Q236">
        <v>4</v>
      </c>
      <c r="R236" t="s">
        <v>60</v>
      </c>
      <c r="S236">
        <v>2436</v>
      </c>
      <c r="T236">
        <v>22149</v>
      </c>
      <c r="U236">
        <v>5</v>
      </c>
      <c r="V236" t="s">
        <v>47</v>
      </c>
      <c r="W236" t="s">
        <v>47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49</v>
      </c>
      <c r="C237" t="s">
        <v>37</v>
      </c>
      <c r="D237">
        <v>1034</v>
      </c>
      <c r="E237" t="s">
        <v>40</v>
      </c>
      <c r="F237">
        <v>16</v>
      </c>
      <c r="G237">
        <v>3</v>
      </c>
      <c r="H237" t="s">
        <v>0</v>
      </c>
      <c r="I237">
        <v>1</v>
      </c>
      <c r="J237">
        <v>327</v>
      </c>
      <c r="K237">
        <v>4</v>
      </c>
      <c r="L237" t="s">
        <v>45</v>
      </c>
      <c r="M237">
        <v>80</v>
      </c>
      <c r="N237">
        <v>3</v>
      </c>
      <c r="O237">
        <v>4</v>
      </c>
      <c r="P237" t="s">
        <v>57</v>
      </c>
      <c r="Q237">
        <v>4</v>
      </c>
      <c r="R237" t="s">
        <v>60</v>
      </c>
      <c r="S237">
        <v>16064</v>
      </c>
      <c r="T237">
        <v>7744</v>
      </c>
      <c r="U237">
        <v>5</v>
      </c>
      <c r="V237" t="s">
        <v>47</v>
      </c>
      <c r="W237" t="s">
        <v>47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47</v>
      </c>
      <c r="C238" t="s">
        <v>37</v>
      </c>
      <c r="D238">
        <v>465</v>
      </c>
      <c r="E238" t="s">
        <v>41</v>
      </c>
      <c r="F238">
        <v>2</v>
      </c>
      <c r="G238">
        <v>2</v>
      </c>
      <c r="H238" t="s">
        <v>42</v>
      </c>
      <c r="I238">
        <v>1</v>
      </c>
      <c r="J238">
        <v>328</v>
      </c>
      <c r="K238">
        <v>1</v>
      </c>
      <c r="L238" t="s">
        <v>45</v>
      </c>
      <c r="M238">
        <v>39</v>
      </c>
      <c r="N238">
        <v>3</v>
      </c>
      <c r="O238">
        <v>1</v>
      </c>
      <c r="P238" t="s">
        <v>54</v>
      </c>
      <c r="Q238">
        <v>1</v>
      </c>
      <c r="R238" t="s">
        <v>60</v>
      </c>
      <c r="S238">
        <v>2707</v>
      </c>
      <c r="T238">
        <v>21509</v>
      </c>
      <c r="U238">
        <v>7</v>
      </c>
      <c r="V238" t="s">
        <v>47</v>
      </c>
      <c r="W238" t="s">
        <v>49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49</v>
      </c>
      <c r="C239" t="s">
        <v>39</v>
      </c>
      <c r="D239">
        <v>771</v>
      </c>
      <c r="E239" t="s">
        <v>40</v>
      </c>
      <c r="F239">
        <v>2</v>
      </c>
      <c r="G239">
        <v>4</v>
      </c>
      <c r="H239" t="s">
        <v>42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57</v>
      </c>
      <c r="Q239">
        <v>3</v>
      </c>
      <c r="R239" t="s">
        <v>61</v>
      </c>
      <c r="S239">
        <v>19068</v>
      </c>
      <c r="T239">
        <v>21030</v>
      </c>
      <c r="U239">
        <v>1</v>
      </c>
      <c r="V239" t="s">
        <v>47</v>
      </c>
      <c r="W239" t="s">
        <v>47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49</v>
      </c>
      <c r="C240" t="s">
        <v>37</v>
      </c>
      <c r="D240">
        <v>1401</v>
      </c>
      <c r="E240" t="s">
        <v>40</v>
      </c>
      <c r="F240">
        <v>4</v>
      </c>
      <c r="G240">
        <v>2</v>
      </c>
      <c r="H240" t="s">
        <v>42</v>
      </c>
      <c r="I240">
        <v>1</v>
      </c>
      <c r="J240">
        <v>330</v>
      </c>
      <c r="K240">
        <v>3</v>
      </c>
      <c r="L240" t="s">
        <v>45</v>
      </c>
      <c r="M240">
        <v>56</v>
      </c>
      <c r="N240">
        <v>3</v>
      </c>
      <c r="O240">
        <v>1</v>
      </c>
      <c r="P240" t="s">
        <v>59</v>
      </c>
      <c r="Q240">
        <v>2</v>
      </c>
      <c r="R240" t="s">
        <v>60</v>
      </c>
      <c r="S240">
        <v>3931</v>
      </c>
      <c r="T240">
        <v>20990</v>
      </c>
      <c r="U240">
        <v>2</v>
      </c>
      <c r="V240" t="s">
        <v>47</v>
      </c>
      <c r="W240" t="s">
        <v>49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47</v>
      </c>
      <c r="C241" t="s">
        <v>37</v>
      </c>
      <c r="D241">
        <v>515</v>
      </c>
      <c r="E241" t="s">
        <v>41</v>
      </c>
      <c r="F241">
        <v>1</v>
      </c>
      <c r="G241">
        <v>3</v>
      </c>
      <c r="H241" t="s">
        <v>42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54</v>
      </c>
      <c r="Q241">
        <v>3</v>
      </c>
      <c r="R241" t="s">
        <v>61</v>
      </c>
      <c r="S241">
        <v>3730</v>
      </c>
      <c r="T241">
        <v>9571</v>
      </c>
      <c r="U241">
        <v>0</v>
      </c>
      <c r="V241" t="s">
        <v>47</v>
      </c>
      <c r="W241" t="s">
        <v>47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49</v>
      </c>
      <c r="C242" t="s">
        <v>37</v>
      </c>
      <c r="D242">
        <v>1431</v>
      </c>
      <c r="E242" t="s">
        <v>41</v>
      </c>
      <c r="F242">
        <v>1</v>
      </c>
      <c r="G242">
        <v>4</v>
      </c>
      <c r="H242" t="s">
        <v>44</v>
      </c>
      <c r="I242">
        <v>1</v>
      </c>
      <c r="J242">
        <v>332</v>
      </c>
      <c r="K242">
        <v>3</v>
      </c>
      <c r="L242" t="s">
        <v>45</v>
      </c>
      <c r="M242">
        <v>96</v>
      </c>
      <c r="N242">
        <v>3</v>
      </c>
      <c r="O242">
        <v>1</v>
      </c>
      <c r="P242" t="s">
        <v>54</v>
      </c>
      <c r="Q242">
        <v>3</v>
      </c>
      <c r="R242" t="s">
        <v>62</v>
      </c>
      <c r="S242">
        <v>2232</v>
      </c>
      <c r="T242">
        <v>15417</v>
      </c>
      <c r="U242">
        <v>7</v>
      </c>
      <c r="V242" t="s">
        <v>47</v>
      </c>
      <c r="W242" t="s">
        <v>49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49</v>
      </c>
      <c r="C243" t="s">
        <v>39</v>
      </c>
      <c r="D243">
        <v>976</v>
      </c>
      <c r="E243" t="s">
        <v>40</v>
      </c>
      <c r="F243">
        <v>26</v>
      </c>
      <c r="G243">
        <v>4</v>
      </c>
      <c r="H243" t="s">
        <v>0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52</v>
      </c>
      <c r="Q243">
        <v>4</v>
      </c>
      <c r="R243" t="s">
        <v>60</v>
      </c>
      <c r="S243">
        <v>4465</v>
      </c>
      <c r="T243">
        <v>12069</v>
      </c>
      <c r="U243">
        <v>0</v>
      </c>
      <c r="V243" t="s">
        <v>47</v>
      </c>
      <c r="W243" t="s">
        <v>49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49</v>
      </c>
      <c r="C244" t="s">
        <v>37</v>
      </c>
      <c r="D244">
        <v>1411</v>
      </c>
      <c r="E244" t="s">
        <v>41</v>
      </c>
      <c r="F244">
        <v>19</v>
      </c>
      <c r="G244">
        <v>2</v>
      </c>
      <c r="H244" t="s">
        <v>42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53</v>
      </c>
      <c r="Q244">
        <v>1</v>
      </c>
      <c r="R244" t="s">
        <v>62</v>
      </c>
      <c r="S244">
        <v>3072</v>
      </c>
      <c r="T244">
        <v>19877</v>
      </c>
      <c r="U244">
        <v>2</v>
      </c>
      <c r="V244" t="s">
        <v>47</v>
      </c>
      <c r="W244" t="s">
        <v>49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49</v>
      </c>
      <c r="C245" t="s">
        <v>37</v>
      </c>
      <c r="D245">
        <v>1300</v>
      </c>
      <c r="E245" t="s">
        <v>41</v>
      </c>
      <c r="F245">
        <v>24</v>
      </c>
      <c r="G245">
        <v>2</v>
      </c>
      <c r="H245" t="s">
        <v>50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53</v>
      </c>
      <c r="Q245">
        <v>4</v>
      </c>
      <c r="R245" t="s">
        <v>62</v>
      </c>
      <c r="S245">
        <v>3319</v>
      </c>
      <c r="T245">
        <v>24447</v>
      </c>
      <c r="U245">
        <v>1</v>
      </c>
      <c r="V245" t="s">
        <v>47</v>
      </c>
      <c r="W245" t="s">
        <v>49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49</v>
      </c>
      <c r="C246" t="s">
        <v>37</v>
      </c>
      <c r="D246">
        <v>252</v>
      </c>
      <c r="E246" t="s">
        <v>41</v>
      </c>
      <c r="F246">
        <v>1</v>
      </c>
      <c r="G246">
        <v>3</v>
      </c>
      <c r="H246" t="s">
        <v>43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57</v>
      </c>
      <c r="Q246">
        <v>4</v>
      </c>
      <c r="R246" t="s">
        <v>60</v>
      </c>
      <c r="S246">
        <v>19202</v>
      </c>
      <c r="T246">
        <v>15970</v>
      </c>
      <c r="U246">
        <v>0</v>
      </c>
      <c r="V246" t="s">
        <v>47</v>
      </c>
      <c r="W246" t="s">
        <v>49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49</v>
      </c>
      <c r="C247" t="s">
        <v>38</v>
      </c>
      <c r="D247">
        <v>1327</v>
      </c>
      <c r="E247" t="s">
        <v>41</v>
      </c>
      <c r="F247">
        <v>3</v>
      </c>
      <c r="G247">
        <v>4</v>
      </c>
      <c r="H247" t="s">
        <v>44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62</v>
      </c>
      <c r="S247">
        <v>13675</v>
      </c>
      <c r="T247">
        <v>13523</v>
      </c>
      <c r="U247">
        <v>9</v>
      </c>
      <c r="V247" t="s">
        <v>47</v>
      </c>
      <c r="W247" t="s">
        <v>49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49</v>
      </c>
      <c r="C248" t="s">
        <v>37</v>
      </c>
      <c r="D248">
        <v>832</v>
      </c>
      <c r="E248" t="s">
        <v>41</v>
      </c>
      <c r="F248">
        <v>5</v>
      </c>
      <c r="G248">
        <v>4</v>
      </c>
      <c r="H248" t="s">
        <v>42</v>
      </c>
      <c r="I248">
        <v>1</v>
      </c>
      <c r="J248">
        <v>338</v>
      </c>
      <c r="K248">
        <v>3</v>
      </c>
      <c r="L248" t="s">
        <v>45</v>
      </c>
      <c r="M248">
        <v>63</v>
      </c>
      <c r="N248">
        <v>2</v>
      </c>
      <c r="O248">
        <v>1</v>
      </c>
      <c r="P248" t="s">
        <v>53</v>
      </c>
      <c r="Q248">
        <v>4</v>
      </c>
      <c r="R248" t="s">
        <v>60</v>
      </c>
      <c r="S248">
        <v>2911</v>
      </c>
      <c r="T248">
        <v>14776</v>
      </c>
      <c r="U248">
        <v>1</v>
      </c>
      <c r="V248" t="s">
        <v>47</v>
      </c>
      <c r="W248" t="s">
        <v>49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49</v>
      </c>
      <c r="C249" t="s">
        <v>37</v>
      </c>
      <c r="D249">
        <v>470</v>
      </c>
      <c r="E249" t="s">
        <v>41</v>
      </c>
      <c r="F249">
        <v>2</v>
      </c>
      <c r="G249">
        <v>4</v>
      </c>
      <c r="H249" t="s">
        <v>42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55</v>
      </c>
      <c r="Q249">
        <v>1</v>
      </c>
      <c r="R249" t="s">
        <v>60</v>
      </c>
      <c r="S249">
        <v>5957</v>
      </c>
      <c r="T249">
        <v>23687</v>
      </c>
      <c r="U249">
        <v>6</v>
      </c>
      <c r="V249" t="s">
        <v>47</v>
      </c>
      <c r="W249" t="s">
        <v>49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49</v>
      </c>
      <c r="C250" t="s">
        <v>37</v>
      </c>
      <c r="D250">
        <v>1017</v>
      </c>
      <c r="E250" t="s">
        <v>41</v>
      </c>
      <c r="F250">
        <v>1</v>
      </c>
      <c r="G250">
        <v>2</v>
      </c>
      <c r="H250" t="s">
        <v>44</v>
      </c>
      <c r="I250">
        <v>1</v>
      </c>
      <c r="J250">
        <v>340</v>
      </c>
      <c r="K250">
        <v>3</v>
      </c>
      <c r="L250" t="s">
        <v>45</v>
      </c>
      <c r="M250">
        <v>83</v>
      </c>
      <c r="N250">
        <v>2</v>
      </c>
      <c r="O250">
        <v>1</v>
      </c>
      <c r="P250" t="s">
        <v>53</v>
      </c>
      <c r="Q250">
        <v>1</v>
      </c>
      <c r="R250" t="s">
        <v>60</v>
      </c>
      <c r="S250">
        <v>3920</v>
      </c>
      <c r="T250">
        <v>18697</v>
      </c>
      <c r="U250">
        <v>2</v>
      </c>
      <c r="V250" t="s">
        <v>47</v>
      </c>
      <c r="W250" t="s">
        <v>49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49</v>
      </c>
      <c r="C251" t="s">
        <v>38</v>
      </c>
      <c r="D251">
        <v>1199</v>
      </c>
      <c r="E251" t="s">
        <v>41</v>
      </c>
      <c r="F251">
        <v>7</v>
      </c>
      <c r="G251">
        <v>4</v>
      </c>
      <c r="H251" t="s">
        <v>42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55</v>
      </c>
      <c r="Q251">
        <v>3</v>
      </c>
      <c r="R251" t="s">
        <v>60</v>
      </c>
      <c r="S251">
        <v>6434</v>
      </c>
      <c r="T251">
        <v>5118</v>
      </c>
      <c r="U251">
        <v>4</v>
      </c>
      <c r="V251" t="s">
        <v>47</v>
      </c>
      <c r="W251" t="s">
        <v>49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47</v>
      </c>
      <c r="C252" t="s">
        <v>38</v>
      </c>
      <c r="D252">
        <v>504</v>
      </c>
      <c r="E252" t="s">
        <v>41</v>
      </c>
      <c r="F252">
        <v>10</v>
      </c>
      <c r="G252">
        <v>3</v>
      </c>
      <c r="H252" t="s">
        <v>44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55</v>
      </c>
      <c r="Q252">
        <v>3</v>
      </c>
      <c r="R252" t="s">
        <v>62</v>
      </c>
      <c r="S252">
        <v>10048</v>
      </c>
      <c r="T252">
        <v>22573</v>
      </c>
      <c r="U252">
        <v>6</v>
      </c>
      <c r="V252" t="s">
        <v>47</v>
      </c>
      <c r="W252" t="s">
        <v>49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49</v>
      </c>
      <c r="C253" t="s">
        <v>38</v>
      </c>
      <c r="D253">
        <v>505</v>
      </c>
      <c r="E253" t="s">
        <v>41</v>
      </c>
      <c r="F253">
        <v>2</v>
      </c>
      <c r="G253">
        <v>4</v>
      </c>
      <c r="H253" t="s">
        <v>50</v>
      </c>
      <c r="I253">
        <v>1</v>
      </c>
      <c r="J253">
        <v>343</v>
      </c>
      <c r="K253">
        <v>3</v>
      </c>
      <c r="L253" t="s">
        <v>45</v>
      </c>
      <c r="M253">
        <v>64</v>
      </c>
      <c r="N253">
        <v>3</v>
      </c>
      <c r="O253">
        <v>3</v>
      </c>
      <c r="P253" t="s">
        <v>56</v>
      </c>
      <c r="Q253">
        <v>3</v>
      </c>
      <c r="R253" t="s">
        <v>61</v>
      </c>
      <c r="S253">
        <v>10938</v>
      </c>
      <c r="T253">
        <v>6420</v>
      </c>
      <c r="U253">
        <v>0</v>
      </c>
      <c r="V253" t="s">
        <v>47</v>
      </c>
      <c r="W253" t="s">
        <v>49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49</v>
      </c>
      <c r="C254" t="s">
        <v>37</v>
      </c>
      <c r="D254">
        <v>665</v>
      </c>
      <c r="E254" t="s">
        <v>41</v>
      </c>
      <c r="F254">
        <v>15</v>
      </c>
      <c r="G254">
        <v>3</v>
      </c>
      <c r="H254" t="s">
        <v>42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53</v>
      </c>
      <c r="Q254">
        <v>4</v>
      </c>
      <c r="R254" t="s">
        <v>61</v>
      </c>
      <c r="S254">
        <v>2340</v>
      </c>
      <c r="T254">
        <v>22673</v>
      </c>
      <c r="U254">
        <v>1</v>
      </c>
      <c r="V254" t="s">
        <v>47</v>
      </c>
      <c r="W254" t="s">
        <v>49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49</v>
      </c>
      <c r="C255" t="s">
        <v>37</v>
      </c>
      <c r="D255">
        <v>916</v>
      </c>
      <c r="E255" t="s">
        <v>41</v>
      </c>
      <c r="F255">
        <v>17</v>
      </c>
      <c r="G255">
        <v>2</v>
      </c>
      <c r="H255" t="s">
        <v>42</v>
      </c>
      <c r="I255">
        <v>1</v>
      </c>
      <c r="J255">
        <v>347</v>
      </c>
      <c r="K255">
        <v>4</v>
      </c>
      <c r="L255" t="s">
        <v>45</v>
      </c>
      <c r="M255">
        <v>82</v>
      </c>
      <c r="N255">
        <v>4</v>
      </c>
      <c r="O255">
        <v>2</v>
      </c>
      <c r="P255" t="s">
        <v>53</v>
      </c>
      <c r="Q255">
        <v>1</v>
      </c>
      <c r="R255" t="s">
        <v>61</v>
      </c>
      <c r="S255">
        <v>6545</v>
      </c>
      <c r="T255">
        <v>23016</v>
      </c>
      <c r="U255">
        <v>3</v>
      </c>
      <c r="V255" t="s">
        <v>47</v>
      </c>
      <c r="W255" t="s">
        <v>47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49</v>
      </c>
      <c r="C256" t="s">
        <v>37</v>
      </c>
      <c r="D256">
        <v>1247</v>
      </c>
      <c r="E256" t="s">
        <v>40</v>
      </c>
      <c r="F256">
        <v>20</v>
      </c>
      <c r="G256">
        <v>2</v>
      </c>
      <c r="H256" t="s">
        <v>0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52</v>
      </c>
      <c r="Q256">
        <v>4</v>
      </c>
      <c r="R256" t="s">
        <v>62</v>
      </c>
      <c r="S256">
        <v>6931</v>
      </c>
      <c r="T256">
        <v>10732</v>
      </c>
      <c r="U256">
        <v>2</v>
      </c>
      <c r="V256" t="s">
        <v>47</v>
      </c>
      <c r="W256" t="s">
        <v>49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49</v>
      </c>
      <c r="C257" t="s">
        <v>37</v>
      </c>
      <c r="D257">
        <v>685</v>
      </c>
      <c r="E257" t="s">
        <v>41</v>
      </c>
      <c r="F257">
        <v>1</v>
      </c>
      <c r="G257">
        <v>3</v>
      </c>
      <c r="H257" t="s">
        <v>42</v>
      </c>
      <c r="I257">
        <v>1</v>
      </c>
      <c r="J257">
        <v>350</v>
      </c>
      <c r="K257">
        <v>1</v>
      </c>
      <c r="L257" t="s">
        <v>45</v>
      </c>
      <c r="M257">
        <v>62</v>
      </c>
      <c r="N257">
        <v>3</v>
      </c>
      <c r="O257">
        <v>2</v>
      </c>
      <c r="P257" t="s">
        <v>55</v>
      </c>
      <c r="Q257">
        <v>3</v>
      </c>
      <c r="R257" t="s">
        <v>60</v>
      </c>
      <c r="S257">
        <v>4898</v>
      </c>
      <c r="T257">
        <v>7505</v>
      </c>
      <c r="U257">
        <v>0</v>
      </c>
      <c r="V257" t="s">
        <v>47</v>
      </c>
      <c r="W257" t="s">
        <v>49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49</v>
      </c>
      <c r="C258" t="s">
        <v>37</v>
      </c>
      <c r="D258">
        <v>269</v>
      </c>
      <c r="E258" t="s">
        <v>41</v>
      </c>
      <c r="F258">
        <v>2</v>
      </c>
      <c r="G258">
        <v>3</v>
      </c>
      <c r="H258" t="s">
        <v>44</v>
      </c>
      <c r="I258">
        <v>1</v>
      </c>
      <c r="J258">
        <v>351</v>
      </c>
      <c r="K258">
        <v>4</v>
      </c>
      <c r="L258" t="s">
        <v>45</v>
      </c>
      <c r="M258">
        <v>56</v>
      </c>
      <c r="N258">
        <v>2</v>
      </c>
      <c r="O258">
        <v>1</v>
      </c>
      <c r="P258" t="s">
        <v>54</v>
      </c>
      <c r="Q258">
        <v>1</v>
      </c>
      <c r="R258" t="s">
        <v>62</v>
      </c>
      <c r="S258">
        <v>2593</v>
      </c>
      <c r="T258">
        <v>8007</v>
      </c>
      <c r="U258">
        <v>0</v>
      </c>
      <c r="V258" t="s">
        <v>47</v>
      </c>
      <c r="W258" t="s">
        <v>47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49</v>
      </c>
      <c r="C259" t="s">
        <v>37</v>
      </c>
      <c r="D259">
        <v>1416</v>
      </c>
      <c r="E259" t="s">
        <v>41</v>
      </c>
      <c r="F259">
        <v>2</v>
      </c>
      <c r="G259">
        <v>2</v>
      </c>
      <c r="H259" t="s">
        <v>44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62</v>
      </c>
      <c r="S259">
        <v>19436</v>
      </c>
      <c r="T259">
        <v>5949</v>
      </c>
      <c r="U259">
        <v>0</v>
      </c>
      <c r="V259" t="s">
        <v>47</v>
      </c>
      <c r="W259" t="s">
        <v>49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49</v>
      </c>
      <c r="C260" t="s">
        <v>37</v>
      </c>
      <c r="D260">
        <v>833</v>
      </c>
      <c r="E260" t="s">
        <v>41</v>
      </c>
      <c r="F260">
        <v>1</v>
      </c>
      <c r="G260">
        <v>3</v>
      </c>
      <c r="H260" t="s">
        <v>42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53</v>
      </c>
      <c r="Q260">
        <v>4</v>
      </c>
      <c r="R260" t="s">
        <v>60</v>
      </c>
      <c r="S260">
        <v>2723</v>
      </c>
      <c r="T260">
        <v>23231</v>
      </c>
      <c r="U260">
        <v>1</v>
      </c>
      <c r="V260" t="s">
        <v>47</v>
      </c>
      <c r="W260" t="s">
        <v>49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47</v>
      </c>
      <c r="C261" t="s">
        <v>38</v>
      </c>
      <c r="D261">
        <v>307</v>
      </c>
      <c r="E261" t="s">
        <v>41</v>
      </c>
      <c r="F261">
        <v>29</v>
      </c>
      <c r="G261">
        <v>2</v>
      </c>
      <c r="H261" t="s">
        <v>44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54</v>
      </c>
      <c r="Q261">
        <v>2</v>
      </c>
      <c r="R261" t="s">
        <v>61</v>
      </c>
      <c r="S261">
        <v>3479</v>
      </c>
      <c r="T261">
        <v>11652</v>
      </c>
      <c r="U261">
        <v>0</v>
      </c>
      <c r="V261" t="s">
        <v>47</v>
      </c>
      <c r="W261" t="s">
        <v>49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49</v>
      </c>
      <c r="C262" t="s">
        <v>38</v>
      </c>
      <c r="D262">
        <v>1311</v>
      </c>
      <c r="E262" t="s">
        <v>41</v>
      </c>
      <c r="F262">
        <v>7</v>
      </c>
      <c r="G262">
        <v>3</v>
      </c>
      <c r="H262" t="s">
        <v>42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54</v>
      </c>
      <c r="Q262">
        <v>2</v>
      </c>
      <c r="R262" t="s">
        <v>60</v>
      </c>
      <c r="S262">
        <v>2794</v>
      </c>
      <c r="T262">
        <v>26062</v>
      </c>
      <c r="U262">
        <v>1</v>
      </c>
      <c r="V262" t="s">
        <v>47</v>
      </c>
      <c r="W262" t="s">
        <v>49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49</v>
      </c>
      <c r="C263" t="s">
        <v>39</v>
      </c>
      <c r="D263">
        <v>1327</v>
      </c>
      <c r="E263" t="s">
        <v>40</v>
      </c>
      <c r="F263">
        <v>2</v>
      </c>
      <c r="G263">
        <v>2</v>
      </c>
      <c r="H263" t="s">
        <v>42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52</v>
      </c>
      <c r="Q263">
        <v>4</v>
      </c>
      <c r="R263" t="s">
        <v>60</v>
      </c>
      <c r="S263">
        <v>5249</v>
      </c>
      <c r="T263">
        <v>19682</v>
      </c>
      <c r="U263">
        <v>3</v>
      </c>
      <c r="V263" t="s">
        <v>47</v>
      </c>
      <c r="W263" t="s">
        <v>49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49</v>
      </c>
      <c r="C264" t="s">
        <v>37</v>
      </c>
      <c r="D264">
        <v>128</v>
      </c>
      <c r="E264" t="s">
        <v>41</v>
      </c>
      <c r="F264">
        <v>2</v>
      </c>
      <c r="G264">
        <v>1</v>
      </c>
      <c r="H264" t="s">
        <v>50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54</v>
      </c>
      <c r="Q264">
        <v>1</v>
      </c>
      <c r="R264" t="s">
        <v>61</v>
      </c>
      <c r="S264">
        <v>2176</v>
      </c>
      <c r="T264">
        <v>19737</v>
      </c>
      <c r="U264">
        <v>4</v>
      </c>
      <c r="V264" t="s">
        <v>47</v>
      </c>
      <c r="W264" t="s">
        <v>49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49</v>
      </c>
      <c r="C265" t="s">
        <v>37</v>
      </c>
      <c r="D265">
        <v>488</v>
      </c>
      <c r="E265" t="s">
        <v>40</v>
      </c>
      <c r="F265">
        <v>2</v>
      </c>
      <c r="G265">
        <v>3</v>
      </c>
      <c r="H265" t="s">
        <v>50</v>
      </c>
      <c r="I265">
        <v>1</v>
      </c>
      <c r="J265">
        <v>363</v>
      </c>
      <c r="K265">
        <v>3</v>
      </c>
      <c r="L265" t="s">
        <v>45</v>
      </c>
      <c r="M265">
        <v>75</v>
      </c>
      <c r="N265">
        <v>1</v>
      </c>
      <c r="O265">
        <v>4</v>
      </c>
      <c r="P265" t="s">
        <v>57</v>
      </c>
      <c r="Q265">
        <v>2</v>
      </c>
      <c r="R265" t="s">
        <v>60</v>
      </c>
      <c r="S265">
        <v>16872</v>
      </c>
      <c r="T265">
        <v>14977</v>
      </c>
      <c r="U265">
        <v>3</v>
      </c>
      <c r="V265" t="s">
        <v>47</v>
      </c>
      <c r="W265" t="s">
        <v>47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47</v>
      </c>
      <c r="C266" t="s">
        <v>37</v>
      </c>
      <c r="D266">
        <v>529</v>
      </c>
      <c r="E266" t="s">
        <v>41</v>
      </c>
      <c r="F266">
        <v>2</v>
      </c>
      <c r="G266">
        <v>4</v>
      </c>
      <c r="H266" t="s">
        <v>42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54</v>
      </c>
      <c r="Q266">
        <v>3</v>
      </c>
      <c r="R266" t="s">
        <v>61</v>
      </c>
      <c r="S266">
        <v>3485</v>
      </c>
      <c r="T266">
        <v>14935</v>
      </c>
      <c r="U266">
        <v>2</v>
      </c>
      <c r="V266" t="s">
        <v>47</v>
      </c>
      <c r="W266" t="s">
        <v>49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49</v>
      </c>
      <c r="C267" t="s">
        <v>37</v>
      </c>
      <c r="D267">
        <v>1210</v>
      </c>
      <c r="E267" t="s">
        <v>40</v>
      </c>
      <c r="F267">
        <v>2</v>
      </c>
      <c r="G267">
        <v>3</v>
      </c>
      <c r="H267" t="s">
        <v>44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52</v>
      </c>
      <c r="Q267">
        <v>2</v>
      </c>
      <c r="R267" t="s">
        <v>60</v>
      </c>
      <c r="S267">
        <v>6644</v>
      </c>
      <c r="T267">
        <v>3687</v>
      </c>
      <c r="U267">
        <v>2</v>
      </c>
      <c r="V267" t="s">
        <v>47</v>
      </c>
      <c r="W267" t="s">
        <v>49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49</v>
      </c>
      <c r="C268" t="s">
        <v>37</v>
      </c>
      <c r="D268">
        <v>1463</v>
      </c>
      <c r="E268" t="s">
        <v>41</v>
      </c>
      <c r="F268">
        <v>23</v>
      </c>
      <c r="G268">
        <v>3</v>
      </c>
      <c r="H268" t="s">
        <v>44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56</v>
      </c>
      <c r="Q268">
        <v>4</v>
      </c>
      <c r="R268" t="s">
        <v>60</v>
      </c>
      <c r="S268">
        <v>5582</v>
      </c>
      <c r="T268">
        <v>14408</v>
      </c>
      <c r="U268">
        <v>0</v>
      </c>
      <c r="V268" t="s">
        <v>47</v>
      </c>
      <c r="W268" t="s">
        <v>49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49</v>
      </c>
      <c r="C269" t="s">
        <v>39</v>
      </c>
      <c r="D269">
        <v>675</v>
      </c>
      <c r="E269" t="s">
        <v>41</v>
      </c>
      <c r="F269">
        <v>5</v>
      </c>
      <c r="G269">
        <v>2</v>
      </c>
      <c r="H269" t="s">
        <v>42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56</v>
      </c>
      <c r="Q269">
        <v>1</v>
      </c>
      <c r="R269" t="s">
        <v>62</v>
      </c>
      <c r="S269">
        <v>4000</v>
      </c>
      <c r="T269">
        <v>18384</v>
      </c>
      <c r="U269">
        <v>1</v>
      </c>
      <c r="V269" t="s">
        <v>47</v>
      </c>
      <c r="W269" t="s">
        <v>49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49</v>
      </c>
      <c r="C270" t="s">
        <v>37</v>
      </c>
      <c r="D270">
        <v>1385</v>
      </c>
      <c r="E270" t="s">
        <v>41</v>
      </c>
      <c r="F270">
        <v>20</v>
      </c>
      <c r="G270">
        <v>2</v>
      </c>
      <c r="H270" t="s">
        <v>44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56</v>
      </c>
      <c r="Q270">
        <v>4</v>
      </c>
      <c r="R270" t="s">
        <v>60</v>
      </c>
      <c r="S270">
        <v>13496</v>
      </c>
      <c r="T270">
        <v>7501</v>
      </c>
      <c r="U270">
        <v>0</v>
      </c>
      <c r="V270" t="s">
        <v>47</v>
      </c>
      <c r="W270" t="s">
        <v>47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49</v>
      </c>
      <c r="C271" t="s">
        <v>37</v>
      </c>
      <c r="D271">
        <v>1403</v>
      </c>
      <c r="E271" t="s">
        <v>41</v>
      </c>
      <c r="F271">
        <v>6</v>
      </c>
      <c r="G271">
        <v>3</v>
      </c>
      <c r="H271" t="s">
        <v>42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54</v>
      </c>
      <c r="Q271">
        <v>4</v>
      </c>
      <c r="R271" t="s">
        <v>60</v>
      </c>
      <c r="S271">
        <v>3210</v>
      </c>
      <c r="T271">
        <v>20251</v>
      </c>
      <c r="U271">
        <v>0</v>
      </c>
      <c r="V271" t="s">
        <v>47</v>
      </c>
      <c r="W271" t="s">
        <v>49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49</v>
      </c>
      <c r="C272" t="s">
        <v>37</v>
      </c>
      <c r="D272">
        <v>452</v>
      </c>
      <c r="E272" t="s">
        <v>41</v>
      </c>
      <c r="F272">
        <v>1</v>
      </c>
      <c r="G272">
        <v>3</v>
      </c>
      <c r="H272" t="s">
        <v>44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57</v>
      </c>
      <c r="Q272">
        <v>1</v>
      </c>
      <c r="R272" t="s">
        <v>61</v>
      </c>
      <c r="S272">
        <v>19045</v>
      </c>
      <c r="T272">
        <v>18938</v>
      </c>
      <c r="U272">
        <v>0</v>
      </c>
      <c r="V272" t="s">
        <v>47</v>
      </c>
      <c r="W272" t="s">
        <v>47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47</v>
      </c>
      <c r="C273" t="s">
        <v>39</v>
      </c>
      <c r="D273">
        <v>666</v>
      </c>
      <c r="E273" t="s">
        <v>41</v>
      </c>
      <c r="F273">
        <v>29</v>
      </c>
      <c r="G273">
        <v>4</v>
      </c>
      <c r="H273" t="s">
        <v>42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57</v>
      </c>
      <c r="Q273">
        <v>2</v>
      </c>
      <c r="R273" t="s">
        <v>60</v>
      </c>
      <c r="S273">
        <v>11849</v>
      </c>
      <c r="T273">
        <v>10268</v>
      </c>
      <c r="U273">
        <v>1</v>
      </c>
      <c r="V273" t="s">
        <v>47</v>
      </c>
      <c r="W273" t="s">
        <v>47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49</v>
      </c>
      <c r="C274" t="s">
        <v>37</v>
      </c>
      <c r="D274">
        <v>1158</v>
      </c>
      <c r="E274" t="s">
        <v>41</v>
      </c>
      <c r="F274">
        <v>9</v>
      </c>
      <c r="G274">
        <v>3</v>
      </c>
      <c r="H274" t="s">
        <v>44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53</v>
      </c>
      <c r="Q274">
        <v>4</v>
      </c>
      <c r="R274" t="s">
        <v>60</v>
      </c>
      <c r="S274">
        <v>2070</v>
      </c>
      <c r="T274">
        <v>2613</v>
      </c>
      <c r="U274">
        <v>1</v>
      </c>
      <c r="V274" t="s">
        <v>47</v>
      </c>
      <c r="W274" t="s">
        <v>49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49</v>
      </c>
      <c r="C275" t="s">
        <v>37</v>
      </c>
      <c r="D275">
        <v>228</v>
      </c>
      <c r="E275" t="s">
        <v>40</v>
      </c>
      <c r="F275">
        <v>6</v>
      </c>
      <c r="G275">
        <v>4</v>
      </c>
      <c r="H275" t="s">
        <v>44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52</v>
      </c>
      <c r="Q275">
        <v>4</v>
      </c>
      <c r="R275" t="s">
        <v>60</v>
      </c>
      <c r="S275">
        <v>6502</v>
      </c>
      <c r="T275">
        <v>22825</v>
      </c>
      <c r="U275">
        <v>4</v>
      </c>
      <c r="V275" t="s">
        <v>47</v>
      </c>
      <c r="W275" t="s">
        <v>49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49</v>
      </c>
      <c r="C276" t="s">
        <v>37</v>
      </c>
      <c r="D276">
        <v>996</v>
      </c>
      <c r="E276" t="s">
        <v>41</v>
      </c>
      <c r="F276">
        <v>3</v>
      </c>
      <c r="G276">
        <v>2</v>
      </c>
      <c r="H276" t="s">
        <v>44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53</v>
      </c>
      <c r="Q276">
        <v>3</v>
      </c>
      <c r="R276" t="s">
        <v>61</v>
      </c>
      <c r="S276">
        <v>3230</v>
      </c>
      <c r="T276">
        <v>10531</v>
      </c>
      <c r="U276">
        <v>1</v>
      </c>
      <c r="V276" t="s">
        <v>47</v>
      </c>
      <c r="W276" t="s">
        <v>49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49</v>
      </c>
      <c r="C277" t="s">
        <v>39</v>
      </c>
      <c r="D277">
        <v>728</v>
      </c>
      <c r="E277" t="s">
        <v>41</v>
      </c>
      <c r="F277">
        <v>1</v>
      </c>
      <c r="G277">
        <v>4</v>
      </c>
      <c r="H277" t="s">
        <v>44</v>
      </c>
      <c r="I277">
        <v>1</v>
      </c>
      <c r="J277">
        <v>380</v>
      </c>
      <c r="K277">
        <v>1</v>
      </c>
      <c r="L277" t="s">
        <v>45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62</v>
      </c>
      <c r="S277">
        <v>13603</v>
      </c>
      <c r="T277">
        <v>11677</v>
      </c>
      <c r="U277">
        <v>2</v>
      </c>
      <c r="V277" t="s">
        <v>47</v>
      </c>
      <c r="W277" t="s">
        <v>47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49</v>
      </c>
      <c r="C278" t="s">
        <v>37</v>
      </c>
      <c r="D278">
        <v>1315</v>
      </c>
      <c r="E278" t="s">
        <v>41</v>
      </c>
      <c r="F278">
        <v>22</v>
      </c>
      <c r="G278">
        <v>3</v>
      </c>
      <c r="H278" t="s">
        <v>42</v>
      </c>
      <c r="I278">
        <v>1</v>
      </c>
      <c r="J278">
        <v>381</v>
      </c>
      <c r="K278">
        <v>2</v>
      </c>
      <c r="L278" t="s">
        <v>45</v>
      </c>
      <c r="M278">
        <v>71</v>
      </c>
      <c r="N278">
        <v>4</v>
      </c>
      <c r="O278">
        <v>3</v>
      </c>
      <c r="P278" t="s">
        <v>57</v>
      </c>
      <c r="Q278">
        <v>2</v>
      </c>
      <c r="R278" t="s">
        <v>62</v>
      </c>
      <c r="S278">
        <v>11996</v>
      </c>
      <c r="T278">
        <v>19100</v>
      </c>
      <c r="U278">
        <v>7</v>
      </c>
      <c r="V278" t="s">
        <v>47</v>
      </c>
      <c r="W278" t="s">
        <v>49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49</v>
      </c>
      <c r="C279" t="s">
        <v>37</v>
      </c>
      <c r="D279">
        <v>322</v>
      </c>
      <c r="E279" t="s">
        <v>40</v>
      </c>
      <c r="F279">
        <v>7</v>
      </c>
      <c r="G279">
        <v>2</v>
      </c>
      <c r="H279" t="s">
        <v>44</v>
      </c>
      <c r="I279">
        <v>1</v>
      </c>
      <c r="J279">
        <v>382</v>
      </c>
      <c r="K279">
        <v>1</v>
      </c>
      <c r="L279" t="s">
        <v>45</v>
      </c>
      <c r="M279">
        <v>44</v>
      </c>
      <c r="N279">
        <v>4</v>
      </c>
      <c r="O279">
        <v>2</v>
      </c>
      <c r="P279" t="s">
        <v>52</v>
      </c>
      <c r="Q279">
        <v>1</v>
      </c>
      <c r="R279" t="s">
        <v>62</v>
      </c>
      <c r="S279">
        <v>5605</v>
      </c>
      <c r="T279">
        <v>19191</v>
      </c>
      <c r="U279">
        <v>1</v>
      </c>
      <c r="V279" t="s">
        <v>47</v>
      </c>
      <c r="W279" t="s">
        <v>47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49</v>
      </c>
      <c r="C280" t="s">
        <v>38</v>
      </c>
      <c r="D280">
        <v>1479</v>
      </c>
      <c r="E280" t="s">
        <v>41</v>
      </c>
      <c r="F280">
        <v>1</v>
      </c>
      <c r="G280">
        <v>3</v>
      </c>
      <c r="H280" t="s">
        <v>42</v>
      </c>
      <c r="I280">
        <v>1</v>
      </c>
      <c r="J280">
        <v>384</v>
      </c>
      <c r="K280">
        <v>3</v>
      </c>
      <c r="L280" t="s">
        <v>45</v>
      </c>
      <c r="M280">
        <v>84</v>
      </c>
      <c r="N280">
        <v>3</v>
      </c>
      <c r="O280">
        <v>2</v>
      </c>
      <c r="P280" t="s">
        <v>55</v>
      </c>
      <c r="Q280">
        <v>2</v>
      </c>
      <c r="R280" t="s">
        <v>62</v>
      </c>
      <c r="S280">
        <v>6397</v>
      </c>
      <c r="T280">
        <v>26767</v>
      </c>
      <c r="U280">
        <v>1</v>
      </c>
      <c r="V280" t="s">
        <v>47</v>
      </c>
      <c r="W280" t="s">
        <v>49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49</v>
      </c>
      <c r="C281" t="s">
        <v>37</v>
      </c>
      <c r="D281">
        <v>797</v>
      </c>
      <c r="E281" t="s">
        <v>41</v>
      </c>
      <c r="F281">
        <v>4</v>
      </c>
      <c r="G281">
        <v>1</v>
      </c>
      <c r="H281" t="s">
        <v>42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62</v>
      </c>
      <c r="S281">
        <v>19144</v>
      </c>
      <c r="T281">
        <v>15815</v>
      </c>
      <c r="U281">
        <v>3</v>
      </c>
      <c r="V281" t="s">
        <v>47</v>
      </c>
      <c r="W281" t="s">
        <v>49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49</v>
      </c>
      <c r="C282" t="s">
        <v>37</v>
      </c>
      <c r="D282">
        <v>1070</v>
      </c>
      <c r="E282" t="s">
        <v>41</v>
      </c>
      <c r="F282">
        <v>3</v>
      </c>
      <c r="G282">
        <v>4</v>
      </c>
      <c r="H282" t="s">
        <v>44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60</v>
      </c>
      <c r="S282">
        <v>17584</v>
      </c>
      <c r="T282">
        <v>21016</v>
      </c>
      <c r="U282">
        <v>3</v>
      </c>
      <c r="V282" t="s">
        <v>47</v>
      </c>
      <c r="W282" t="s">
        <v>47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49</v>
      </c>
      <c r="C283" t="s">
        <v>37</v>
      </c>
      <c r="D283">
        <v>635</v>
      </c>
      <c r="E283" t="s">
        <v>40</v>
      </c>
      <c r="F283">
        <v>1</v>
      </c>
      <c r="G283">
        <v>1</v>
      </c>
      <c r="H283" t="s">
        <v>42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52</v>
      </c>
      <c r="Q283">
        <v>3</v>
      </c>
      <c r="R283" t="s">
        <v>60</v>
      </c>
      <c r="S283">
        <v>4907</v>
      </c>
      <c r="T283">
        <v>24532</v>
      </c>
      <c r="U283">
        <v>1</v>
      </c>
      <c r="V283" t="s">
        <v>47</v>
      </c>
      <c r="W283" t="s">
        <v>49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49</v>
      </c>
      <c r="C284" t="s">
        <v>38</v>
      </c>
      <c r="D284">
        <v>442</v>
      </c>
      <c r="E284" t="s">
        <v>40</v>
      </c>
      <c r="F284">
        <v>2</v>
      </c>
      <c r="G284">
        <v>2</v>
      </c>
      <c r="H284" t="s">
        <v>42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52</v>
      </c>
      <c r="Q284">
        <v>4</v>
      </c>
      <c r="R284" t="s">
        <v>61</v>
      </c>
      <c r="S284">
        <v>4554</v>
      </c>
      <c r="T284">
        <v>20260</v>
      </c>
      <c r="U284">
        <v>1</v>
      </c>
      <c r="V284" t="s">
        <v>47</v>
      </c>
      <c r="W284" t="s">
        <v>49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49</v>
      </c>
      <c r="C285" t="s">
        <v>37</v>
      </c>
      <c r="D285">
        <v>147</v>
      </c>
      <c r="E285" t="s">
        <v>41</v>
      </c>
      <c r="F285">
        <v>20</v>
      </c>
      <c r="G285">
        <v>2</v>
      </c>
      <c r="H285" t="s">
        <v>50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54</v>
      </c>
      <c r="Q285">
        <v>4</v>
      </c>
      <c r="R285" t="s">
        <v>60</v>
      </c>
      <c r="S285">
        <v>5415</v>
      </c>
      <c r="T285">
        <v>15972</v>
      </c>
      <c r="U285">
        <v>3</v>
      </c>
      <c r="V285" t="s">
        <v>47</v>
      </c>
      <c r="W285" t="s">
        <v>47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49</v>
      </c>
      <c r="C286" t="s">
        <v>38</v>
      </c>
      <c r="D286">
        <v>496</v>
      </c>
      <c r="E286" t="s">
        <v>41</v>
      </c>
      <c r="F286">
        <v>11</v>
      </c>
      <c r="G286">
        <v>2</v>
      </c>
      <c r="H286" t="s">
        <v>44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56</v>
      </c>
      <c r="Q286">
        <v>1</v>
      </c>
      <c r="R286" t="s">
        <v>60</v>
      </c>
      <c r="S286">
        <v>4741</v>
      </c>
      <c r="T286">
        <v>22722</v>
      </c>
      <c r="U286">
        <v>1</v>
      </c>
      <c r="V286" t="s">
        <v>47</v>
      </c>
      <c r="W286" t="s">
        <v>47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49</v>
      </c>
      <c r="C287" t="s">
        <v>37</v>
      </c>
      <c r="D287">
        <v>1372</v>
      </c>
      <c r="E287" t="s">
        <v>41</v>
      </c>
      <c r="F287">
        <v>1</v>
      </c>
      <c r="G287">
        <v>3</v>
      </c>
      <c r="H287" t="s">
        <v>42</v>
      </c>
      <c r="I287">
        <v>1</v>
      </c>
      <c r="J287">
        <v>391</v>
      </c>
      <c r="K287">
        <v>4</v>
      </c>
      <c r="L287" t="s">
        <v>45</v>
      </c>
      <c r="M287">
        <v>42</v>
      </c>
      <c r="N287">
        <v>3</v>
      </c>
      <c r="O287">
        <v>1</v>
      </c>
      <c r="P287" t="s">
        <v>53</v>
      </c>
      <c r="Q287">
        <v>4</v>
      </c>
      <c r="R287" t="s">
        <v>61</v>
      </c>
      <c r="S287">
        <v>2115</v>
      </c>
      <c r="T287">
        <v>15881</v>
      </c>
      <c r="U287">
        <v>1</v>
      </c>
      <c r="V287" t="s">
        <v>47</v>
      </c>
      <c r="W287" t="s">
        <v>49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47</v>
      </c>
      <c r="C288" t="s">
        <v>38</v>
      </c>
      <c r="D288">
        <v>920</v>
      </c>
      <c r="E288" t="s">
        <v>41</v>
      </c>
      <c r="F288">
        <v>24</v>
      </c>
      <c r="G288">
        <v>3</v>
      </c>
      <c r="H288" t="s">
        <v>42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54</v>
      </c>
      <c r="Q288">
        <v>3</v>
      </c>
      <c r="R288" t="s">
        <v>62</v>
      </c>
      <c r="S288">
        <v>3161</v>
      </c>
      <c r="T288">
        <v>19920</v>
      </c>
      <c r="U288">
        <v>3</v>
      </c>
      <c r="V288" t="s">
        <v>47</v>
      </c>
      <c r="W288" t="s">
        <v>47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49</v>
      </c>
      <c r="C289" t="s">
        <v>37</v>
      </c>
      <c r="D289">
        <v>688</v>
      </c>
      <c r="E289" t="s">
        <v>41</v>
      </c>
      <c r="F289">
        <v>23</v>
      </c>
      <c r="G289">
        <v>4</v>
      </c>
      <c r="H289" t="s">
        <v>42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56</v>
      </c>
      <c r="Q289">
        <v>4</v>
      </c>
      <c r="R289" t="s">
        <v>62</v>
      </c>
      <c r="S289">
        <v>5745</v>
      </c>
      <c r="T289">
        <v>18899</v>
      </c>
      <c r="U289">
        <v>9</v>
      </c>
      <c r="V289" t="s">
        <v>47</v>
      </c>
      <c r="W289" t="s">
        <v>49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47</v>
      </c>
      <c r="C290" t="s">
        <v>37</v>
      </c>
      <c r="D290">
        <v>1449</v>
      </c>
      <c r="E290" t="s">
        <v>41</v>
      </c>
      <c r="F290">
        <v>16</v>
      </c>
      <c r="G290">
        <v>4</v>
      </c>
      <c r="H290" t="s">
        <v>44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54</v>
      </c>
      <c r="Q290">
        <v>2</v>
      </c>
      <c r="R290" t="s">
        <v>62</v>
      </c>
      <c r="S290">
        <v>2373</v>
      </c>
      <c r="T290">
        <v>14180</v>
      </c>
      <c r="U290">
        <v>2</v>
      </c>
      <c r="V290" t="s">
        <v>47</v>
      </c>
      <c r="W290" t="s">
        <v>47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49</v>
      </c>
      <c r="C291" t="s">
        <v>37</v>
      </c>
      <c r="D291">
        <v>1117</v>
      </c>
      <c r="E291" t="s">
        <v>41</v>
      </c>
      <c r="F291">
        <v>8</v>
      </c>
      <c r="G291">
        <v>2</v>
      </c>
      <c r="H291" t="s">
        <v>42</v>
      </c>
      <c r="I291">
        <v>1</v>
      </c>
      <c r="J291">
        <v>395</v>
      </c>
      <c r="K291">
        <v>4</v>
      </c>
      <c r="L291" t="s">
        <v>45</v>
      </c>
      <c r="M291">
        <v>66</v>
      </c>
      <c r="N291">
        <v>3</v>
      </c>
      <c r="O291">
        <v>1</v>
      </c>
      <c r="P291" t="s">
        <v>53</v>
      </c>
      <c r="Q291">
        <v>4</v>
      </c>
      <c r="R291" t="s">
        <v>61</v>
      </c>
      <c r="S291">
        <v>3310</v>
      </c>
      <c r="T291">
        <v>4488</v>
      </c>
      <c r="U291">
        <v>1</v>
      </c>
      <c r="V291" t="s">
        <v>47</v>
      </c>
      <c r="W291" t="s">
        <v>49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49</v>
      </c>
      <c r="C292" t="s">
        <v>38</v>
      </c>
      <c r="D292">
        <v>636</v>
      </c>
      <c r="E292" t="s">
        <v>41</v>
      </c>
      <c r="F292">
        <v>10</v>
      </c>
      <c r="G292">
        <v>4</v>
      </c>
      <c r="H292" t="s">
        <v>42</v>
      </c>
      <c r="I292">
        <v>1</v>
      </c>
      <c r="J292">
        <v>396</v>
      </c>
      <c r="K292">
        <v>3</v>
      </c>
      <c r="L292" t="s">
        <v>45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61</v>
      </c>
      <c r="S292">
        <v>18665</v>
      </c>
      <c r="T292">
        <v>25594</v>
      </c>
      <c r="U292">
        <v>9</v>
      </c>
      <c r="V292" t="s">
        <v>47</v>
      </c>
      <c r="W292" t="s">
        <v>47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49</v>
      </c>
      <c r="C293" t="s">
        <v>37</v>
      </c>
      <c r="D293">
        <v>506</v>
      </c>
      <c r="E293" t="s">
        <v>41</v>
      </c>
      <c r="F293">
        <v>3</v>
      </c>
      <c r="G293">
        <v>3</v>
      </c>
      <c r="H293" t="s">
        <v>50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53</v>
      </c>
      <c r="Q293">
        <v>2</v>
      </c>
      <c r="R293" t="s">
        <v>61</v>
      </c>
      <c r="S293">
        <v>4485</v>
      </c>
      <c r="T293">
        <v>26285</v>
      </c>
      <c r="U293">
        <v>4</v>
      </c>
      <c r="V293" t="s">
        <v>47</v>
      </c>
      <c r="W293" t="s">
        <v>49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49</v>
      </c>
      <c r="C294" t="s">
        <v>38</v>
      </c>
      <c r="D294">
        <v>444</v>
      </c>
      <c r="E294" t="s">
        <v>40</v>
      </c>
      <c r="F294">
        <v>5</v>
      </c>
      <c r="G294">
        <v>3</v>
      </c>
      <c r="H294" t="s">
        <v>0</v>
      </c>
      <c r="I294">
        <v>1</v>
      </c>
      <c r="J294">
        <v>399</v>
      </c>
      <c r="K294">
        <v>4</v>
      </c>
      <c r="L294" t="s">
        <v>45</v>
      </c>
      <c r="M294">
        <v>84</v>
      </c>
      <c r="N294">
        <v>3</v>
      </c>
      <c r="O294">
        <v>1</v>
      </c>
      <c r="P294" t="s">
        <v>59</v>
      </c>
      <c r="Q294">
        <v>2</v>
      </c>
      <c r="R294" t="s">
        <v>62</v>
      </c>
      <c r="S294">
        <v>2789</v>
      </c>
      <c r="T294">
        <v>3909</v>
      </c>
      <c r="U294">
        <v>1</v>
      </c>
      <c r="V294" t="s">
        <v>47</v>
      </c>
      <c r="W294" t="s">
        <v>49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47</v>
      </c>
      <c r="C295" t="s">
        <v>37</v>
      </c>
      <c r="D295">
        <v>950</v>
      </c>
      <c r="E295" t="s">
        <v>40</v>
      </c>
      <c r="F295">
        <v>4</v>
      </c>
      <c r="G295">
        <v>4</v>
      </c>
      <c r="H295" t="s">
        <v>0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52</v>
      </c>
      <c r="Q295">
        <v>4</v>
      </c>
      <c r="R295" t="s">
        <v>61</v>
      </c>
      <c r="S295">
        <v>5828</v>
      </c>
      <c r="T295">
        <v>8450</v>
      </c>
      <c r="U295">
        <v>1</v>
      </c>
      <c r="V295" t="s">
        <v>47</v>
      </c>
      <c r="W295" t="s">
        <v>47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49</v>
      </c>
      <c r="C296" t="s">
        <v>38</v>
      </c>
      <c r="D296">
        <v>889</v>
      </c>
      <c r="E296" t="s">
        <v>41</v>
      </c>
      <c r="F296">
        <v>9</v>
      </c>
      <c r="G296">
        <v>3</v>
      </c>
      <c r="H296" t="s">
        <v>44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53</v>
      </c>
      <c r="Q296">
        <v>4</v>
      </c>
      <c r="R296" t="s">
        <v>60</v>
      </c>
      <c r="S296">
        <v>2326</v>
      </c>
      <c r="T296">
        <v>11411</v>
      </c>
      <c r="U296">
        <v>1</v>
      </c>
      <c r="V296" t="s">
        <v>47</v>
      </c>
      <c r="W296" t="s">
        <v>47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49</v>
      </c>
      <c r="C297" t="s">
        <v>38</v>
      </c>
      <c r="D297">
        <v>555</v>
      </c>
      <c r="E297" t="s">
        <v>40</v>
      </c>
      <c r="F297">
        <v>26</v>
      </c>
      <c r="G297">
        <v>3</v>
      </c>
      <c r="H297" t="s">
        <v>0</v>
      </c>
      <c r="I297">
        <v>1</v>
      </c>
      <c r="J297">
        <v>404</v>
      </c>
      <c r="K297">
        <v>3</v>
      </c>
      <c r="L297" t="s">
        <v>45</v>
      </c>
      <c r="M297">
        <v>77</v>
      </c>
      <c r="N297">
        <v>3</v>
      </c>
      <c r="O297">
        <v>4</v>
      </c>
      <c r="P297" t="s">
        <v>52</v>
      </c>
      <c r="Q297">
        <v>2</v>
      </c>
      <c r="R297" t="s">
        <v>60</v>
      </c>
      <c r="S297">
        <v>13525</v>
      </c>
      <c r="T297">
        <v>14864</v>
      </c>
      <c r="U297">
        <v>5</v>
      </c>
      <c r="V297" t="s">
        <v>47</v>
      </c>
      <c r="W297" t="s">
        <v>49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47</v>
      </c>
      <c r="C298" t="s">
        <v>37</v>
      </c>
      <c r="D298">
        <v>230</v>
      </c>
      <c r="E298" t="s">
        <v>41</v>
      </c>
      <c r="F298">
        <v>3</v>
      </c>
      <c r="G298">
        <v>3</v>
      </c>
      <c r="H298" t="s">
        <v>42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54</v>
      </c>
      <c r="Q298">
        <v>3</v>
      </c>
      <c r="R298" t="s">
        <v>61</v>
      </c>
      <c r="S298">
        <v>1420</v>
      </c>
      <c r="T298">
        <v>25233</v>
      </c>
      <c r="U298">
        <v>1</v>
      </c>
      <c r="V298" t="s">
        <v>47</v>
      </c>
      <c r="W298" t="s">
        <v>49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49</v>
      </c>
      <c r="C299" t="s">
        <v>37</v>
      </c>
      <c r="D299">
        <v>1232</v>
      </c>
      <c r="E299" t="s">
        <v>40</v>
      </c>
      <c r="F299">
        <v>16</v>
      </c>
      <c r="G299">
        <v>3</v>
      </c>
      <c r="H299" t="s">
        <v>0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52</v>
      </c>
      <c r="Q299">
        <v>2</v>
      </c>
      <c r="R299" t="s">
        <v>60</v>
      </c>
      <c r="S299">
        <v>8020</v>
      </c>
      <c r="T299">
        <v>5100</v>
      </c>
      <c r="U299">
        <v>0</v>
      </c>
      <c r="V299" t="s">
        <v>47</v>
      </c>
      <c r="W299" t="s">
        <v>49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49</v>
      </c>
      <c r="C300" t="s">
        <v>38</v>
      </c>
      <c r="D300">
        <v>566</v>
      </c>
      <c r="E300" t="s">
        <v>41</v>
      </c>
      <c r="F300">
        <v>18</v>
      </c>
      <c r="G300">
        <v>4</v>
      </c>
      <c r="H300" t="s">
        <v>42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54</v>
      </c>
      <c r="Q300">
        <v>4</v>
      </c>
      <c r="R300" t="s">
        <v>60</v>
      </c>
      <c r="S300">
        <v>3688</v>
      </c>
      <c r="T300">
        <v>7122</v>
      </c>
      <c r="U300">
        <v>4</v>
      </c>
      <c r="V300" t="s">
        <v>47</v>
      </c>
      <c r="W300" t="s">
        <v>49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49</v>
      </c>
      <c r="C301" t="s">
        <v>37</v>
      </c>
      <c r="D301">
        <v>1302</v>
      </c>
      <c r="E301" t="s">
        <v>41</v>
      </c>
      <c r="F301">
        <v>2</v>
      </c>
      <c r="G301">
        <v>3</v>
      </c>
      <c r="H301" t="s">
        <v>44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55</v>
      </c>
      <c r="Q301">
        <v>2</v>
      </c>
      <c r="R301" t="s">
        <v>62</v>
      </c>
      <c r="S301">
        <v>5482</v>
      </c>
      <c r="T301">
        <v>16321</v>
      </c>
      <c r="U301">
        <v>5</v>
      </c>
      <c r="V301" t="s">
        <v>47</v>
      </c>
      <c r="W301" t="s">
        <v>49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49</v>
      </c>
      <c r="C302" t="s">
        <v>37</v>
      </c>
      <c r="D302">
        <v>334</v>
      </c>
      <c r="E302" t="s">
        <v>40</v>
      </c>
      <c r="F302">
        <v>2</v>
      </c>
      <c r="G302">
        <v>4</v>
      </c>
      <c r="H302" t="s">
        <v>42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57</v>
      </c>
      <c r="Q302">
        <v>2</v>
      </c>
      <c r="R302" t="s">
        <v>61</v>
      </c>
      <c r="S302">
        <v>16015</v>
      </c>
      <c r="T302">
        <v>15896</v>
      </c>
      <c r="U302">
        <v>1</v>
      </c>
      <c r="V302" t="s">
        <v>47</v>
      </c>
      <c r="W302" t="s">
        <v>49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49</v>
      </c>
      <c r="C303" t="s">
        <v>37</v>
      </c>
      <c r="D303">
        <v>812</v>
      </c>
      <c r="E303" t="s">
        <v>40</v>
      </c>
      <c r="F303">
        <v>10</v>
      </c>
      <c r="G303">
        <v>3</v>
      </c>
      <c r="H303" t="s">
        <v>44</v>
      </c>
      <c r="I303">
        <v>1</v>
      </c>
      <c r="J303">
        <v>411</v>
      </c>
      <c r="K303">
        <v>4</v>
      </c>
      <c r="L303" t="s">
        <v>45</v>
      </c>
      <c r="M303">
        <v>69</v>
      </c>
      <c r="N303">
        <v>2</v>
      </c>
      <c r="O303">
        <v>1</v>
      </c>
      <c r="P303" t="s">
        <v>59</v>
      </c>
      <c r="Q303">
        <v>3</v>
      </c>
      <c r="R303" t="s">
        <v>61</v>
      </c>
      <c r="S303">
        <v>1200</v>
      </c>
      <c r="T303">
        <v>9724</v>
      </c>
      <c r="U303">
        <v>1</v>
      </c>
      <c r="V303" t="s">
        <v>47</v>
      </c>
      <c r="W303" t="s">
        <v>49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49</v>
      </c>
      <c r="C304" t="s">
        <v>37</v>
      </c>
      <c r="D304">
        <v>1476</v>
      </c>
      <c r="E304" t="s">
        <v>41</v>
      </c>
      <c r="F304">
        <v>16</v>
      </c>
      <c r="G304">
        <v>2</v>
      </c>
      <c r="H304" t="s">
        <v>44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56</v>
      </c>
      <c r="Q304">
        <v>1</v>
      </c>
      <c r="R304" t="s">
        <v>61</v>
      </c>
      <c r="S304">
        <v>5661</v>
      </c>
      <c r="T304">
        <v>4824</v>
      </c>
      <c r="U304">
        <v>0</v>
      </c>
      <c r="V304" t="s">
        <v>47</v>
      </c>
      <c r="W304" t="s">
        <v>49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49</v>
      </c>
      <c r="C305" t="s">
        <v>37</v>
      </c>
      <c r="D305">
        <v>218</v>
      </c>
      <c r="E305" t="s">
        <v>40</v>
      </c>
      <c r="F305">
        <v>7</v>
      </c>
      <c r="G305">
        <v>3</v>
      </c>
      <c r="H305" t="s">
        <v>50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52</v>
      </c>
      <c r="Q305">
        <v>4</v>
      </c>
      <c r="R305" t="s">
        <v>60</v>
      </c>
      <c r="S305">
        <v>6929</v>
      </c>
      <c r="T305">
        <v>12241</v>
      </c>
      <c r="U305">
        <v>4</v>
      </c>
      <c r="V305" t="s">
        <v>47</v>
      </c>
      <c r="W305" t="s">
        <v>49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49</v>
      </c>
      <c r="C306" t="s">
        <v>37</v>
      </c>
      <c r="D306">
        <v>1132</v>
      </c>
      <c r="E306" t="s">
        <v>41</v>
      </c>
      <c r="F306">
        <v>1</v>
      </c>
      <c r="G306">
        <v>3</v>
      </c>
      <c r="H306" t="s">
        <v>44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56</v>
      </c>
      <c r="Q306">
        <v>4</v>
      </c>
      <c r="R306" t="s">
        <v>62</v>
      </c>
      <c r="S306">
        <v>9613</v>
      </c>
      <c r="T306">
        <v>10942</v>
      </c>
      <c r="U306">
        <v>0</v>
      </c>
      <c r="V306" t="s">
        <v>47</v>
      </c>
      <c r="W306" t="s">
        <v>49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49</v>
      </c>
      <c r="C307" t="s">
        <v>39</v>
      </c>
      <c r="D307">
        <v>1105</v>
      </c>
      <c r="E307" t="s">
        <v>41</v>
      </c>
      <c r="F307">
        <v>24</v>
      </c>
      <c r="G307">
        <v>4</v>
      </c>
      <c r="H307" t="s">
        <v>42</v>
      </c>
      <c r="I307">
        <v>1</v>
      </c>
      <c r="J307">
        <v>419</v>
      </c>
      <c r="K307">
        <v>2</v>
      </c>
      <c r="L307" t="s">
        <v>45</v>
      </c>
      <c r="M307">
        <v>47</v>
      </c>
      <c r="N307">
        <v>3</v>
      </c>
      <c r="O307">
        <v>2</v>
      </c>
      <c r="P307" t="s">
        <v>54</v>
      </c>
      <c r="Q307">
        <v>2</v>
      </c>
      <c r="R307" t="s">
        <v>60</v>
      </c>
      <c r="S307">
        <v>5674</v>
      </c>
      <c r="T307">
        <v>6927</v>
      </c>
      <c r="U307">
        <v>7</v>
      </c>
      <c r="V307" t="s">
        <v>47</v>
      </c>
      <c r="W307" t="s">
        <v>49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49</v>
      </c>
      <c r="C308" t="s">
        <v>37</v>
      </c>
      <c r="D308">
        <v>906</v>
      </c>
      <c r="E308" t="s">
        <v>40</v>
      </c>
      <c r="F308">
        <v>7</v>
      </c>
      <c r="G308">
        <v>3</v>
      </c>
      <c r="H308" t="s">
        <v>42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52</v>
      </c>
      <c r="Q308">
        <v>3</v>
      </c>
      <c r="R308" t="s">
        <v>60</v>
      </c>
      <c r="S308">
        <v>5484</v>
      </c>
      <c r="T308">
        <v>16985</v>
      </c>
      <c r="U308">
        <v>1</v>
      </c>
      <c r="V308" t="s">
        <v>47</v>
      </c>
      <c r="W308" t="s">
        <v>49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49</v>
      </c>
      <c r="C309" t="s">
        <v>37</v>
      </c>
      <c r="D309">
        <v>849</v>
      </c>
      <c r="E309" t="s">
        <v>41</v>
      </c>
      <c r="F309">
        <v>25</v>
      </c>
      <c r="G309">
        <v>2</v>
      </c>
      <c r="H309" t="s">
        <v>42</v>
      </c>
      <c r="I309">
        <v>1</v>
      </c>
      <c r="J309">
        <v>421</v>
      </c>
      <c r="K309">
        <v>1</v>
      </c>
      <c r="L309" t="s">
        <v>45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60</v>
      </c>
      <c r="S309">
        <v>12061</v>
      </c>
      <c r="T309">
        <v>26707</v>
      </c>
      <c r="U309">
        <v>3</v>
      </c>
      <c r="V309" t="s">
        <v>47</v>
      </c>
      <c r="W309" t="s">
        <v>49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49</v>
      </c>
      <c r="C310" t="s">
        <v>39</v>
      </c>
      <c r="D310">
        <v>390</v>
      </c>
      <c r="E310" t="s">
        <v>41</v>
      </c>
      <c r="F310">
        <v>1</v>
      </c>
      <c r="G310">
        <v>4</v>
      </c>
      <c r="H310" t="s">
        <v>42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56</v>
      </c>
      <c r="Q310">
        <v>3</v>
      </c>
      <c r="R310" t="s">
        <v>62</v>
      </c>
      <c r="S310">
        <v>5660</v>
      </c>
      <c r="T310">
        <v>17056</v>
      </c>
      <c r="U310">
        <v>2</v>
      </c>
      <c r="V310" t="s">
        <v>47</v>
      </c>
      <c r="W310" t="s">
        <v>47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49</v>
      </c>
      <c r="C311" t="s">
        <v>37</v>
      </c>
      <c r="D311">
        <v>691</v>
      </c>
      <c r="E311" t="s">
        <v>41</v>
      </c>
      <c r="F311">
        <v>5</v>
      </c>
      <c r="G311">
        <v>4</v>
      </c>
      <c r="H311" t="s">
        <v>50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53</v>
      </c>
      <c r="Q311">
        <v>4</v>
      </c>
      <c r="R311" t="s">
        <v>60</v>
      </c>
      <c r="S311">
        <v>4821</v>
      </c>
      <c r="T311">
        <v>10077</v>
      </c>
      <c r="U311">
        <v>0</v>
      </c>
      <c r="V311" t="s">
        <v>47</v>
      </c>
      <c r="W311" t="s">
        <v>47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49</v>
      </c>
      <c r="C312" t="s">
        <v>37</v>
      </c>
      <c r="D312">
        <v>106</v>
      </c>
      <c r="E312" t="s">
        <v>51</v>
      </c>
      <c r="F312">
        <v>2</v>
      </c>
      <c r="G312">
        <v>3</v>
      </c>
      <c r="H312" t="s">
        <v>51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51</v>
      </c>
      <c r="Q312">
        <v>1</v>
      </c>
      <c r="R312" t="s">
        <v>60</v>
      </c>
      <c r="S312">
        <v>6410</v>
      </c>
      <c r="T312">
        <v>17822</v>
      </c>
      <c r="U312">
        <v>3</v>
      </c>
      <c r="V312" t="s">
        <v>47</v>
      </c>
      <c r="W312" t="s">
        <v>49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49</v>
      </c>
      <c r="C313" t="s">
        <v>38</v>
      </c>
      <c r="D313">
        <v>1249</v>
      </c>
      <c r="E313" t="s">
        <v>41</v>
      </c>
      <c r="F313">
        <v>7</v>
      </c>
      <c r="G313">
        <v>3</v>
      </c>
      <c r="H313" t="s">
        <v>42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54</v>
      </c>
      <c r="Q313">
        <v>1</v>
      </c>
      <c r="R313" t="s">
        <v>62</v>
      </c>
      <c r="S313">
        <v>5210</v>
      </c>
      <c r="T313">
        <v>20308</v>
      </c>
      <c r="U313">
        <v>1</v>
      </c>
      <c r="V313" t="s">
        <v>47</v>
      </c>
      <c r="W313" t="s">
        <v>49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49</v>
      </c>
      <c r="C314" t="s">
        <v>37</v>
      </c>
      <c r="D314">
        <v>192</v>
      </c>
      <c r="E314" t="s">
        <v>41</v>
      </c>
      <c r="F314">
        <v>2</v>
      </c>
      <c r="G314">
        <v>4</v>
      </c>
      <c r="H314" t="s">
        <v>42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53</v>
      </c>
      <c r="Q314">
        <v>4</v>
      </c>
      <c r="R314" t="s">
        <v>62</v>
      </c>
      <c r="S314">
        <v>2695</v>
      </c>
      <c r="T314">
        <v>7747</v>
      </c>
      <c r="U314">
        <v>0</v>
      </c>
      <c r="V314" t="s">
        <v>47</v>
      </c>
      <c r="W314" t="s">
        <v>47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49</v>
      </c>
      <c r="C315" t="s">
        <v>38</v>
      </c>
      <c r="D315">
        <v>553</v>
      </c>
      <c r="E315" t="s">
        <v>41</v>
      </c>
      <c r="F315">
        <v>5</v>
      </c>
      <c r="G315">
        <v>4</v>
      </c>
      <c r="H315" t="s">
        <v>42</v>
      </c>
      <c r="I315">
        <v>1</v>
      </c>
      <c r="J315">
        <v>428</v>
      </c>
      <c r="K315">
        <v>4</v>
      </c>
      <c r="L315" t="s">
        <v>45</v>
      </c>
      <c r="M315">
        <v>74</v>
      </c>
      <c r="N315">
        <v>3</v>
      </c>
      <c r="O315">
        <v>3</v>
      </c>
      <c r="P315" t="s">
        <v>57</v>
      </c>
      <c r="Q315">
        <v>2</v>
      </c>
      <c r="R315" t="s">
        <v>60</v>
      </c>
      <c r="S315">
        <v>11878</v>
      </c>
      <c r="T315">
        <v>23364</v>
      </c>
      <c r="U315">
        <v>6</v>
      </c>
      <c r="V315" t="s">
        <v>47</v>
      </c>
      <c r="W315" t="s">
        <v>49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49</v>
      </c>
      <c r="C316" t="s">
        <v>37</v>
      </c>
      <c r="D316">
        <v>117</v>
      </c>
      <c r="E316" t="s">
        <v>41</v>
      </c>
      <c r="F316">
        <v>10</v>
      </c>
      <c r="G316">
        <v>1</v>
      </c>
      <c r="H316" t="s">
        <v>44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57</v>
      </c>
      <c r="Q316">
        <v>1</v>
      </c>
      <c r="R316" t="s">
        <v>60</v>
      </c>
      <c r="S316">
        <v>17068</v>
      </c>
      <c r="T316">
        <v>5355</v>
      </c>
      <c r="U316">
        <v>1</v>
      </c>
      <c r="V316" t="s">
        <v>47</v>
      </c>
      <c r="W316" t="s">
        <v>47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49</v>
      </c>
      <c r="C317" t="s">
        <v>38</v>
      </c>
      <c r="D317">
        <v>185</v>
      </c>
      <c r="E317" t="s">
        <v>41</v>
      </c>
      <c r="F317">
        <v>10</v>
      </c>
      <c r="G317">
        <v>4</v>
      </c>
      <c r="H317" t="s">
        <v>42</v>
      </c>
      <c r="I317">
        <v>1</v>
      </c>
      <c r="J317">
        <v>430</v>
      </c>
      <c r="K317">
        <v>3</v>
      </c>
      <c r="L317" t="s">
        <v>45</v>
      </c>
      <c r="M317">
        <v>33</v>
      </c>
      <c r="N317">
        <v>3</v>
      </c>
      <c r="O317">
        <v>1</v>
      </c>
      <c r="P317" t="s">
        <v>54</v>
      </c>
      <c r="Q317">
        <v>4</v>
      </c>
      <c r="R317" t="s">
        <v>61</v>
      </c>
      <c r="S317">
        <v>2455</v>
      </c>
      <c r="T317">
        <v>10675</v>
      </c>
      <c r="U317">
        <v>0</v>
      </c>
      <c r="V317" t="s">
        <v>47</v>
      </c>
      <c r="W317" t="s">
        <v>49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49</v>
      </c>
      <c r="C318" t="s">
        <v>37</v>
      </c>
      <c r="D318">
        <v>1091</v>
      </c>
      <c r="E318" t="s">
        <v>41</v>
      </c>
      <c r="F318">
        <v>1</v>
      </c>
      <c r="G318">
        <v>2</v>
      </c>
      <c r="H318" t="s">
        <v>50</v>
      </c>
      <c r="I318">
        <v>1</v>
      </c>
      <c r="J318">
        <v>431</v>
      </c>
      <c r="K318">
        <v>3</v>
      </c>
      <c r="L318" t="s">
        <v>45</v>
      </c>
      <c r="M318">
        <v>90</v>
      </c>
      <c r="N318">
        <v>2</v>
      </c>
      <c r="O318">
        <v>4</v>
      </c>
      <c r="P318" t="s">
        <v>56</v>
      </c>
      <c r="Q318">
        <v>3</v>
      </c>
      <c r="R318" t="s">
        <v>61</v>
      </c>
      <c r="S318">
        <v>13964</v>
      </c>
      <c r="T318">
        <v>17810</v>
      </c>
      <c r="U318">
        <v>7</v>
      </c>
      <c r="V318" t="s">
        <v>47</v>
      </c>
      <c r="W318" t="s">
        <v>47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47</v>
      </c>
      <c r="C319" t="s">
        <v>37</v>
      </c>
      <c r="D319">
        <v>723</v>
      </c>
      <c r="E319" t="s">
        <v>41</v>
      </c>
      <c r="F319">
        <v>8</v>
      </c>
      <c r="G319">
        <v>4</v>
      </c>
      <c r="H319" t="s">
        <v>44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53</v>
      </c>
      <c r="Q319">
        <v>2</v>
      </c>
      <c r="R319" t="s">
        <v>60</v>
      </c>
      <c r="S319">
        <v>4941</v>
      </c>
      <c r="T319">
        <v>17747</v>
      </c>
      <c r="U319">
        <v>2</v>
      </c>
      <c r="V319" t="s">
        <v>47</v>
      </c>
      <c r="W319" t="s">
        <v>49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49</v>
      </c>
      <c r="C320" t="s">
        <v>37</v>
      </c>
      <c r="D320">
        <v>1220</v>
      </c>
      <c r="E320" t="s">
        <v>41</v>
      </c>
      <c r="F320">
        <v>5</v>
      </c>
      <c r="G320">
        <v>3</v>
      </c>
      <c r="H320" t="s">
        <v>42</v>
      </c>
      <c r="I320">
        <v>1</v>
      </c>
      <c r="J320">
        <v>434</v>
      </c>
      <c r="K320">
        <v>3</v>
      </c>
      <c r="L320" t="s">
        <v>45</v>
      </c>
      <c r="M320">
        <v>85</v>
      </c>
      <c r="N320">
        <v>3</v>
      </c>
      <c r="O320">
        <v>1</v>
      </c>
      <c r="P320" t="s">
        <v>53</v>
      </c>
      <c r="Q320">
        <v>2</v>
      </c>
      <c r="R320" t="s">
        <v>61</v>
      </c>
      <c r="S320">
        <v>2478</v>
      </c>
      <c r="T320">
        <v>20938</v>
      </c>
      <c r="U320">
        <v>1</v>
      </c>
      <c r="V320" t="s">
        <v>47</v>
      </c>
      <c r="W320" t="s">
        <v>47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49</v>
      </c>
      <c r="C321" t="s">
        <v>37</v>
      </c>
      <c r="D321">
        <v>588</v>
      </c>
      <c r="E321" t="s">
        <v>40</v>
      </c>
      <c r="F321">
        <v>8</v>
      </c>
      <c r="G321">
        <v>2</v>
      </c>
      <c r="H321" t="s">
        <v>50</v>
      </c>
      <c r="I321">
        <v>1</v>
      </c>
      <c r="J321">
        <v>436</v>
      </c>
      <c r="K321">
        <v>3</v>
      </c>
      <c r="L321" t="s">
        <v>45</v>
      </c>
      <c r="M321">
        <v>65</v>
      </c>
      <c r="N321">
        <v>2</v>
      </c>
      <c r="O321">
        <v>2</v>
      </c>
      <c r="P321" t="s">
        <v>52</v>
      </c>
      <c r="Q321">
        <v>2</v>
      </c>
      <c r="R321" t="s">
        <v>60</v>
      </c>
      <c r="S321">
        <v>5228</v>
      </c>
      <c r="T321">
        <v>24624</v>
      </c>
      <c r="U321">
        <v>1</v>
      </c>
      <c r="V321" t="s">
        <v>47</v>
      </c>
      <c r="W321" t="s">
        <v>47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49</v>
      </c>
      <c r="C322" t="s">
        <v>37</v>
      </c>
      <c r="D322">
        <v>1377</v>
      </c>
      <c r="E322" t="s">
        <v>40</v>
      </c>
      <c r="F322">
        <v>2</v>
      </c>
      <c r="G322">
        <v>3</v>
      </c>
      <c r="H322" t="s">
        <v>42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52</v>
      </c>
      <c r="Q322">
        <v>3</v>
      </c>
      <c r="R322" t="s">
        <v>61</v>
      </c>
      <c r="S322">
        <v>4478</v>
      </c>
      <c r="T322">
        <v>5242</v>
      </c>
      <c r="U322">
        <v>1</v>
      </c>
      <c r="V322" t="s">
        <v>47</v>
      </c>
      <c r="W322" t="s">
        <v>47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49</v>
      </c>
      <c r="C323" t="s">
        <v>37</v>
      </c>
      <c r="D323">
        <v>691</v>
      </c>
      <c r="E323" t="s">
        <v>40</v>
      </c>
      <c r="F323">
        <v>7</v>
      </c>
      <c r="G323">
        <v>3</v>
      </c>
      <c r="H323" t="s">
        <v>0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52</v>
      </c>
      <c r="Q323">
        <v>4</v>
      </c>
      <c r="R323" t="s">
        <v>62</v>
      </c>
      <c r="S323">
        <v>7547</v>
      </c>
      <c r="T323">
        <v>7143</v>
      </c>
      <c r="U323">
        <v>4</v>
      </c>
      <c r="V323" t="s">
        <v>47</v>
      </c>
      <c r="W323" t="s">
        <v>49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49</v>
      </c>
      <c r="C324" t="s">
        <v>37</v>
      </c>
      <c r="D324">
        <v>1018</v>
      </c>
      <c r="E324" t="s">
        <v>41</v>
      </c>
      <c r="F324">
        <v>2</v>
      </c>
      <c r="G324">
        <v>4</v>
      </c>
      <c r="H324" t="s">
        <v>44</v>
      </c>
      <c r="I324">
        <v>1</v>
      </c>
      <c r="J324">
        <v>439</v>
      </c>
      <c r="K324">
        <v>1</v>
      </c>
      <c r="L324" t="s">
        <v>45</v>
      </c>
      <c r="M324">
        <v>74</v>
      </c>
      <c r="N324">
        <v>4</v>
      </c>
      <c r="O324">
        <v>2</v>
      </c>
      <c r="P324" t="s">
        <v>53</v>
      </c>
      <c r="Q324">
        <v>4</v>
      </c>
      <c r="R324" t="s">
        <v>61</v>
      </c>
      <c r="S324">
        <v>5055</v>
      </c>
      <c r="T324">
        <v>10557</v>
      </c>
      <c r="U324">
        <v>7</v>
      </c>
      <c r="V324" t="s">
        <v>47</v>
      </c>
      <c r="W324" t="s">
        <v>49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47</v>
      </c>
      <c r="C325" t="s">
        <v>37</v>
      </c>
      <c r="D325">
        <v>1157</v>
      </c>
      <c r="E325" t="s">
        <v>41</v>
      </c>
      <c r="F325">
        <v>2</v>
      </c>
      <c r="G325">
        <v>4</v>
      </c>
      <c r="H325" t="s">
        <v>44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53</v>
      </c>
      <c r="Q325">
        <v>4</v>
      </c>
      <c r="R325" t="s">
        <v>60</v>
      </c>
      <c r="S325">
        <v>3464</v>
      </c>
      <c r="T325">
        <v>24737</v>
      </c>
      <c r="U325">
        <v>5</v>
      </c>
      <c r="V325" t="s">
        <v>47</v>
      </c>
      <c r="W325" t="s">
        <v>47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49</v>
      </c>
      <c r="C326" t="s">
        <v>37</v>
      </c>
      <c r="D326">
        <v>1275</v>
      </c>
      <c r="E326" t="s">
        <v>41</v>
      </c>
      <c r="F326">
        <v>28</v>
      </c>
      <c r="G326">
        <v>2</v>
      </c>
      <c r="H326" t="s">
        <v>44</v>
      </c>
      <c r="I326">
        <v>1</v>
      </c>
      <c r="J326">
        <v>441</v>
      </c>
      <c r="K326">
        <v>4</v>
      </c>
      <c r="L326" t="s">
        <v>45</v>
      </c>
      <c r="M326">
        <v>64</v>
      </c>
      <c r="N326">
        <v>3</v>
      </c>
      <c r="O326">
        <v>2</v>
      </c>
      <c r="P326" t="s">
        <v>53</v>
      </c>
      <c r="Q326">
        <v>4</v>
      </c>
      <c r="R326" t="s">
        <v>60</v>
      </c>
      <c r="S326">
        <v>5775</v>
      </c>
      <c r="T326">
        <v>11934</v>
      </c>
      <c r="U326">
        <v>1</v>
      </c>
      <c r="V326" t="s">
        <v>47</v>
      </c>
      <c r="W326" t="s">
        <v>49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49</v>
      </c>
      <c r="C327" t="s">
        <v>38</v>
      </c>
      <c r="D327">
        <v>798</v>
      </c>
      <c r="E327" t="s">
        <v>41</v>
      </c>
      <c r="F327">
        <v>7</v>
      </c>
      <c r="G327">
        <v>2</v>
      </c>
      <c r="H327" t="s">
        <v>42</v>
      </c>
      <c r="I327">
        <v>1</v>
      </c>
      <c r="J327">
        <v>442</v>
      </c>
      <c r="K327">
        <v>3</v>
      </c>
      <c r="L327" t="s">
        <v>45</v>
      </c>
      <c r="M327">
        <v>48</v>
      </c>
      <c r="N327">
        <v>2</v>
      </c>
      <c r="O327">
        <v>3</v>
      </c>
      <c r="P327" t="s">
        <v>55</v>
      </c>
      <c r="Q327">
        <v>3</v>
      </c>
      <c r="R327" t="s">
        <v>60</v>
      </c>
      <c r="S327">
        <v>8943</v>
      </c>
      <c r="T327">
        <v>14034</v>
      </c>
      <c r="U327">
        <v>1</v>
      </c>
      <c r="V327" t="s">
        <v>47</v>
      </c>
      <c r="W327" t="s">
        <v>49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49</v>
      </c>
      <c r="C328" t="s">
        <v>38</v>
      </c>
      <c r="D328">
        <v>672</v>
      </c>
      <c r="E328" t="s">
        <v>41</v>
      </c>
      <c r="F328">
        <v>7</v>
      </c>
      <c r="G328">
        <v>2</v>
      </c>
      <c r="H328" t="s">
        <v>44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57</v>
      </c>
      <c r="Q328">
        <v>4</v>
      </c>
      <c r="R328" t="s">
        <v>60</v>
      </c>
      <c r="S328">
        <v>19272</v>
      </c>
      <c r="T328">
        <v>21141</v>
      </c>
      <c r="U328">
        <v>1</v>
      </c>
      <c r="V328" t="s">
        <v>47</v>
      </c>
      <c r="W328" t="s">
        <v>49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47</v>
      </c>
      <c r="C329" t="s">
        <v>37</v>
      </c>
      <c r="D329">
        <v>1162</v>
      </c>
      <c r="E329" t="s">
        <v>40</v>
      </c>
      <c r="F329">
        <v>3</v>
      </c>
      <c r="G329">
        <v>2</v>
      </c>
      <c r="H329" t="s">
        <v>44</v>
      </c>
      <c r="I329">
        <v>1</v>
      </c>
      <c r="J329">
        <v>445</v>
      </c>
      <c r="K329">
        <v>4</v>
      </c>
      <c r="L329" t="s">
        <v>45</v>
      </c>
      <c r="M329">
        <v>41</v>
      </c>
      <c r="N329">
        <v>3</v>
      </c>
      <c r="O329">
        <v>2</v>
      </c>
      <c r="P329" t="s">
        <v>52</v>
      </c>
      <c r="Q329">
        <v>3</v>
      </c>
      <c r="R329" t="s">
        <v>60</v>
      </c>
      <c r="S329">
        <v>5238</v>
      </c>
      <c r="T329">
        <v>17778</v>
      </c>
      <c r="U329">
        <v>4</v>
      </c>
      <c r="V329" t="s">
        <v>47</v>
      </c>
      <c r="W329" t="s">
        <v>47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49</v>
      </c>
      <c r="C330" t="s">
        <v>38</v>
      </c>
      <c r="D330">
        <v>508</v>
      </c>
      <c r="E330" t="s">
        <v>40</v>
      </c>
      <c r="F330">
        <v>10</v>
      </c>
      <c r="G330">
        <v>3</v>
      </c>
      <c r="H330" t="s">
        <v>0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52</v>
      </c>
      <c r="Q330">
        <v>4</v>
      </c>
      <c r="R330" t="s">
        <v>61</v>
      </c>
      <c r="S330">
        <v>4682</v>
      </c>
      <c r="T330">
        <v>4317</v>
      </c>
      <c r="U330">
        <v>3</v>
      </c>
      <c r="V330" t="s">
        <v>47</v>
      </c>
      <c r="W330" t="s">
        <v>49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49</v>
      </c>
      <c r="C331" t="s">
        <v>37</v>
      </c>
      <c r="D331">
        <v>1482</v>
      </c>
      <c r="E331" t="s">
        <v>41</v>
      </c>
      <c r="F331">
        <v>5</v>
      </c>
      <c r="G331">
        <v>5</v>
      </c>
      <c r="H331" t="s">
        <v>42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60</v>
      </c>
      <c r="S331">
        <v>18300</v>
      </c>
      <c r="T331">
        <v>16375</v>
      </c>
      <c r="U331">
        <v>4</v>
      </c>
      <c r="V331" t="s">
        <v>47</v>
      </c>
      <c r="W331" t="s">
        <v>49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49</v>
      </c>
      <c r="C332" t="s">
        <v>38</v>
      </c>
      <c r="D332">
        <v>559</v>
      </c>
      <c r="E332" t="s">
        <v>41</v>
      </c>
      <c r="F332">
        <v>10</v>
      </c>
      <c r="G332">
        <v>4</v>
      </c>
      <c r="H332" t="s">
        <v>42</v>
      </c>
      <c r="I332">
        <v>1</v>
      </c>
      <c r="J332">
        <v>448</v>
      </c>
      <c r="K332">
        <v>3</v>
      </c>
      <c r="L332" t="s">
        <v>45</v>
      </c>
      <c r="M332">
        <v>82</v>
      </c>
      <c r="N332">
        <v>2</v>
      </c>
      <c r="O332">
        <v>2</v>
      </c>
      <c r="P332" t="s">
        <v>54</v>
      </c>
      <c r="Q332">
        <v>3</v>
      </c>
      <c r="R332" t="s">
        <v>62</v>
      </c>
      <c r="S332">
        <v>5257</v>
      </c>
      <c r="T332">
        <v>6227</v>
      </c>
      <c r="U332">
        <v>1</v>
      </c>
      <c r="V332" t="s">
        <v>47</v>
      </c>
      <c r="W332" t="s">
        <v>49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49</v>
      </c>
      <c r="C333" t="s">
        <v>39</v>
      </c>
      <c r="D333">
        <v>210</v>
      </c>
      <c r="E333" t="s">
        <v>40</v>
      </c>
      <c r="F333">
        <v>1</v>
      </c>
      <c r="G333">
        <v>1</v>
      </c>
      <c r="H333" t="s">
        <v>0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52</v>
      </c>
      <c r="Q333">
        <v>2</v>
      </c>
      <c r="R333" t="s">
        <v>60</v>
      </c>
      <c r="S333">
        <v>6349</v>
      </c>
      <c r="T333">
        <v>22107</v>
      </c>
      <c r="U333">
        <v>0</v>
      </c>
      <c r="V333" t="s">
        <v>47</v>
      </c>
      <c r="W333" t="s">
        <v>47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49</v>
      </c>
      <c r="C334" t="s">
        <v>38</v>
      </c>
      <c r="D334">
        <v>928</v>
      </c>
      <c r="E334" t="s">
        <v>41</v>
      </c>
      <c r="F334">
        <v>20</v>
      </c>
      <c r="G334">
        <v>4</v>
      </c>
      <c r="H334" t="s">
        <v>42</v>
      </c>
      <c r="I334">
        <v>1</v>
      </c>
      <c r="J334">
        <v>450</v>
      </c>
      <c r="K334">
        <v>4</v>
      </c>
      <c r="L334" t="s">
        <v>45</v>
      </c>
      <c r="M334">
        <v>31</v>
      </c>
      <c r="N334">
        <v>3</v>
      </c>
      <c r="O334">
        <v>2</v>
      </c>
      <c r="P334" t="s">
        <v>53</v>
      </c>
      <c r="Q334">
        <v>3</v>
      </c>
      <c r="R334" t="s">
        <v>61</v>
      </c>
      <c r="S334">
        <v>4869</v>
      </c>
      <c r="T334">
        <v>16885</v>
      </c>
      <c r="U334">
        <v>3</v>
      </c>
      <c r="V334" t="s">
        <v>47</v>
      </c>
      <c r="W334" t="s">
        <v>49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49</v>
      </c>
      <c r="C335" t="s">
        <v>37</v>
      </c>
      <c r="D335">
        <v>1001</v>
      </c>
      <c r="E335" t="s">
        <v>41</v>
      </c>
      <c r="F335">
        <v>7</v>
      </c>
      <c r="G335">
        <v>3</v>
      </c>
      <c r="H335" t="s">
        <v>42</v>
      </c>
      <c r="I335">
        <v>1</v>
      </c>
      <c r="J335">
        <v>451</v>
      </c>
      <c r="K335">
        <v>3</v>
      </c>
      <c r="L335" t="s">
        <v>45</v>
      </c>
      <c r="M335">
        <v>43</v>
      </c>
      <c r="N335">
        <v>3</v>
      </c>
      <c r="O335">
        <v>3</v>
      </c>
      <c r="P335" t="s">
        <v>56</v>
      </c>
      <c r="Q335">
        <v>1</v>
      </c>
      <c r="R335" t="s">
        <v>60</v>
      </c>
      <c r="S335">
        <v>9985</v>
      </c>
      <c r="T335">
        <v>9262</v>
      </c>
      <c r="U335">
        <v>8</v>
      </c>
      <c r="V335" t="s">
        <v>47</v>
      </c>
      <c r="W335" t="s">
        <v>49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49</v>
      </c>
      <c r="C336" t="s">
        <v>37</v>
      </c>
      <c r="D336">
        <v>549</v>
      </c>
      <c r="E336" t="s">
        <v>41</v>
      </c>
      <c r="F336">
        <v>8</v>
      </c>
      <c r="G336">
        <v>4</v>
      </c>
      <c r="H336" t="s">
        <v>43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53</v>
      </c>
      <c r="Q336">
        <v>4</v>
      </c>
      <c r="R336" t="s">
        <v>60</v>
      </c>
      <c r="S336">
        <v>3697</v>
      </c>
      <c r="T336">
        <v>9278</v>
      </c>
      <c r="U336">
        <v>9</v>
      </c>
      <c r="V336" t="s">
        <v>47</v>
      </c>
      <c r="W336" t="s">
        <v>49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49</v>
      </c>
      <c r="C337" t="s">
        <v>37</v>
      </c>
      <c r="D337">
        <v>1124</v>
      </c>
      <c r="E337" t="s">
        <v>40</v>
      </c>
      <c r="F337">
        <v>1</v>
      </c>
      <c r="G337">
        <v>2</v>
      </c>
      <c r="H337" t="s">
        <v>44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52</v>
      </c>
      <c r="Q337">
        <v>4</v>
      </c>
      <c r="R337" t="s">
        <v>60</v>
      </c>
      <c r="S337">
        <v>7457</v>
      </c>
      <c r="T337">
        <v>13273</v>
      </c>
      <c r="U337">
        <v>2</v>
      </c>
      <c r="V337" t="s">
        <v>47</v>
      </c>
      <c r="W337" t="s">
        <v>47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47</v>
      </c>
      <c r="C338" t="s">
        <v>37</v>
      </c>
      <c r="D338">
        <v>318</v>
      </c>
      <c r="E338" t="s">
        <v>41</v>
      </c>
      <c r="F338">
        <v>8</v>
      </c>
      <c r="G338">
        <v>4</v>
      </c>
      <c r="H338" t="s">
        <v>43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54</v>
      </c>
      <c r="Q338">
        <v>1</v>
      </c>
      <c r="R338" t="s">
        <v>60</v>
      </c>
      <c r="S338">
        <v>2119</v>
      </c>
      <c r="T338">
        <v>4759</v>
      </c>
      <c r="U338">
        <v>1</v>
      </c>
      <c r="V338" t="s">
        <v>47</v>
      </c>
      <c r="W338" t="s">
        <v>47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49</v>
      </c>
      <c r="C339" t="s">
        <v>37</v>
      </c>
      <c r="D339">
        <v>738</v>
      </c>
      <c r="E339" t="s">
        <v>41</v>
      </c>
      <c r="F339">
        <v>9</v>
      </c>
      <c r="G339">
        <v>5</v>
      </c>
      <c r="H339" t="s">
        <v>43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54</v>
      </c>
      <c r="Q339">
        <v>4</v>
      </c>
      <c r="R339" t="s">
        <v>61</v>
      </c>
      <c r="S339">
        <v>3983</v>
      </c>
      <c r="T339">
        <v>7621</v>
      </c>
      <c r="U339">
        <v>0</v>
      </c>
      <c r="V339" t="s">
        <v>47</v>
      </c>
      <c r="W339" t="s">
        <v>49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49</v>
      </c>
      <c r="C340" t="s">
        <v>37</v>
      </c>
      <c r="D340">
        <v>570</v>
      </c>
      <c r="E340" t="s">
        <v>40</v>
      </c>
      <c r="F340">
        <v>5</v>
      </c>
      <c r="G340">
        <v>3</v>
      </c>
      <c r="H340" t="s">
        <v>0</v>
      </c>
      <c r="I340">
        <v>1</v>
      </c>
      <c r="J340">
        <v>456</v>
      </c>
      <c r="K340">
        <v>4</v>
      </c>
      <c r="L340" t="s">
        <v>45</v>
      </c>
      <c r="M340">
        <v>30</v>
      </c>
      <c r="N340">
        <v>2</v>
      </c>
      <c r="O340">
        <v>2</v>
      </c>
      <c r="P340" t="s">
        <v>52</v>
      </c>
      <c r="Q340">
        <v>3</v>
      </c>
      <c r="R340" t="s">
        <v>62</v>
      </c>
      <c r="S340">
        <v>6118</v>
      </c>
      <c r="T340">
        <v>5431</v>
      </c>
      <c r="U340">
        <v>1</v>
      </c>
      <c r="V340" t="s">
        <v>47</v>
      </c>
      <c r="W340" t="s">
        <v>49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49</v>
      </c>
      <c r="C341" t="s">
        <v>37</v>
      </c>
      <c r="D341">
        <v>1130</v>
      </c>
      <c r="E341" t="s">
        <v>40</v>
      </c>
      <c r="F341">
        <v>8</v>
      </c>
      <c r="G341">
        <v>4</v>
      </c>
      <c r="H341" t="s">
        <v>0</v>
      </c>
      <c r="I341">
        <v>1</v>
      </c>
      <c r="J341">
        <v>458</v>
      </c>
      <c r="K341">
        <v>2</v>
      </c>
      <c r="L341" t="s">
        <v>45</v>
      </c>
      <c r="M341">
        <v>56</v>
      </c>
      <c r="N341">
        <v>3</v>
      </c>
      <c r="O341">
        <v>2</v>
      </c>
      <c r="P341" t="s">
        <v>52</v>
      </c>
      <c r="Q341">
        <v>2</v>
      </c>
      <c r="R341" t="s">
        <v>60</v>
      </c>
      <c r="S341">
        <v>6214</v>
      </c>
      <c r="T341">
        <v>3415</v>
      </c>
      <c r="U341">
        <v>1</v>
      </c>
      <c r="V341" t="s">
        <v>47</v>
      </c>
      <c r="W341" t="s">
        <v>49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49</v>
      </c>
      <c r="C342" t="s">
        <v>37</v>
      </c>
      <c r="D342">
        <v>1192</v>
      </c>
      <c r="E342" t="s">
        <v>41</v>
      </c>
      <c r="F342">
        <v>5</v>
      </c>
      <c r="G342">
        <v>2</v>
      </c>
      <c r="H342" t="s">
        <v>44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55</v>
      </c>
      <c r="Q342">
        <v>4</v>
      </c>
      <c r="R342" t="s">
        <v>62</v>
      </c>
      <c r="S342">
        <v>6347</v>
      </c>
      <c r="T342">
        <v>23177</v>
      </c>
      <c r="U342">
        <v>7</v>
      </c>
      <c r="V342" t="s">
        <v>47</v>
      </c>
      <c r="W342" t="s">
        <v>49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49</v>
      </c>
      <c r="C343" t="s">
        <v>37</v>
      </c>
      <c r="D343">
        <v>343</v>
      </c>
      <c r="E343" t="s">
        <v>41</v>
      </c>
      <c r="F343">
        <v>15</v>
      </c>
      <c r="G343">
        <v>2</v>
      </c>
      <c r="H343" t="s">
        <v>42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62</v>
      </c>
      <c r="S343">
        <v>11510</v>
      </c>
      <c r="T343">
        <v>15682</v>
      </c>
      <c r="U343">
        <v>0</v>
      </c>
      <c r="V343" t="s">
        <v>47</v>
      </c>
      <c r="W343" t="s">
        <v>47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49</v>
      </c>
      <c r="C344" t="s">
        <v>37</v>
      </c>
      <c r="D344">
        <v>1232</v>
      </c>
      <c r="E344" t="s">
        <v>41</v>
      </c>
      <c r="F344">
        <v>7</v>
      </c>
      <c r="G344">
        <v>4</v>
      </c>
      <c r="H344" t="s">
        <v>44</v>
      </c>
      <c r="I344">
        <v>1</v>
      </c>
      <c r="J344">
        <v>462</v>
      </c>
      <c r="K344">
        <v>3</v>
      </c>
      <c r="L344" t="s">
        <v>45</v>
      </c>
      <c r="M344">
        <v>39</v>
      </c>
      <c r="N344">
        <v>3</v>
      </c>
      <c r="O344">
        <v>3</v>
      </c>
      <c r="P344" t="s">
        <v>55</v>
      </c>
      <c r="Q344">
        <v>4</v>
      </c>
      <c r="R344" t="s">
        <v>61</v>
      </c>
      <c r="S344">
        <v>7143</v>
      </c>
      <c r="T344">
        <v>25713</v>
      </c>
      <c r="U344">
        <v>1</v>
      </c>
      <c r="V344" t="s">
        <v>47</v>
      </c>
      <c r="W344" t="s">
        <v>47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49</v>
      </c>
      <c r="C345" t="s">
        <v>37</v>
      </c>
      <c r="D345">
        <v>144</v>
      </c>
      <c r="E345" t="s">
        <v>40</v>
      </c>
      <c r="F345">
        <v>10</v>
      </c>
      <c r="G345">
        <v>1</v>
      </c>
      <c r="H345" t="s">
        <v>0</v>
      </c>
      <c r="I345">
        <v>1</v>
      </c>
      <c r="J345">
        <v>463</v>
      </c>
      <c r="K345">
        <v>4</v>
      </c>
      <c r="L345" t="s">
        <v>45</v>
      </c>
      <c r="M345">
        <v>39</v>
      </c>
      <c r="N345">
        <v>2</v>
      </c>
      <c r="O345">
        <v>2</v>
      </c>
      <c r="P345" t="s">
        <v>52</v>
      </c>
      <c r="Q345">
        <v>2</v>
      </c>
      <c r="R345" t="s">
        <v>62</v>
      </c>
      <c r="S345">
        <v>8268</v>
      </c>
      <c r="T345">
        <v>11866</v>
      </c>
      <c r="U345">
        <v>1</v>
      </c>
      <c r="V345" t="s">
        <v>47</v>
      </c>
      <c r="W345" t="s">
        <v>47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49</v>
      </c>
      <c r="C346" t="s">
        <v>37</v>
      </c>
      <c r="D346">
        <v>1296</v>
      </c>
      <c r="E346" t="s">
        <v>41</v>
      </c>
      <c r="F346">
        <v>5</v>
      </c>
      <c r="G346">
        <v>4</v>
      </c>
      <c r="H346" t="s">
        <v>50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55</v>
      </c>
      <c r="Q346">
        <v>2</v>
      </c>
      <c r="R346" t="s">
        <v>61</v>
      </c>
      <c r="S346">
        <v>8095</v>
      </c>
      <c r="T346">
        <v>18264</v>
      </c>
      <c r="U346">
        <v>0</v>
      </c>
      <c r="V346" t="s">
        <v>47</v>
      </c>
      <c r="W346" t="s">
        <v>49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49</v>
      </c>
      <c r="C347" t="s">
        <v>37</v>
      </c>
      <c r="D347">
        <v>1309</v>
      </c>
      <c r="E347" t="s">
        <v>41</v>
      </c>
      <c r="F347">
        <v>26</v>
      </c>
      <c r="G347">
        <v>1</v>
      </c>
      <c r="H347" t="s">
        <v>42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53</v>
      </c>
      <c r="Q347">
        <v>4</v>
      </c>
      <c r="R347" t="s">
        <v>62</v>
      </c>
      <c r="S347">
        <v>2904</v>
      </c>
      <c r="T347">
        <v>16092</v>
      </c>
      <c r="U347">
        <v>1</v>
      </c>
      <c r="V347" t="s">
        <v>47</v>
      </c>
      <c r="W347" t="s">
        <v>49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49</v>
      </c>
      <c r="C348" t="s">
        <v>37</v>
      </c>
      <c r="D348">
        <v>483</v>
      </c>
      <c r="E348" t="s">
        <v>41</v>
      </c>
      <c r="F348">
        <v>6</v>
      </c>
      <c r="G348">
        <v>3</v>
      </c>
      <c r="H348" t="s">
        <v>44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55</v>
      </c>
      <c r="Q348">
        <v>2</v>
      </c>
      <c r="R348" t="s">
        <v>61</v>
      </c>
      <c r="S348">
        <v>6032</v>
      </c>
      <c r="T348">
        <v>10110</v>
      </c>
      <c r="U348">
        <v>6</v>
      </c>
      <c r="V348" t="s">
        <v>47</v>
      </c>
      <c r="W348" t="s">
        <v>47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49</v>
      </c>
      <c r="C349" t="s">
        <v>38</v>
      </c>
      <c r="D349">
        <v>1309</v>
      </c>
      <c r="E349" t="s">
        <v>40</v>
      </c>
      <c r="F349">
        <v>4</v>
      </c>
      <c r="G349">
        <v>1</v>
      </c>
      <c r="H349" t="s">
        <v>44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59</v>
      </c>
      <c r="Q349">
        <v>3</v>
      </c>
      <c r="R349" t="s">
        <v>61</v>
      </c>
      <c r="S349">
        <v>2976</v>
      </c>
      <c r="T349">
        <v>25751</v>
      </c>
      <c r="U349">
        <v>3</v>
      </c>
      <c r="V349" t="s">
        <v>47</v>
      </c>
      <c r="W349" t="s">
        <v>49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49</v>
      </c>
      <c r="C350" t="s">
        <v>37</v>
      </c>
      <c r="D350">
        <v>810</v>
      </c>
      <c r="E350" t="s">
        <v>41</v>
      </c>
      <c r="F350">
        <v>23</v>
      </c>
      <c r="G350">
        <v>5</v>
      </c>
      <c r="H350" t="s">
        <v>42</v>
      </c>
      <c r="I350">
        <v>1</v>
      </c>
      <c r="J350">
        <v>468</v>
      </c>
      <c r="K350">
        <v>1</v>
      </c>
      <c r="L350" t="s">
        <v>45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61</v>
      </c>
      <c r="S350">
        <v>15992</v>
      </c>
      <c r="T350">
        <v>15901</v>
      </c>
      <c r="U350">
        <v>2</v>
      </c>
      <c r="V350" t="s">
        <v>47</v>
      </c>
      <c r="W350" t="s">
        <v>49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49</v>
      </c>
      <c r="C351" t="s">
        <v>39</v>
      </c>
      <c r="D351">
        <v>746</v>
      </c>
      <c r="E351" t="s">
        <v>40</v>
      </c>
      <c r="F351">
        <v>2</v>
      </c>
      <c r="G351">
        <v>3</v>
      </c>
      <c r="H351" t="s">
        <v>42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52</v>
      </c>
      <c r="Q351">
        <v>3</v>
      </c>
      <c r="R351" t="s">
        <v>60</v>
      </c>
      <c r="S351">
        <v>4649</v>
      </c>
      <c r="T351">
        <v>16928</v>
      </c>
      <c r="U351">
        <v>1</v>
      </c>
      <c r="V351" t="s">
        <v>47</v>
      </c>
      <c r="W351" t="s">
        <v>49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49</v>
      </c>
      <c r="C352" t="s">
        <v>37</v>
      </c>
      <c r="D352">
        <v>544</v>
      </c>
      <c r="E352" t="s">
        <v>51</v>
      </c>
      <c r="F352">
        <v>2</v>
      </c>
      <c r="G352">
        <v>1</v>
      </c>
      <c r="H352" t="s">
        <v>50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51</v>
      </c>
      <c r="Q352">
        <v>3</v>
      </c>
      <c r="R352" t="s">
        <v>62</v>
      </c>
      <c r="S352">
        <v>2696</v>
      </c>
      <c r="T352">
        <v>24017</v>
      </c>
      <c r="U352">
        <v>0</v>
      </c>
      <c r="V352" t="s">
        <v>47</v>
      </c>
      <c r="W352" t="s">
        <v>47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49</v>
      </c>
      <c r="C353" t="s">
        <v>37</v>
      </c>
      <c r="D353">
        <v>1062</v>
      </c>
      <c r="E353" t="s">
        <v>41</v>
      </c>
      <c r="F353">
        <v>2</v>
      </c>
      <c r="G353">
        <v>3</v>
      </c>
      <c r="H353" t="s">
        <v>44</v>
      </c>
      <c r="I353">
        <v>1</v>
      </c>
      <c r="J353">
        <v>471</v>
      </c>
      <c r="K353">
        <v>3</v>
      </c>
      <c r="L353" t="s">
        <v>45</v>
      </c>
      <c r="M353">
        <v>75</v>
      </c>
      <c r="N353">
        <v>3</v>
      </c>
      <c r="O353">
        <v>1</v>
      </c>
      <c r="P353" t="s">
        <v>54</v>
      </c>
      <c r="Q353">
        <v>2</v>
      </c>
      <c r="R353" t="s">
        <v>60</v>
      </c>
      <c r="S353">
        <v>2370</v>
      </c>
      <c r="T353">
        <v>3956</v>
      </c>
      <c r="U353">
        <v>1</v>
      </c>
      <c r="V353" t="s">
        <v>47</v>
      </c>
      <c r="W353" t="s">
        <v>49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49</v>
      </c>
      <c r="C354" t="s">
        <v>37</v>
      </c>
      <c r="D354">
        <v>530</v>
      </c>
      <c r="E354" t="s">
        <v>40</v>
      </c>
      <c r="F354">
        <v>29</v>
      </c>
      <c r="G354">
        <v>1</v>
      </c>
      <c r="H354" t="s">
        <v>44</v>
      </c>
      <c r="I354">
        <v>1</v>
      </c>
      <c r="J354">
        <v>473</v>
      </c>
      <c r="K354">
        <v>1</v>
      </c>
      <c r="L354" t="s">
        <v>45</v>
      </c>
      <c r="M354">
        <v>91</v>
      </c>
      <c r="N354">
        <v>3</v>
      </c>
      <c r="O354">
        <v>3</v>
      </c>
      <c r="P354" t="s">
        <v>57</v>
      </c>
      <c r="Q354">
        <v>3</v>
      </c>
      <c r="R354" t="s">
        <v>60</v>
      </c>
      <c r="S354">
        <v>12504</v>
      </c>
      <c r="T354">
        <v>23978</v>
      </c>
      <c r="U354">
        <v>3</v>
      </c>
      <c r="V354" t="s">
        <v>47</v>
      </c>
      <c r="W354" t="s">
        <v>49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49</v>
      </c>
      <c r="C355" t="s">
        <v>37</v>
      </c>
      <c r="D355">
        <v>1319</v>
      </c>
      <c r="E355" t="s">
        <v>41</v>
      </c>
      <c r="F355">
        <v>6</v>
      </c>
      <c r="G355">
        <v>3</v>
      </c>
      <c r="H355" t="s">
        <v>44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53</v>
      </c>
      <c r="Q355">
        <v>1</v>
      </c>
      <c r="R355" t="s">
        <v>62</v>
      </c>
      <c r="S355">
        <v>5974</v>
      </c>
      <c r="T355">
        <v>17001</v>
      </c>
      <c r="U355">
        <v>4</v>
      </c>
      <c r="V355" t="s">
        <v>47</v>
      </c>
      <c r="W355" t="s">
        <v>47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49</v>
      </c>
      <c r="C356" t="s">
        <v>39</v>
      </c>
      <c r="D356">
        <v>641</v>
      </c>
      <c r="E356" t="s">
        <v>40</v>
      </c>
      <c r="F356">
        <v>25</v>
      </c>
      <c r="G356">
        <v>2</v>
      </c>
      <c r="H356" t="s">
        <v>50</v>
      </c>
      <c r="I356">
        <v>1</v>
      </c>
      <c r="J356">
        <v>475</v>
      </c>
      <c r="K356">
        <v>4</v>
      </c>
      <c r="L356" t="s">
        <v>45</v>
      </c>
      <c r="M356">
        <v>85</v>
      </c>
      <c r="N356">
        <v>3</v>
      </c>
      <c r="O356">
        <v>2</v>
      </c>
      <c r="P356" t="s">
        <v>52</v>
      </c>
      <c r="Q356">
        <v>3</v>
      </c>
      <c r="R356" t="s">
        <v>60</v>
      </c>
      <c r="S356">
        <v>4736</v>
      </c>
      <c r="T356">
        <v>6069</v>
      </c>
      <c r="U356">
        <v>7</v>
      </c>
      <c r="V356" t="s">
        <v>47</v>
      </c>
      <c r="W356" t="s">
        <v>47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49</v>
      </c>
      <c r="C357" t="s">
        <v>37</v>
      </c>
      <c r="D357">
        <v>933</v>
      </c>
      <c r="E357" t="s">
        <v>40</v>
      </c>
      <c r="F357">
        <v>1</v>
      </c>
      <c r="G357">
        <v>3</v>
      </c>
      <c r="H357" t="s">
        <v>42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52</v>
      </c>
      <c r="Q357">
        <v>3</v>
      </c>
      <c r="R357" t="s">
        <v>60</v>
      </c>
      <c r="S357">
        <v>5296</v>
      </c>
      <c r="T357">
        <v>20156</v>
      </c>
      <c r="U357">
        <v>1</v>
      </c>
      <c r="V357" t="s">
        <v>47</v>
      </c>
      <c r="W357" t="s">
        <v>49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49</v>
      </c>
      <c r="C358" t="s">
        <v>37</v>
      </c>
      <c r="D358">
        <v>1332</v>
      </c>
      <c r="E358" t="s">
        <v>41</v>
      </c>
      <c r="F358">
        <v>2</v>
      </c>
      <c r="G358">
        <v>4</v>
      </c>
      <c r="H358" t="s">
        <v>43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56</v>
      </c>
      <c r="Q358">
        <v>4</v>
      </c>
      <c r="R358" t="s">
        <v>61</v>
      </c>
      <c r="S358">
        <v>6781</v>
      </c>
      <c r="T358">
        <v>17078</v>
      </c>
      <c r="U358">
        <v>3</v>
      </c>
      <c r="V358" t="s">
        <v>47</v>
      </c>
      <c r="W358" t="s">
        <v>49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47</v>
      </c>
      <c r="C359" t="s">
        <v>38</v>
      </c>
      <c r="D359">
        <v>756</v>
      </c>
      <c r="E359" t="s">
        <v>40</v>
      </c>
      <c r="F359">
        <v>1</v>
      </c>
      <c r="G359">
        <v>1</v>
      </c>
      <c r="H359" t="s">
        <v>50</v>
      </c>
      <c r="I359">
        <v>1</v>
      </c>
      <c r="J359">
        <v>478</v>
      </c>
      <c r="K359">
        <v>1</v>
      </c>
      <c r="L359" t="s">
        <v>45</v>
      </c>
      <c r="M359">
        <v>99</v>
      </c>
      <c r="N359">
        <v>2</v>
      </c>
      <c r="O359">
        <v>1</v>
      </c>
      <c r="P359" t="s">
        <v>59</v>
      </c>
      <c r="Q359">
        <v>2</v>
      </c>
      <c r="R359" t="s">
        <v>61</v>
      </c>
      <c r="S359">
        <v>2174</v>
      </c>
      <c r="T359">
        <v>9150</v>
      </c>
      <c r="U359">
        <v>1</v>
      </c>
      <c r="V359" t="s">
        <v>47</v>
      </c>
      <c r="W359" t="s">
        <v>47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49</v>
      </c>
      <c r="C360" t="s">
        <v>39</v>
      </c>
      <c r="D360">
        <v>845</v>
      </c>
      <c r="E360" t="s">
        <v>40</v>
      </c>
      <c r="F360">
        <v>1</v>
      </c>
      <c r="G360">
        <v>5</v>
      </c>
      <c r="H360" t="s">
        <v>44</v>
      </c>
      <c r="I360">
        <v>1</v>
      </c>
      <c r="J360">
        <v>479</v>
      </c>
      <c r="K360">
        <v>4</v>
      </c>
      <c r="L360" t="s">
        <v>45</v>
      </c>
      <c r="M360">
        <v>45</v>
      </c>
      <c r="N360">
        <v>3</v>
      </c>
      <c r="O360">
        <v>2</v>
      </c>
      <c r="P360" t="s">
        <v>52</v>
      </c>
      <c r="Q360">
        <v>4</v>
      </c>
      <c r="R360" t="s">
        <v>61</v>
      </c>
      <c r="S360">
        <v>6653</v>
      </c>
      <c r="T360">
        <v>15276</v>
      </c>
      <c r="U360">
        <v>4</v>
      </c>
      <c r="V360" t="s">
        <v>47</v>
      </c>
      <c r="W360" t="s">
        <v>49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49</v>
      </c>
      <c r="C361" t="s">
        <v>38</v>
      </c>
      <c r="D361">
        <v>541</v>
      </c>
      <c r="E361" t="s">
        <v>40</v>
      </c>
      <c r="F361">
        <v>3</v>
      </c>
      <c r="G361">
        <v>4</v>
      </c>
      <c r="H361" t="s">
        <v>44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52</v>
      </c>
      <c r="Q361">
        <v>4</v>
      </c>
      <c r="R361" t="s">
        <v>60</v>
      </c>
      <c r="S361">
        <v>9699</v>
      </c>
      <c r="T361">
        <v>7246</v>
      </c>
      <c r="U361">
        <v>4</v>
      </c>
      <c r="V361" t="s">
        <v>47</v>
      </c>
      <c r="W361" t="s">
        <v>49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49</v>
      </c>
      <c r="C362" t="s">
        <v>37</v>
      </c>
      <c r="D362">
        <v>593</v>
      </c>
      <c r="E362" t="s">
        <v>41</v>
      </c>
      <c r="F362">
        <v>1</v>
      </c>
      <c r="G362">
        <v>4</v>
      </c>
      <c r="H362" t="s">
        <v>44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56</v>
      </c>
      <c r="Q362">
        <v>3</v>
      </c>
      <c r="R362" t="s">
        <v>60</v>
      </c>
      <c r="S362">
        <v>6755</v>
      </c>
      <c r="T362">
        <v>2967</v>
      </c>
      <c r="U362">
        <v>2</v>
      </c>
      <c r="V362" t="s">
        <v>47</v>
      </c>
      <c r="W362" t="s">
        <v>49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49</v>
      </c>
      <c r="C363" t="s">
        <v>37</v>
      </c>
      <c r="D363">
        <v>1171</v>
      </c>
      <c r="E363" t="s">
        <v>41</v>
      </c>
      <c r="F363">
        <v>10</v>
      </c>
      <c r="G363">
        <v>4</v>
      </c>
      <c r="H363" t="s">
        <v>42</v>
      </c>
      <c r="I363">
        <v>1</v>
      </c>
      <c r="J363">
        <v>483</v>
      </c>
      <c r="K363">
        <v>4</v>
      </c>
      <c r="L363" t="s">
        <v>45</v>
      </c>
      <c r="M363">
        <v>46</v>
      </c>
      <c r="N363">
        <v>4</v>
      </c>
      <c r="O363">
        <v>1</v>
      </c>
      <c r="P363" t="s">
        <v>54</v>
      </c>
      <c r="Q363">
        <v>3</v>
      </c>
      <c r="R363" t="s">
        <v>60</v>
      </c>
      <c r="S363">
        <v>2213</v>
      </c>
      <c r="T363">
        <v>22495</v>
      </c>
      <c r="U363">
        <v>3</v>
      </c>
      <c r="V363" t="s">
        <v>47</v>
      </c>
      <c r="W363" t="s">
        <v>47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49</v>
      </c>
      <c r="C364" t="s">
        <v>39</v>
      </c>
      <c r="D364">
        <v>895</v>
      </c>
      <c r="E364" t="s">
        <v>40</v>
      </c>
      <c r="F364">
        <v>9</v>
      </c>
      <c r="G364">
        <v>2</v>
      </c>
      <c r="H364" t="s">
        <v>44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59</v>
      </c>
      <c r="Q364">
        <v>4</v>
      </c>
      <c r="R364" t="s">
        <v>61</v>
      </c>
      <c r="S364">
        <v>2610</v>
      </c>
      <c r="T364">
        <v>2851</v>
      </c>
      <c r="U364">
        <v>1</v>
      </c>
      <c r="V364" t="s">
        <v>47</v>
      </c>
      <c r="W364" t="s">
        <v>49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47</v>
      </c>
      <c r="C365" t="s">
        <v>37</v>
      </c>
      <c r="D365">
        <v>350</v>
      </c>
      <c r="E365" t="s">
        <v>40</v>
      </c>
      <c r="F365">
        <v>5</v>
      </c>
      <c r="G365">
        <v>3</v>
      </c>
      <c r="H365" t="s">
        <v>0</v>
      </c>
      <c r="I365">
        <v>1</v>
      </c>
      <c r="J365">
        <v>485</v>
      </c>
      <c r="K365">
        <v>4</v>
      </c>
      <c r="L365" t="s">
        <v>45</v>
      </c>
      <c r="M365">
        <v>34</v>
      </c>
      <c r="N365">
        <v>3</v>
      </c>
      <c r="O365">
        <v>1</v>
      </c>
      <c r="P365" t="s">
        <v>59</v>
      </c>
      <c r="Q365">
        <v>3</v>
      </c>
      <c r="R365" t="s">
        <v>61</v>
      </c>
      <c r="S365">
        <v>2851</v>
      </c>
      <c r="T365">
        <v>9150</v>
      </c>
      <c r="U365">
        <v>1</v>
      </c>
      <c r="V365" t="s">
        <v>47</v>
      </c>
      <c r="W365" t="s">
        <v>47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49</v>
      </c>
      <c r="C366" t="s">
        <v>37</v>
      </c>
      <c r="D366">
        <v>921</v>
      </c>
      <c r="E366" t="s">
        <v>41</v>
      </c>
      <c r="F366">
        <v>10</v>
      </c>
      <c r="G366">
        <v>3</v>
      </c>
      <c r="H366" t="s">
        <v>44</v>
      </c>
      <c r="I366">
        <v>1</v>
      </c>
      <c r="J366">
        <v>486</v>
      </c>
      <c r="K366">
        <v>3</v>
      </c>
      <c r="L366" t="s">
        <v>45</v>
      </c>
      <c r="M366">
        <v>98</v>
      </c>
      <c r="N366">
        <v>3</v>
      </c>
      <c r="O366">
        <v>1</v>
      </c>
      <c r="P366" t="s">
        <v>54</v>
      </c>
      <c r="Q366">
        <v>1</v>
      </c>
      <c r="R366" t="s">
        <v>60</v>
      </c>
      <c r="S366">
        <v>3452</v>
      </c>
      <c r="T366">
        <v>17663</v>
      </c>
      <c r="U366">
        <v>6</v>
      </c>
      <c r="V366" t="s">
        <v>47</v>
      </c>
      <c r="W366" t="s">
        <v>49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49</v>
      </c>
      <c r="C367" t="s">
        <v>39</v>
      </c>
      <c r="D367">
        <v>1144</v>
      </c>
      <c r="E367" t="s">
        <v>41</v>
      </c>
      <c r="F367">
        <v>7</v>
      </c>
      <c r="G367">
        <v>4</v>
      </c>
      <c r="H367" t="s">
        <v>44</v>
      </c>
      <c r="I367">
        <v>1</v>
      </c>
      <c r="J367">
        <v>487</v>
      </c>
      <c r="K367">
        <v>3</v>
      </c>
      <c r="L367" t="s">
        <v>45</v>
      </c>
      <c r="M367">
        <v>30</v>
      </c>
      <c r="N367">
        <v>3</v>
      </c>
      <c r="O367">
        <v>2</v>
      </c>
      <c r="P367" t="s">
        <v>55</v>
      </c>
      <c r="Q367">
        <v>3</v>
      </c>
      <c r="R367" t="s">
        <v>60</v>
      </c>
      <c r="S367">
        <v>5258</v>
      </c>
      <c r="T367">
        <v>16044</v>
      </c>
      <c r="U367">
        <v>2</v>
      </c>
      <c r="V367" t="s">
        <v>47</v>
      </c>
      <c r="W367" t="s">
        <v>49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47</v>
      </c>
      <c r="C368" t="s">
        <v>38</v>
      </c>
      <c r="D368">
        <v>143</v>
      </c>
      <c r="E368" t="s">
        <v>40</v>
      </c>
      <c r="F368">
        <v>4</v>
      </c>
      <c r="G368">
        <v>3</v>
      </c>
      <c r="H368" t="s">
        <v>0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52</v>
      </c>
      <c r="Q368">
        <v>2</v>
      </c>
      <c r="R368" t="s">
        <v>61</v>
      </c>
      <c r="S368">
        <v>9355</v>
      </c>
      <c r="T368">
        <v>9558</v>
      </c>
      <c r="U368">
        <v>1</v>
      </c>
      <c r="V368" t="s">
        <v>47</v>
      </c>
      <c r="W368" t="s">
        <v>49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49</v>
      </c>
      <c r="C369" t="s">
        <v>37</v>
      </c>
      <c r="D369">
        <v>1046</v>
      </c>
      <c r="E369" t="s">
        <v>41</v>
      </c>
      <c r="F369">
        <v>10</v>
      </c>
      <c r="G369">
        <v>3</v>
      </c>
      <c r="H369" t="s">
        <v>50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56</v>
      </c>
      <c r="Q369">
        <v>4</v>
      </c>
      <c r="R369" t="s">
        <v>61</v>
      </c>
      <c r="S369">
        <v>10496</v>
      </c>
      <c r="T369">
        <v>2755</v>
      </c>
      <c r="U369">
        <v>6</v>
      </c>
      <c r="V369" t="s">
        <v>47</v>
      </c>
      <c r="W369" t="s">
        <v>49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47</v>
      </c>
      <c r="C370" t="s">
        <v>37</v>
      </c>
      <c r="D370">
        <v>575</v>
      </c>
      <c r="E370" t="s">
        <v>40</v>
      </c>
      <c r="F370">
        <v>22</v>
      </c>
      <c r="G370">
        <v>2</v>
      </c>
      <c r="H370" t="s">
        <v>0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52</v>
      </c>
      <c r="Q370">
        <v>3</v>
      </c>
      <c r="R370" t="s">
        <v>60</v>
      </c>
      <c r="S370">
        <v>6380</v>
      </c>
      <c r="T370">
        <v>6110</v>
      </c>
      <c r="U370">
        <v>2</v>
      </c>
      <c r="V370" t="s">
        <v>47</v>
      </c>
      <c r="W370" t="s">
        <v>47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49</v>
      </c>
      <c r="C371" t="s">
        <v>37</v>
      </c>
      <c r="D371">
        <v>408</v>
      </c>
      <c r="E371" t="s">
        <v>41</v>
      </c>
      <c r="F371">
        <v>9</v>
      </c>
      <c r="G371">
        <v>4</v>
      </c>
      <c r="H371" t="s">
        <v>42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53</v>
      </c>
      <c r="Q371">
        <v>2</v>
      </c>
      <c r="R371" t="s">
        <v>61</v>
      </c>
      <c r="S371">
        <v>2657</v>
      </c>
      <c r="T371">
        <v>7551</v>
      </c>
      <c r="U371">
        <v>0</v>
      </c>
      <c r="V371" t="s">
        <v>47</v>
      </c>
      <c r="W371" t="s">
        <v>47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47</v>
      </c>
      <c r="C372" t="s">
        <v>37</v>
      </c>
      <c r="D372">
        <v>156</v>
      </c>
      <c r="E372" t="s">
        <v>40</v>
      </c>
      <c r="F372">
        <v>12</v>
      </c>
      <c r="G372">
        <v>3</v>
      </c>
      <c r="H372" t="s">
        <v>42</v>
      </c>
      <c r="I372">
        <v>1</v>
      </c>
      <c r="J372">
        <v>494</v>
      </c>
      <c r="K372">
        <v>3</v>
      </c>
      <c r="L372" t="s">
        <v>45</v>
      </c>
      <c r="M372">
        <v>90</v>
      </c>
      <c r="N372">
        <v>4</v>
      </c>
      <c r="O372">
        <v>1</v>
      </c>
      <c r="P372" t="s">
        <v>59</v>
      </c>
      <c r="Q372">
        <v>2</v>
      </c>
      <c r="R372" t="s">
        <v>61</v>
      </c>
      <c r="S372">
        <v>2716</v>
      </c>
      <c r="T372">
        <v>25422</v>
      </c>
      <c r="U372">
        <v>1</v>
      </c>
      <c r="V372" t="s">
        <v>47</v>
      </c>
      <c r="W372" t="s">
        <v>49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49</v>
      </c>
      <c r="C373" t="s">
        <v>37</v>
      </c>
      <c r="D373">
        <v>1283</v>
      </c>
      <c r="E373" t="s">
        <v>41</v>
      </c>
      <c r="F373">
        <v>23</v>
      </c>
      <c r="G373">
        <v>3</v>
      </c>
      <c r="H373" t="s">
        <v>42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53</v>
      </c>
      <c r="Q373">
        <v>4</v>
      </c>
      <c r="R373" t="s">
        <v>61</v>
      </c>
      <c r="S373">
        <v>2201</v>
      </c>
      <c r="T373">
        <v>18168</v>
      </c>
      <c r="U373">
        <v>9</v>
      </c>
      <c r="V373" t="s">
        <v>47</v>
      </c>
      <c r="W373" t="s">
        <v>49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49</v>
      </c>
      <c r="C374" t="s">
        <v>37</v>
      </c>
      <c r="D374">
        <v>755</v>
      </c>
      <c r="E374" t="s">
        <v>41</v>
      </c>
      <c r="F374">
        <v>9</v>
      </c>
      <c r="G374">
        <v>4</v>
      </c>
      <c r="H374" t="s">
        <v>42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56</v>
      </c>
      <c r="Q374">
        <v>2</v>
      </c>
      <c r="R374" t="s">
        <v>61</v>
      </c>
      <c r="S374">
        <v>6540</v>
      </c>
      <c r="T374">
        <v>19394</v>
      </c>
      <c r="U374">
        <v>9</v>
      </c>
      <c r="V374" t="s">
        <v>47</v>
      </c>
      <c r="W374" t="s">
        <v>49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49</v>
      </c>
      <c r="C375" t="s">
        <v>37</v>
      </c>
      <c r="D375">
        <v>1469</v>
      </c>
      <c r="E375" t="s">
        <v>41</v>
      </c>
      <c r="F375">
        <v>1</v>
      </c>
      <c r="G375">
        <v>2</v>
      </c>
      <c r="H375" t="s">
        <v>44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54</v>
      </c>
      <c r="Q375">
        <v>2</v>
      </c>
      <c r="R375" t="s">
        <v>62</v>
      </c>
      <c r="S375">
        <v>3816</v>
      </c>
      <c r="T375">
        <v>17881</v>
      </c>
      <c r="U375">
        <v>1</v>
      </c>
      <c r="V375" t="s">
        <v>47</v>
      </c>
      <c r="W375" t="s">
        <v>49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49</v>
      </c>
      <c r="C376" t="s">
        <v>37</v>
      </c>
      <c r="D376">
        <v>304</v>
      </c>
      <c r="E376" t="s">
        <v>40</v>
      </c>
      <c r="F376">
        <v>9</v>
      </c>
      <c r="G376">
        <v>4</v>
      </c>
      <c r="H376" t="s">
        <v>42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52</v>
      </c>
      <c r="Q376">
        <v>4</v>
      </c>
      <c r="R376" t="s">
        <v>61</v>
      </c>
      <c r="S376">
        <v>5253</v>
      </c>
      <c r="T376">
        <v>20750</v>
      </c>
      <c r="U376">
        <v>1</v>
      </c>
      <c r="V376" t="s">
        <v>47</v>
      </c>
      <c r="W376" t="s">
        <v>49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49</v>
      </c>
      <c r="C377" t="s">
        <v>37</v>
      </c>
      <c r="D377">
        <v>1261</v>
      </c>
      <c r="E377" t="s">
        <v>41</v>
      </c>
      <c r="F377">
        <v>7</v>
      </c>
      <c r="G377">
        <v>3</v>
      </c>
      <c r="H377" t="s">
        <v>43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56</v>
      </c>
      <c r="Q377">
        <v>3</v>
      </c>
      <c r="R377" t="s">
        <v>61</v>
      </c>
      <c r="S377">
        <v>10965</v>
      </c>
      <c r="T377">
        <v>12066</v>
      </c>
      <c r="U377">
        <v>8</v>
      </c>
      <c r="V377" t="s">
        <v>47</v>
      </c>
      <c r="W377" t="s">
        <v>49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49</v>
      </c>
      <c r="C378" t="s">
        <v>37</v>
      </c>
      <c r="D378">
        <v>1178</v>
      </c>
      <c r="E378" t="s">
        <v>40</v>
      </c>
      <c r="F378">
        <v>14</v>
      </c>
      <c r="G378">
        <v>2</v>
      </c>
      <c r="H378" t="s">
        <v>42</v>
      </c>
      <c r="I378">
        <v>1</v>
      </c>
      <c r="J378">
        <v>500</v>
      </c>
      <c r="K378">
        <v>3</v>
      </c>
      <c r="L378" t="s">
        <v>45</v>
      </c>
      <c r="M378">
        <v>87</v>
      </c>
      <c r="N378">
        <v>3</v>
      </c>
      <c r="O378">
        <v>2</v>
      </c>
      <c r="P378" t="s">
        <v>52</v>
      </c>
      <c r="Q378">
        <v>4</v>
      </c>
      <c r="R378" t="s">
        <v>60</v>
      </c>
      <c r="S378">
        <v>4936</v>
      </c>
      <c r="T378">
        <v>14862</v>
      </c>
      <c r="U378">
        <v>4</v>
      </c>
      <c r="V378" t="s">
        <v>47</v>
      </c>
      <c r="W378" t="s">
        <v>49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49</v>
      </c>
      <c r="C379" t="s">
        <v>37</v>
      </c>
      <c r="D379">
        <v>329</v>
      </c>
      <c r="E379" t="s">
        <v>41</v>
      </c>
      <c r="F379">
        <v>2</v>
      </c>
      <c r="G379">
        <v>3</v>
      </c>
      <c r="H379" t="s">
        <v>42</v>
      </c>
      <c r="I379">
        <v>1</v>
      </c>
      <c r="J379">
        <v>501</v>
      </c>
      <c r="K379">
        <v>4</v>
      </c>
      <c r="L379" t="s">
        <v>45</v>
      </c>
      <c r="M379">
        <v>96</v>
      </c>
      <c r="N379">
        <v>3</v>
      </c>
      <c r="O379">
        <v>1</v>
      </c>
      <c r="P379" t="s">
        <v>53</v>
      </c>
      <c r="Q379">
        <v>3</v>
      </c>
      <c r="R379" t="s">
        <v>60</v>
      </c>
      <c r="S379">
        <v>2543</v>
      </c>
      <c r="T379">
        <v>11868</v>
      </c>
      <c r="U379">
        <v>4</v>
      </c>
      <c r="V379" t="s">
        <v>47</v>
      </c>
      <c r="W379" t="s">
        <v>49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47</v>
      </c>
      <c r="C380" t="s">
        <v>39</v>
      </c>
      <c r="D380">
        <v>1362</v>
      </c>
      <c r="E380" t="s">
        <v>40</v>
      </c>
      <c r="F380">
        <v>19</v>
      </c>
      <c r="G380">
        <v>3</v>
      </c>
      <c r="H380" t="s">
        <v>0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52</v>
      </c>
      <c r="Q380">
        <v>4</v>
      </c>
      <c r="R380" t="s">
        <v>61</v>
      </c>
      <c r="S380">
        <v>5304</v>
      </c>
      <c r="T380">
        <v>4652</v>
      </c>
      <c r="U380">
        <v>8</v>
      </c>
      <c r="V380" t="s">
        <v>47</v>
      </c>
      <c r="W380" t="s">
        <v>47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49</v>
      </c>
      <c r="C381" t="s">
        <v>37</v>
      </c>
      <c r="D381">
        <v>1311</v>
      </c>
      <c r="E381" t="s">
        <v>41</v>
      </c>
      <c r="F381">
        <v>2</v>
      </c>
      <c r="G381">
        <v>3</v>
      </c>
      <c r="H381" t="s">
        <v>42</v>
      </c>
      <c r="I381">
        <v>1</v>
      </c>
      <c r="J381">
        <v>505</v>
      </c>
      <c r="K381">
        <v>3</v>
      </c>
      <c r="L381" t="s">
        <v>45</v>
      </c>
      <c r="M381">
        <v>97</v>
      </c>
      <c r="N381">
        <v>3</v>
      </c>
      <c r="O381">
        <v>4</v>
      </c>
      <c r="P381" t="s">
        <v>57</v>
      </c>
      <c r="Q381">
        <v>4</v>
      </c>
      <c r="R381" t="s">
        <v>61</v>
      </c>
      <c r="S381">
        <v>16659</v>
      </c>
      <c r="T381">
        <v>23258</v>
      </c>
      <c r="U381">
        <v>2</v>
      </c>
      <c r="V381" t="s">
        <v>47</v>
      </c>
      <c r="W381" t="s">
        <v>47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49</v>
      </c>
      <c r="C382" t="s">
        <v>37</v>
      </c>
      <c r="D382">
        <v>1371</v>
      </c>
      <c r="E382" t="s">
        <v>40</v>
      </c>
      <c r="F382">
        <v>10</v>
      </c>
      <c r="G382">
        <v>4</v>
      </c>
      <c r="H382" t="s">
        <v>0</v>
      </c>
      <c r="I382">
        <v>1</v>
      </c>
      <c r="J382">
        <v>507</v>
      </c>
      <c r="K382">
        <v>4</v>
      </c>
      <c r="L382" t="s">
        <v>45</v>
      </c>
      <c r="M382">
        <v>77</v>
      </c>
      <c r="N382">
        <v>3</v>
      </c>
      <c r="O382">
        <v>2</v>
      </c>
      <c r="P382" t="s">
        <v>52</v>
      </c>
      <c r="Q382">
        <v>3</v>
      </c>
      <c r="R382" t="s">
        <v>62</v>
      </c>
      <c r="S382">
        <v>4260</v>
      </c>
      <c r="T382">
        <v>5915</v>
      </c>
      <c r="U382">
        <v>1</v>
      </c>
      <c r="V382" t="s">
        <v>47</v>
      </c>
      <c r="W382" t="s">
        <v>47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49</v>
      </c>
      <c r="C383" t="s">
        <v>37</v>
      </c>
      <c r="D383">
        <v>202</v>
      </c>
      <c r="E383" t="s">
        <v>40</v>
      </c>
      <c r="F383">
        <v>2</v>
      </c>
      <c r="G383">
        <v>1</v>
      </c>
      <c r="H383" t="s">
        <v>50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59</v>
      </c>
      <c r="Q383">
        <v>2</v>
      </c>
      <c r="R383" t="s">
        <v>60</v>
      </c>
      <c r="S383">
        <v>2476</v>
      </c>
      <c r="T383">
        <v>17434</v>
      </c>
      <c r="U383">
        <v>1</v>
      </c>
      <c r="V383" t="s">
        <v>47</v>
      </c>
      <c r="W383" t="s">
        <v>49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47</v>
      </c>
      <c r="C384" t="s">
        <v>38</v>
      </c>
      <c r="D384">
        <v>575</v>
      </c>
      <c r="E384" t="s">
        <v>41</v>
      </c>
      <c r="F384">
        <v>3</v>
      </c>
      <c r="G384">
        <v>1</v>
      </c>
      <c r="H384" t="s">
        <v>50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53</v>
      </c>
      <c r="Q384">
        <v>1</v>
      </c>
      <c r="R384" t="s">
        <v>61</v>
      </c>
      <c r="S384">
        <v>3102</v>
      </c>
      <c r="T384">
        <v>6582</v>
      </c>
      <c r="U384">
        <v>0</v>
      </c>
      <c r="V384" t="s">
        <v>47</v>
      </c>
      <c r="W384" t="s">
        <v>49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49</v>
      </c>
      <c r="C385" t="s">
        <v>37</v>
      </c>
      <c r="D385">
        <v>253</v>
      </c>
      <c r="E385" t="s">
        <v>41</v>
      </c>
      <c r="F385">
        <v>11</v>
      </c>
      <c r="G385">
        <v>3</v>
      </c>
      <c r="H385" t="s">
        <v>44</v>
      </c>
      <c r="I385">
        <v>1</v>
      </c>
      <c r="J385">
        <v>511</v>
      </c>
      <c r="K385">
        <v>1</v>
      </c>
      <c r="L385" t="s">
        <v>45</v>
      </c>
      <c r="M385">
        <v>43</v>
      </c>
      <c r="N385">
        <v>3</v>
      </c>
      <c r="O385">
        <v>1</v>
      </c>
      <c r="P385" t="s">
        <v>53</v>
      </c>
      <c r="Q385">
        <v>2</v>
      </c>
      <c r="R385" t="s">
        <v>60</v>
      </c>
      <c r="S385">
        <v>2244</v>
      </c>
      <c r="T385">
        <v>24440</v>
      </c>
      <c r="U385">
        <v>1</v>
      </c>
      <c r="V385" t="s">
        <v>47</v>
      </c>
      <c r="W385" t="s">
        <v>49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49</v>
      </c>
      <c r="C386" t="s">
        <v>37</v>
      </c>
      <c r="D386">
        <v>164</v>
      </c>
      <c r="E386" t="s">
        <v>40</v>
      </c>
      <c r="F386">
        <v>2</v>
      </c>
      <c r="G386">
        <v>2</v>
      </c>
      <c r="H386" t="s">
        <v>44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52</v>
      </c>
      <c r="Q386">
        <v>3</v>
      </c>
      <c r="R386" t="s">
        <v>60</v>
      </c>
      <c r="S386">
        <v>7596</v>
      </c>
      <c r="T386">
        <v>3809</v>
      </c>
      <c r="U386">
        <v>1</v>
      </c>
      <c r="V386" t="s">
        <v>47</v>
      </c>
      <c r="W386" t="s">
        <v>49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47</v>
      </c>
      <c r="C387" t="s">
        <v>38</v>
      </c>
      <c r="D387">
        <v>464</v>
      </c>
      <c r="E387" t="s">
        <v>41</v>
      </c>
      <c r="F387">
        <v>4</v>
      </c>
      <c r="G387">
        <v>3</v>
      </c>
      <c r="H387" t="s">
        <v>50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53</v>
      </c>
      <c r="Q387">
        <v>4</v>
      </c>
      <c r="R387" t="s">
        <v>61</v>
      </c>
      <c r="S387">
        <v>2285</v>
      </c>
      <c r="T387">
        <v>3427</v>
      </c>
      <c r="U387">
        <v>9</v>
      </c>
      <c r="V387" t="s">
        <v>47</v>
      </c>
      <c r="W387" t="s">
        <v>47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49</v>
      </c>
      <c r="C388" t="s">
        <v>37</v>
      </c>
      <c r="D388">
        <v>1107</v>
      </c>
      <c r="E388" t="s">
        <v>41</v>
      </c>
      <c r="F388">
        <v>14</v>
      </c>
      <c r="G388">
        <v>3</v>
      </c>
      <c r="H388" t="s">
        <v>42</v>
      </c>
      <c r="I388">
        <v>1</v>
      </c>
      <c r="J388">
        <v>515</v>
      </c>
      <c r="K388">
        <v>4</v>
      </c>
      <c r="L388" t="s">
        <v>45</v>
      </c>
      <c r="M388">
        <v>95</v>
      </c>
      <c r="N388">
        <v>3</v>
      </c>
      <c r="O388">
        <v>1</v>
      </c>
      <c r="P388" t="s">
        <v>54</v>
      </c>
      <c r="Q388">
        <v>1</v>
      </c>
      <c r="R388" t="s">
        <v>62</v>
      </c>
      <c r="S388">
        <v>3034</v>
      </c>
      <c r="T388">
        <v>26914</v>
      </c>
      <c r="U388">
        <v>1</v>
      </c>
      <c r="V388" t="s">
        <v>47</v>
      </c>
      <c r="W388" t="s">
        <v>49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49</v>
      </c>
      <c r="C389" t="s">
        <v>37</v>
      </c>
      <c r="D389">
        <v>759</v>
      </c>
      <c r="E389" t="s">
        <v>40</v>
      </c>
      <c r="F389">
        <v>2</v>
      </c>
      <c r="G389">
        <v>2</v>
      </c>
      <c r="H389" t="s">
        <v>0</v>
      </c>
      <c r="I389">
        <v>1</v>
      </c>
      <c r="J389">
        <v>516</v>
      </c>
      <c r="K389">
        <v>4</v>
      </c>
      <c r="L389" t="s">
        <v>45</v>
      </c>
      <c r="M389">
        <v>46</v>
      </c>
      <c r="N389">
        <v>3</v>
      </c>
      <c r="O389">
        <v>2</v>
      </c>
      <c r="P389" t="s">
        <v>52</v>
      </c>
      <c r="Q389">
        <v>2</v>
      </c>
      <c r="R389" t="s">
        <v>62</v>
      </c>
      <c r="S389">
        <v>5715</v>
      </c>
      <c r="T389">
        <v>22553</v>
      </c>
      <c r="U389">
        <v>7</v>
      </c>
      <c r="V389" t="s">
        <v>47</v>
      </c>
      <c r="W389" t="s">
        <v>49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49</v>
      </c>
      <c r="C390" t="s">
        <v>37</v>
      </c>
      <c r="D390">
        <v>201</v>
      </c>
      <c r="E390" t="s">
        <v>41</v>
      </c>
      <c r="F390">
        <v>1</v>
      </c>
      <c r="G390">
        <v>4</v>
      </c>
      <c r="H390" t="s">
        <v>42</v>
      </c>
      <c r="I390">
        <v>1</v>
      </c>
      <c r="J390">
        <v>517</v>
      </c>
      <c r="K390">
        <v>2</v>
      </c>
      <c r="L390" t="s">
        <v>45</v>
      </c>
      <c r="M390">
        <v>95</v>
      </c>
      <c r="N390">
        <v>3</v>
      </c>
      <c r="O390">
        <v>1</v>
      </c>
      <c r="P390" t="s">
        <v>54</v>
      </c>
      <c r="Q390">
        <v>1</v>
      </c>
      <c r="R390" t="s">
        <v>62</v>
      </c>
      <c r="S390">
        <v>2576</v>
      </c>
      <c r="T390">
        <v>20490</v>
      </c>
      <c r="U390">
        <v>3</v>
      </c>
      <c r="V390" t="s">
        <v>47</v>
      </c>
      <c r="W390" t="s">
        <v>49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49</v>
      </c>
      <c r="C391" t="s">
        <v>37</v>
      </c>
      <c r="D391">
        <v>1305</v>
      </c>
      <c r="E391" t="s">
        <v>41</v>
      </c>
      <c r="F391">
        <v>10</v>
      </c>
      <c r="G391">
        <v>4</v>
      </c>
      <c r="H391" t="s">
        <v>42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55</v>
      </c>
      <c r="Q391">
        <v>2</v>
      </c>
      <c r="R391" t="s">
        <v>61</v>
      </c>
      <c r="S391">
        <v>4197</v>
      </c>
      <c r="T391">
        <v>21123</v>
      </c>
      <c r="U391">
        <v>2</v>
      </c>
      <c r="V391" t="s">
        <v>47</v>
      </c>
      <c r="W391" t="s">
        <v>47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49</v>
      </c>
      <c r="C392" t="s">
        <v>37</v>
      </c>
      <c r="D392">
        <v>982</v>
      </c>
      <c r="E392" t="s">
        <v>41</v>
      </c>
      <c r="F392">
        <v>12</v>
      </c>
      <c r="G392">
        <v>3</v>
      </c>
      <c r="H392" t="s">
        <v>42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62</v>
      </c>
      <c r="S392">
        <v>14336</v>
      </c>
      <c r="T392">
        <v>4345</v>
      </c>
      <c r="U392">
        <v>1</v>
      </c>
      <c r="V392" t="s">
        <v>47</v>
      </c>
      <c r="W392" t="s">
        <v>49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49</v>
      </c>
      <c r="C393" t="s">
        <v>37</v>
      </c>
      <c r="D393">
        <v>555</v>
      </c>
      <c r="E393" t="s">
        <v>41</v>
      </c>
      <c r="F393">
        <v>2</v>
      </c>
      <c r="G393">
        <v>3</v>
      </c>
      <c r="H393" t="s">
        <v>44</v>
      </c>
      <c r="I393">
        <v>1</v>
      </c>
      <c r="J393">
        <v>521</v>
      </c>
      <c r="K393">
        <v>2</v>
      </c>
      <c r="L393" t="s">
        <v>45</v>
      </c>
      <c r="M393">
        <v>78</v>
      </c>
      <c r="N393">
        <v>2</v>
      </c>
      <c r="O393">
        <v>2</v>
      </c>
      <c r="P393" t="s">
        <v>54</v>
      </c>
      <c r="Q393">
        <v>3</v>
      </c>
      <c r="R393" t="s">
        <v>60</v>
      </c>
      <c r="S393">
        <v>3448</v>
      </c>
      <c r="T393">
        <v>13436</v>
      </c>
      <c r="U393">
        <v>6</v>
      </c>
      <c r="V393" t="s">
        <v>47</v>
      </c>
      <c r="W393" t="s">
        <v>49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49</v>
      </c>
      <c r="C394" t="s">
        <v>37</v>
      </c>
      <c r="D394">
        <v>821</v>
      </c>
      <c r="E394" t="s">
        <v>41</v>
      </c>
      <c r="F394">
        <v>5</v>
      </c>
      <c r="G394">
        <v>2</v>
      </c>
      <c r="H394" t="s">
        <v>44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60</v>
      </c>
      <c r="S394">
        <v>19406</v>
      </c>
      <c r="T394">
        <v>8509</v>
      </c>
      <c r="U394">
        <v>4</v>
      </c>
      <c r="V394" t="s">
        <v>47</v>
      </c>
      <c r="W394" t="s">
        <v>49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49</v>
      </c>
      <c r="C395" t="s">
        <v>39</v>
      </c>
      <c r="D395">
        <v>1381</v>
      </c>
      <c r="E395" t="s">
        <v>40</v>
      </c>
      <c r="F395">
        <v>4</v>
      </c>
      <c r="G395">
        <v>4</v>
      </c>
      <c r="H395" t="s">
        <v>0</v>
      </c>
      <c r="I395">
        <v>1</v>
      </c>
      <c r="J395">
        <v>523</v>
      </c>
      <c r="K395">
        <v>3</v>
      </c>
      <c r="L395" t="s">
        <v>45</v>
      </c>
      <c r="M395">
        <v>72</v>
      </c>
      <c r="N395">
        <v>3</v>
      </c>
      <c r="O395">
        <v>2</v>
      </c>
      <c r="P395" t="s">
        <v>52</v>
      </c>
      <c r="Q395">
        <v>3</v>
      </c>
      <c r="R395" t="s">
        <v>60</v>
      </c>
      <c r="S395">
        <v>6538</v>
      </c>
      <c r="T395">
        <v>12740</v>
      </c>
      <c r="U395">
        <v>9</v>
      </c>
      <c r="V395" t="s">
        <v>47</v>
      </c>
      <c r="W395" t="s">
        <v>49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49</v>
      </c>
      <c r="C396" t="s">
        <v>37</v>
      </c>
      <c r="D396">
        <v>480</v>
      </c>
      <c r="E396" t="s">
        <v>41</v>
      </c>
      <c r="F396">
        <v>7</v>
      </c>
      <c r="G396">
        <v>2</v>
      </c>
      <c r="H396" t="s">
        <v>44</v>
      </c>
      <c r="I396">
        <v>1</v>
      </c>
      <c r="J396">
        <v>524</v>
      </c>
      <c r="K396">
        <v>2</v>
      </c>
      <c r="L396" t="s">
        <v>45</v>
      </c>
      <c r="M396">
        <v>31</v>
      </c>
      <c r="N396">
        <v>3</v>
      </c>
      <c r="O396">
        <v>2</v>
      </c>
      <c r="P396" t="s">
        <v>55</v>
      </c>
      <c r="Q396">
        <v>1</v>
      </c>
      <c r="R396" t="s">
        <v>60</v>
      </c>
      <c r="S396">
        <v>4306</v>
      </c>
      <c r="T396">
        <v>4156</v>
      </c>
      <c r="U396">
        <v>1</v>
      </c>
      <c r="V396" t="s">
        <v>47</v>
      </c>
      <c r="W396" t="s">
        <v>49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49</v>
      </c>
      <c r="C397" t="s">
        <v>38</v>
      </c>
      <c r="D397">
        <v>313</v>
      </c>
      <c r="E397" t="s">
        <v>41</v>
      </c>
      <c r="F397">
        <v>21</v>
      </c>
      <c r="G397">
        <v>3</v>
      </c>
      <c r="H397" t="s">
        <v>44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54</v>
      </c>
      <c r="Q397">
        <v>4</v>
      </c>
      <c r="R397" t="s">
        <v>60</v>
      </c>
      <c r="S397">
        <v>2258</v>
      </c>
      <c r="T397">
        <v>15238</v>
      </c>
      <c r="U397">
        <v>7</v>
      </c>
      <c r="V397" t="s">
        <v>47</v>
      </c>
      <c r="W397" t="s">
        <v>49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49</v>
      </c>
      <c r="C398" t="s">
        <v>37</v>
      </c>
      <c r="D398">
        <v>1473</v>
      </c>
      <c r="E398" t="s">
        <v>41</v>
      </c>
      <c r="F398">
        <v>8</v>
      </c>
      <c r="G398">
        <v>4</v>
      </c>
      <c r="H398" t="s">
        <v>43</v>
      </c>
      <c r="I398">
        <v>1</v>
      </c>
      <c r="J398">
        <v>526</v>
      </c>
      <c r="K398">
        <v>3</v>
      </c>
      <c r="L398" t="s">
        <v>45</v>
      </c>
      <c r="M398">
        <v>74</v>
      </c>
      <c r="N398">
        <v>3</v>
      </c>
      <c r="O398">
        <v>2</v>
      </c>
      <c r="P398" t="s">
        <v>56</v>
      </c>
      <c r="Q398">
        <v>3</v>
      </c>
      <c r="R398" t="s">
        <v>62</v>
      </c>
      <c r="S398">
        <v>4522</v>
      </c>
      <c r="T398">
        <v>2227</v>
      </c>
      <c r="U398">
        <v>4</v>
      </c>
      <c r="V398" t="s">
        <v>47</v>
      </c>
      <c r="W398" t="s">
        <v>47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49</v>
      </c>
      <c r="C399" t="s">
        <v>37</v>
      </c>
      <c r="D399">
        <v>891</v>
      </c>
      <c r="E399" t="s">
        <v>40</v>
      </c>
      <c r="F399">
        <v>4</v>
      </c>
      <c r="G399">
        <v>2</v>
      </c>
      <c r="H399" t="s">
        <v>42</v>
      </c>
      <c r="I399">
        <v>1</v>
      </c>
      <c r="J399">
        <v>527</v>
      </c>
      <c r="K399">
        <v>2</v>
      </c>
      <c r="L399" t="s">
        <v>45</v>
      </c>
      <c r="M399">
        <v>99</v>
      </c>
      <c r="N399">
        <v>2</v>
      </c>
      <c r="O399">
        <v>2</v>
      </c>
      <c r="P399" t="s">
        <v>52</v>
      </c>
      <c r="Q399">
        <v>4</v>
      </c>
      <c r="R399" t="s">
        <v>61</v>
      </c>
      <c r="S399">
        <v>4487</v>
      </c>
      <c r="T399">
        <v>12090</v>
      </c>
      <c r="U399">
        <v>1</v>
      </c>
      <c r="V399" t="s">
        <v>47</v>
      </c>
      <c r="W399" t="s">
        <v>47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49</v>
      </c>
      <c r="C400" t="s">
        <v>39</v>
      </c>
      <c r="D400">
        <v>1063</v>
      </c>
      <c r="E400" t="s">
        <v>41</v>
      </c>
      <c r="F400">
        <v>25</v>
      </c>
      <c r="G400">
        <v>5</v>
      </c>
      <c r="H400" t="s">
        <v>44</v>
      </c>
      <c r="I400">
        <v>1</v>
      </c>
      <c r="J400">
        <v>529</v>
      </c>
      <c r="K400">
        <v>2</v>
      </c>
      <c r="L400" t="s">
        <v>45</v>
      </c>
      <c r="M400">
        <v>72</v>
      </c>
      <c r="N400">
        <v>3</v>
      </c>
      <c r="O400">
        <v>2</v>
      </c>
      <c r="P400" t="s">
        <v>53</v>
      </c>
      <c r="Q400">
        <v>3</v>
      </c>
      <c r="R400" t="s">
        <v>60</v>
      </c>
      <c r="S400">
        <v>4449</v>
      </c>
      <c r="T400">
        <v>23866</v>
      </c>
      <c r="U400">
        <v>3</v>
      </c>
      <c r="V400" t="s">
        <v>47</v>
      </c>
      <c r="W400" t="s">
        <v>47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49</v>
      </c>
      <c r="C401" t="s">
        <v>37</v>
      </c>
      <c r="D401">
        <v>329</v>
      </c>
      <c r="E401" t="s">
        <v>41</v>
      </c>
      <c r="F401">
        <v>1</v>
      </c>
      <c r="G401">
        <v>2</v>
      </c>
      <c r="H401" t="s">
        <v>42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54</v>
      </c>
      <c r="Q401">
        <v>1</v>
      </c>
      <c r="R401" t="s">
        <v>60</v>
      </c>
      <c r="S401">
        <v>2218</v>
      </c>
      <c r="T401">
        <v>16193</v>
      </c>
      <c r="U401">
        <v>1</v>
      </c>
      <c r="V401" t="s">
        <v>47</v>
      </c>
      <c r="W401" t="s">
        <v>49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49</v>
      </c>
      <c r="C402" t="s">
        <v>38</v>
      </c>
      <c r="D402">
        <v>1218</v>
      </c>
      <c r="E402" t="s">
        <v>41</v>
      </c>
      <c r="F402">
        <v>1</v>
      </c>
      <c r="G402">
        <v>1</v>
      </c>
      <c r="H402" t="s">
        <v>42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57</v>
      </c>
      <c r="Q402">
        <v>3</v>
      </c>
      <c r="R402" t="s">
        <v>62</v>
      </c>
      <c r="S402">
        <v>19197</v>
      </c>
      <c r="T402">
        <v>8213</v>
      </c>
      <c r="U402">
        <v>1</v>
      </c>
      <c r="V402" t="s">
        <v>47</v>
      </c>
      <c r="W402" t="s">
        <v>47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49</v>
      </c>
      <c r="C403" t="s">
        <v>38</v>
      </c>
      <c r="D403">
        <v>906</v>
      </c>
      <c r="E403" t="s">
        <v>40</v>
      </c>
      <c r="F403">
        <v>6</v>
      </c>
      <c r="G403">
        <v>3</v>
      </c>
      <c r="H403" t="s">
        <v>42</v>
      </c>
      <c r="I403">
        <v>1</v>
      </c>
      <c r="J403">
        <v>532</v>
      </c>
      <c r="K403">
        <v>3</v>
      </c>
      <c r="L403" t="s">
        <v>45</v>
      </c>
      <c r="M403">
        <v>86</v>
      </c>
      <c r="N403">
        <v>4</v>
      </c>
      <c r="O403">
        <v>4</v>
      </c>
      <c r="P403" t="s">
        <v>52</v>
      </c>
      <c r="Q403">
        <v>1</v>
      </c>
      <c r="R403" t="s">
        <v>60</v>
      </c>
      <c r="S403">
        <v>13212</v>
      </c>
      <c r="T403">
        <v>18256</v>
      </c>
      <c r="U403">
        <v>9</v>
      </c>
      <c r="V403" t="s">
        <v>47</v>
      </c>
      <c r="W403" t="s">
        <v>49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49</v>
      </c>
      <c r="C404" t="s">
        <v>37</v>
      </c>
      <c r="D404">
        <v>1082</v>
      </c>
      <c r="E404" t="s">
        <v>40</v>
      </c>
      <c r="F404">
        <v>12</v>
      </c>
      <c r="G404">
        <v>3</v>
      </c>
      <c r="H404" t="s">
        <v>50</v>
      </c>
      <c r="I404">
        <v>1</v>
      </c>
      <c r="J404">
        <v>533</v>
      </c>
      <c r="K404">
        <v>2</v>
      </c>
      <c r="L404" t="s">
        <v>45</v>
      </c>
      <c r="M404">
        <v>83</v>
      </c>
      <c r="N404">
        <v>3</v>
      </c>
      <c r="O404">
        <v>2</v>
      </c>
      <c r="P404" t="s">
        <v>52</v>
      </c>
      <c r="Q404">
        <v>3</v>
      </c>
      <c r="R404" t="s">
        <v>61</v>
      </c>
      <c r="S404">
        <v>6577</v>
      </c>
      <c r="T404">
        <v>19558</v>
      </c>
      <c r="U404">
        <v>0</v>
      </c>
      <c r="V404" t="s">
        <v>47</v>
      </c>
      <c r="W404" t="s">
        <v>49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49</v>
      </c>
      <c r="C405" t="s">
        <v>37</v>
      </c>
      <c r="D405">
        <v>645</v>
      </c>
      <c r="E405" t="s">
        <v>40</v>
      </c>
      <c r="F405">
        <v>1</v>
      </c>
      <c r="G405">
        <v>3</v>
      </c>
      <c r="H405" t="s">
        <v>0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52</v>
      </c>
      <c r="Q405">
        <v>1</v>
      </c>
      <c r="R405" t="s">
        <v>60</v>
      </c>
      <c r="S405">
        <v>8392</v>
      </c>
      <c r="T405">
        <v>19566</v>
      </c>
      <c r="U405">
        <v>1</v>
      </c>
      <c r="V405" t="s">
        <v>47</v>
      </c>
      <c r="W405" t="s">
        <v>49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49</v>
      </c>
      <c r="C406" t="s">
        <v>37</v>
      </c>
      <c r="D406">
        <v>1300</v>
      </c>
      <c r="E406" t="s">
        <v>41</v>
      </c>
      <c r="F406">
        <v>17</v>
      </c>
      <c r="G406">
        <v>2</v>
      </c>
      <c r="H406" t="s">
        <v>44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54</v>
      </c>
      <c r="Q406">
        <v>1</v>
      </c>
      <c r="R406" t="s">
        <v>62</v>
      </c>
      <c r="S406">
        <v>4558</v>
      </c>
      <c r="T406">
        <v>13535</v>
      </c>
      <c r="U406">
        <v>1</v>
      </c>
      <c r="V406" t="s">
        <v>47</v>
      </c>
      <c r="W406" t="s">
        <v>49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47</v>
      </c>
      <c r="C407" t="s">
        <v>37</v>
      </c>
      <c r="D407">
        <v>688</v>
      </c>
      <c r="E407" t="s">
        <v>41</v>
      </c>
      <c r="F407">
        <v>3</v>
      </c>
      <c r="G407">
        <v>3</v>
      </c>
      <c r="H407" t="s">
        <v>44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54</v>
      </c>
      <c r="Q407">
        <v>1</v>
      </c>
      <c r="R407" t="s">
        <v>60</v>
      </c>
      <c r="S407">
        <v>4031</v>
      </c>
      <c r="T407">
        <v>9396</v>
      </c>
      <c r="U407">
        <v>5</v>
      </c>
      <c r="V407" t="s">
        <v>47</v>
      </c>
      <c r="W407" t="s">
        <v>49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49</v>
      </c>
      <c r="C408" t="s">
        <v>37</v>
      </c>
      <c r="D408">
        <v>319</v>
      </c>
      <c r="E408" t="s">
        <v>41</v>
      </c>
      <c r="F408">
        <v>3</v>
      </c>
      <c r="G408">
        <v>3</v>
      </c>
      <c r="H408" t="s">
        <v>44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55</v>
      </c>
      <c r="Q408">
        <v>3</v>
      </c>
      <c r="R408" t="s">
        <v>60</v>
      </c>
      <c r="S408">
        <v>7969</v>
      </c>
      <c r="T408">
        <v>19609</v>
      </c>
      <c r="U408">
        <v>2</v>
      </c>
      <c r="V408" t="s">
        <v>47</v>
      </c>
      <c r="W408" t="s">
        <v>47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49</v>
      </c>
      <c r="C409" t="s">
        <v>37</v>
      </c>
      <c r="D409">
        <v>192</v>
      </c>
      <c r="E409" t="s">
        <v>41</v>
      </c>
      <c r="F409">
        <v>10</v>
      </c>
      <c r="G409">
        <v>2</v>
      </c>
      <c r="H409" t="s">
        <v>42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53</v>
      </c>
      <c r="Q409">
        <v>4</v>
      </c>
      <c r="R409" t="s">
        <v>60</v>
      </c>
      <c r="S409">
        <v>2654</v>
      </c>
      <c r="T409">
        <v>9655</v>
      </c>
      <c r="U409">
        <v>3</v>
      </c>
      <c r="V409" t="s">
        <v>47</v>
      </c>
      <c r="W409" t="s">
        <v>49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49</v>
      </c>
      <c r="C410" t="s">
        <v>37</v>
      </c>
      <c r="D410">
        <v>1490</v>
      </c>
      <c r="E410" t="s">
        <v>41</v>
      </c>
      <c r="F410">
        <v>4</v>
      </c>
      <c r="G410">
        <v>2</v>
      </c>
      <c r="H410" t="s">
        <v>42</v>
      </c>
      <c r="I410">
        <v>1</v>
      </c>
      <c r="J410">
        <v>546</v>
      </c>
      <c r="K410">
        <v>4</v>
      </c>
      <c r="L410" t="s">
        <v>45</v>
      </c>
      <c r="M410">
        <v>30</v>
      </c>
      <c r="N410">
        <v>3</v>
      </c>
      <c r="O410">
        <v>4</v>
      </c>
      <c r="P410" t="s">
        <v>57</v>
      </c>
      <c r="Q410">
        <v>4</v>
      </c>
      <c r="R410" t="s">
        <v>60</v>
      </c>
      <c r="S410">
        <v>16555</v>
      </c>
      <c r="T410">
        <v>10310</v>
      </c>
      <c r="U410">
        <v>2</v>
      </c>
      <c r="V410" t="s">
        <v>47</v>
      </c>
      <c r="W410" t="s">
        <v>49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49</v>
      </c>
      <c r="C411" t="s">
        <v>38</v>
      </c>
      <c r="D411">
        <v>532</v>
      </c>
      <c r="E411" t="s">
        <v>41</v>
      </c>
      <c r="F411">
        <v>29</v>
      </c>
      <c r="G411">
        <v>2</v>
      </c>
      <c r="H411" t="s">
        <v>42</v>
      </c>
      <c r="I411">
        <v>1</v>
      </c>
      <c r="J411">
        <v>547</v>
      </c>
      <c r="K411">
        <v>1</v>
      </c>
      <c r="L411" t="s">
        <v>45</v>
      </c>
      <c r="M411">
        <v>92</v>
      </c>
      <c r="N411">
        <v>3</v>
      </c>
      <c r="O411">
        <v>2</v>
      </c>
      <c r="P411" t="s">
        <v>53</v>
      </c>
      <c r="Q411">
        <v>3</v>
      </c>
      <c r="R411" t="s">
        <v>62</v>
      </c>
      <c r="S411">
        <v>4556</v>
      </c>
      <c r="T411">
        <v>12932</v>
      </c>
      <c r="U411">
        <v>2</v>
      </c>
      <c r="V411" t="s">
        <v>47</v>
      </c>
      <c r="W411" t="s">
        <v>49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49</v>
      </c>
      <c r="C412" t="s">
        <v>37</v>
      </c>
      <c r="D412">
        <v>317</v>
      </c>
      <c r="E412" t="s">
        <v>41</v>
      </c>
      <c r="F412">
        <v>2</v>
      </c>
      <c r="G412">
        <v>3</v>
      </c>
      <c r="H412" t="s">
        <v>42</v>
      </c>
      <c r="I412">
        <v>1</v>
      </c>
      <c r="J412">
        <v>548</v>
      </c>
      <c r="K412">
        <v>3</v>
      </c>
      <c r="L412" t="s">
        <v>45</v>
      </c>
      <c r="M412">
        <v>43</v>
      </c>
      <c r="N412">
        <v>1</v>
      </c>
      <c r="O412">
        <v>2</v>
      </c>
      <c r="P412" t="s">
        <v>55</v>
      </c>
      <c r="Q412">
        <v>4</v>
      </c>
      <c r="R412" t="s">
        <v>61</v>
      </c>
      <c r="S412">
        <v>6091</v>
      </c>
      <c r="T412">
        <v>24793</v>
      </c>
      <c r="U412">
        <v>2</v>
      </c>
      <c r="V412" t="s">
        <v>47</v>
      </c>
      <c r="W412" t="s">
        <v>49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49</v>
      </c>
      <c r="C413" t="s">
        <v>37</v>
      </c>
      <c r="D413">
        <v>422</v>
      </c>
      <c r="E413" t="s">
        <v>41</v>
      </c>
      <c r="F413">
        <v>7</v>
      </c>
      <c r="G413">
        <v>3</v>
      </c>
      <c r="H413" t="s">
        <v>42</v>
      </c>
      <c r="I413">
        <v>1</v>
      </c>
      <c r="J413">
        <v>549</v>
      </c>
      <c r="K413">
        <v>1</v>
      </c>
      <c r="L413" t="s">
        <v>45</v>
      </c>
      <c r="M413">
        <v>41</v>
      </c>
      <c r="N413">
        <v>3</v>
      </c>
      <c r="O413">
        <v>5</v>
      </c>
      <c r="P413" t="s">
        <v>57</v>
      </c>
      <c r="Q413">
        <v>1</v>
      </c>
      <c r="R413" t="s">
        <v>60</v>
      </c>
      <c r="S413">
        <v>19566</v>
      </c>
      <c r="T413">
        <v>3854</v>
      </c>
      <c r="U413">
        <v>5</v>
      </c>
      <c r="V413" t="s">
        <v>47</v>
      </c>
      <c r="W413" t="s">
        <v>49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49</v>
      </c>
      <c r="C414" t="s">
        <v>37</v>
      </c>
      <c r="D414">
        <v>1485</v>
      </c>
      <c r="E414" t="s">
        <v>41</v>
      </c>
      <c r="F414">
        <v>18</v>
      </c>
      <c r="G414">
        <v>3</v>
      </c>
      <c r="H414" t="s">
        <v>44</v>
      </c>
      <c r="I414">
        <v>1</v>
      </c>
      <c r="J414">
        <v>550</v>
      </c>
      <c r="K414">
        <v>3</v>
      </c>
      <c r="L414" t="s">
        <v>45</v>
      </c>
      <c r="M414">
        <v>87</v>
      </c>
      <c r="N414">
        <v>3</v>
      </c>
      <c r="O414">
        <v>2</v>
      </c>
      <c r="P414" t="s">
        <v>55</v>
      </c>
      <c r="Q414">
        <v>3</v>
      </c>
      <c r="R414" t="s">
        <v>62</v>
      </c>
      <c r="S414">
        <v>4810</v>
      </c>
      <c r="T414">
        <v>26314</v>
      </c>
      <c r="U414">
        <v>2</v>
      </c>
      <c r="V414" t="s">
        <v>47</v>
      </c>
      <c r="W414" t="s">
        <v>49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49</v>
      </c>
      <c r="C415" t="s">
        <v>38</v>
      </c>
      <c r="D415">
        <v>1368</v>
      </c>
      <c r="E415" t="s">
        <v>41</v>
      </c>
      <c r="F415">
        <v>28</v>
      </c>
      <c r="G415">
        <v>4</v>
      </c>
      <c r="H415" t="s">
        <v>50</v>
      </c>
      <c r="I415">
        <v>1</v>
      </c>
      <c r="J415">
        <v>551</v>
      </c>
      <c r="K415">
        <v>4</v>
      </c>
      <c r="L415" t="s">
        <v>45</v>
      </c>
      <c r="M415">
        <v>88</v>
      </c>
      <c r="N415">
        <v>2</v>
      </c>
      <c r="O415">
        <v>2</v>
      </c>
      <c r="P415" t="s">
        <v>56</v>
      </c>
      <c r="Q415">
        <v>4</v>
      </c>
      <c r="R415" t="s">
        <v>60</v>
      </c>
      <c r="S415">
        <v>4523</v>
      </c>
      <c r="T415">
        <v>4386</v>
      </c>
      <c r="U415">
        <v>0</v>
      </c>
      <c r="V415" t="s">
        <v>47</v>
      </c>
      <c r="W415" t="s">
        <v>49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47</v>
      </c>
      <c r="C416" t="s">
        <v>37</v>
      </c>
      <c r="D416">
        <v>1448</v>
      </c>
      <c r="E416" t="s">
        <v>40</v>
      </c>
      <c r="F416">
        <v>1</v>
      </c>
      <c r="G416">
        <v>1</v>
      </c>
      <c r="H416" t="s">
        <v>50</v>
      </c>
      <c r="I416">
        <v>1</v>
      </c>
      <c r="J416">
        <v>554</v>
      </c>
      <c r="K416">
        <v>1</v>
      </c>
      <c r="L416" t="s">
        <v>45</v>
      </c>
      <c r="M416">
        <v>62</v>
      </c>
      <c r="N416">
        <v>3</v>
      </c>
      <c r="O416">
        <v>1</v>
      </c>
      <c r="P416" t="s">
        <v>59</v>
      </c>
      <c r="Q416">
        <v>2</v>
      </c>
      <c r="R416" t="s">
        <v>61</v>
      </c>
      <c r="S416">
        <v>3202</v>
      </c>
      <c r="T416">
        <v>21972</v>
      </c>
      <c r="U416">
        <v>1</v>
      </c>
      <c r="V416" t="s">
        <v>47</v>
      </c>
      <c r="W416" t="s">
        <v>47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47</v>
      </c>
      <c r="C417" t="s">
        <v>38</v>
      </c>
      <c r="D417">
        <v>296</v>
      </c>
      <c r="E417" t="s">
        <v>40</v>
      </c>
      <c r="F417">
        <v>6</v>
      </c>
      <c r="G417">
        <v>2</v>
      </c>
      <c r="H417" t="s">
        <v>0</v>
      </c>
      <c r="I417">
        <v>1</v>
      </c>
      <c r="J417">
        <v>555</v>
      </c>
      <c r="K417">
        <v>4</v>
      </c>
      <c r="L417" t="s">
        <v>45</v>
      </c>
      <c r="M417">
        <v>33</v>
      </c>
      <c r="N417">
        <v>1</v>
      </c>
      <c r="O417">
        <v>1</v>
      </c>
      <c r="P417" t="s">
        <v>59</v>
      </c>
      <c r="Q417">
        <v>3</v>
      </c>
      <c r="R417" t="s">
        <v>62</v>
      </c>
      <c r="S417">
        <v>2351</v>
      </c>
      <c r="T417">
        <v>12253</v>
      </c>
      <c r="U417">
        <v>0</v>
      </c>
      <c r="V417" t="s">
        <v>47</v>
      </c>
      <c r="W417" t="s">
        <v>49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49</v>
      </c>
      <c r="C418" t="s">
        <v>38</v>
      </c>
      <c r="D418">
        <v>1490</v>
      </c>
      <c r="E418" t="s">
        <v>41</v>
      </c>
      <c r="F418">
        <v>2</v>
      </c>
      <c r="G418">
        <v>2</v>
      </c>
      <c r="H418" t="s">
        <v>42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54</v>
      </c>
      <c r="Q418">
        <v>4</v>
      </c>
      <c r="R418" t="s">
        <v>60</v>
      </c>
      <c r="S418">
        <v>1702</v>
      </c>
      <c r="T418">
        <v>12106</v>
      </c>
      <c r="U418">
        <v>1</v>
      </c>
      <c r="V418" t="s">
        <v>47</v>
      </c>
      <c r="W418" t="s">
        <v>47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49</v>
      </c>
      <c r="C419" t="s">
        <v>37</v>
      </c>
      <c r="D419">
        <v>1398</v>
      </c>
      <c r="E419" t="s">
        <v>40</v>
      </c>
      <c r="F419">
        <v>2</v>
      </c>
      <c r="G419">
        <v>4</v>
      </c>
      <c r="H419" t="s">
        <v>42</v>
      </c>
      <c r="I419">
        <v>1</v>
      </c>
      <c r="J419">
        <v>558</v>
      </c>
      <c r="K419">
        <v>3</v>
      </c>
      <c r="L419" t="s">
        <v>45</v>
      </c>
      <c r="M419">
        <v>79</v>
      </c>
      <c r="N419">
        <v>3</v>
      </c>
      <c r="O419">
        <v>5</v>
      </c>
      <c r="P419" t="s">
        <v>57</v>
      </c>
      <c r="Q419">
        <v>3</v>
      </c>
      <c r="R419" t="s">
        <v>60</v>
      </c>
      <c r="S419">
        <v>18041</v>
      </c>
      <c r="T419">
        <v>13022</v>
      </c>
      <c r="U419">
        <v>0</v>
      </c>
      <c r="V419" t="s">
        <v>47</v>
      </c>
      <c r="W419" t="s">
        <v>49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49</v>
      </c>
      <c r="C420" t="s">
        <v>37</v>
      </c>
      <c r="D420">
        <v>1349</v>
      </c>
      <c r="E420" t="s">
        <v>41</v>
      </c>
      <c r="F420">
        <v>23</v>
      </c>
      <c r="G420">
        <v>3</v>
      </c>
      <c r="H420" t="s">
        <v>42</v>
      </c>
      <c r="I420">
        <v>1</v>
      </c>
      <c r="J420">
        <v>560</v>
      </c>
      <c r="K420">
        <v>1</v>
      </c>
      <c r="L420" t="s">
        <v>45</v>
      </c>
      <c r="M420">
        <v>90</v>
      </c>
      <c r="N420">
        <v>3</v>
      </c>
      <c r="O420">
        <v>1</v>
      </c>
      <c r="P420" t="s">
        <v>53</v>
      </c>
      <c r="Q420">
        <v>4</v>
      </c>
      <c r="R420" t="s">
        <v>62</v>
      </c>
      <c r="S420">
        <v>2886</v>
      </c>
      <c r="T420">
        <v>3032</v>
      </c>
      <c r="U420">
        <v>1</v>
      </c>
      <c r="V420" t="s">
        <v>47</v>
      </c>
      <c r="W420" t="s">
        <v>49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49</v>
      </c>
      <c r="C421" t="s">
        <v>39</v>
      </c>
      <c r="D421">
        <v>1400</v>
      </c>
      <c r="E421" t="s">
        <v>41</v>
      </c>
      <c r="F421">
        <v>3</v>
      </c>
      <c r="G421">
        <v>3</v>
      </c>
      <c r="H421" t="s">
        <v>42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54</v>
      </c>
      <c r="Q421">
        <v>4</v>
      </c>
      <c r="R421" t="s">
        <v>60</v>
      </c>
      <c r="S421">
        <v>2097</v>
      </c>
      <c r="T421">
        <v>16734</v>
      </c>
      <c r="U421">
        <v>4</v>
      </c>
      <c r="V421" t="s">
        <v>47</v>
      </c>
      <c r="W421" t="s">
        <v>49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49</v>
      </c>
      <c r="C422" t="s">
        <v>37</v>
      </c>
      <c r="D422">
        <v>986</v>
      </c>
      <c r="E422" t="s">
        <v>41</v>
      </c>
      <c r="F422">
        <v>3</v>
      </c>
      <c r="G422">
        <v>4</v>
      </c>
      <c r="H422" t="s">
        <v>44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60</v>
      </c>
      <c r="S422">
        <v>11935</v>
      </c>
      <c r="T422">
        <v>21526</v>
      </c>
      <c r="U422">
        <v>1</v>
      </c>
      <c r="V422" t="s">
        <v>47</v>
      </c>
      <c r="W422" t="s">
        <v>49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47</v>
      </c>
      <c r="C423" t="s">
        <v>37</v>
      </c>
      <c r="D423">
        <v>408</v>
      </c>
      <c r="E423" t="s">
        <v>41</v>
      </c>
      <c r="F423">
        <v>25</v>
      </c>
      <c r="G423">
        <v>5</v>
      </c>
      <c r="H423" t="s">
        <v>50</v>
      </c>
      <c r="I423">
        <v>1</v>
      </c>
      <c r="J423">
        <v>565</v>
      </c>
      <c r="K423">
        <v>3</v>
      </c>
      <c r="L423" t="s">
        <v>45</v>
      </c>
      <c r="M423">
        <v>71</v>
      </c>
      <c r="N423">
        <v>2</v>
      </c>
      <c r="O423">
        <v>1</v>
      </c>
      <c r="P423" t="s">
        <v>53</v>
      </c>
      <c r="Q423">
        <v>2</v>
      </c>
      <c r="R423" t="s">
        <v>60</v>
      </c>
      <c r="S423">
        <v>2546</v>
      </c>
      <c r="T423">
        <v>18300</v>
      </c>
      <c r="U423">
        <v>5</v>
      </c>
      <c r="V423" t="s">
        <v>47</v>
      </c>
      <c r="W423" t="s">
        <v>49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47</v>
      </c>
      <c r="C424" t="s">
        <v>37</v>
      </c>
      <c r="D424">
        <v>489</v>
      </c>
      <c r="E424" t="s">
        <v>51</v>
      </c>
      <c r="F424">
        <v>2</v>
      </c>
      <c r="G424">
        <v>2</v>
      </c>
      <c r="H424" t="s">
        <v>50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51</v>
      </c>
      <c r="Q424">
        <v>4</v>
      </c>
      <c r="R424" t="s">
        <v>61</v>
      </c>
      <c r="S424">
        <v>2564</v>
      </c>
      <c r="T424">
        <v>18437</v>
      </c>
      <c r="U424">
        <v>1</v>
      </c>
      <c r="V424" t="s">
        <v>47</v>
      </c>
      <c r="W424" t="s">
        <v>49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49</v>
      </c>
      <c r="C425" t="s">
        <v>39</v>
      </c>
      <c r="D425">
        <v>1398</v>
      </c>
      <c r="E425" t="s">
        <v>40</v>
      </c>
      <c r="F425">
        <v>22</v>
      </c>
      <c r="G425">
        <v>4</v>
      </c>
      <c r="H425" t="s">
        <v>43</v>
      </c>
      <c r="I425">
        <v>1</v>
      </c>
      <c r="J425">
        <v>567</v>
      </c>
      <c r="K425">
        <v>3</v>
      </c>
      <c r="L425" t="s">
        <v>45</v>
      </c>
      <c r="M425">
        <v>69</v>
      </c>
      <c r="N425">
        <v>3</v>
      </c>
      <c r="O425">
        <v>3</v>
      </c>
      <c r="P425" t="s">
        <v>52</v>
      </c>
      <c r="Q425">
        <v>1</v>
      </c>
      <c r="R425" t="s">
        <v>60</v>
      </c>
      <c r="S425">
        <v>8412</v>
      </c>
      <c r="T425">
        <v>2890</v>
      </c>
      <c r="U425">
        <v>0</v>
      </c>
      <c r="V425" t="s">
        <v>47</v>
      </c>
      <c r="W425" t="s">
        <v>49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49</v>
      </c>
      <c r="C426" t="s">
        <v>37</v>
      </c>
      <c r="D426">
        <v>210</v>
      </c>
      <c r="E426" t="s">
        <v>40</v>
      </c>
      <c r="F426">
        <v>29</v>
      </c>
      <c r="G426">
        <v>3</v>
      </c>
      <c r="H426" t="s">
        <v>0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57</v>
      </c>
      <c r="Q426">
        <v>4</v>
      </c>
      <c r="R426" t="s">
        <v>62</v>
      </c>
      <c r="S426">
        <v>14118</v>
      </c>
      <c r="T426">
        <v>22102</v>
      </c>
      <c r="U426">
        <v>3</v>
      </c>
      <c r="V426" t="s">
        <v>47</v>
      </c>
      <c r="W426" t="s">
        <v>49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49</v>
      </c>
      <c r="C427" t="s">
        <v>37</v>
      </c>
      <c r="D427">
        <v>1099</v>
      </c>
      <c r="E427" t="s">
        <v>41</v>
      </c>
      <c r="F427">
        <v>29</v>
      </c>
      <c r="G427">
        <v>4</v>
      </c>
      <c r="H427" t="s">
        <v>42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57</v>
      </c>
      <c r="Q427">
        <v>3</v>
      </c>
      <c r="R427" t="s">
        <v>60</v>
      </c>
      <c r="S427">
        <v>17046</v>
      </c>
      <c r="T427">
        <v>9314</v>
      </c>
      <c r="U427">
        <v>0</v>
      </c>
      <c r="V427" t="s">
        <v>47</v>
      </c>
      <c r="W427" t="s">
        <v>49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49</v>
      </c>
      <c r="C428" t="s">
        <v>39</v>
      </c>
      <c r="D428">
        <v>1116</v>
      </c>
      <c r="E428" t="s">
        <v>41</v>
      </c>
      <c r="F428">
        <v>2</v>
      </c>
      <c r="G428">
        <v>3</v>
      </c>
      <c r="H428" t="s">
        <v>44</v>
      </c>
      <c r="I428">
        <v>1</v>
      </c>
      <c r="J428">
        <v>571</v>
      </c>
      <c r="K428">
        <v>3</v>
      </c>
      <c r="L428" t="s">
        <v>45</v>
      </c>
      <c r="M428">
        <v>49</v>
      </c>
      <c r="N428">
        <v>3</v>
      </c>
      <c r="O428">
        <v>1</v>
      </c>
      <c r="P428" t="s">
        <v>54</v>
      </c>
      <c r="Q428">
        <v>4</v>
      </c>
      <c r="R428" t="s">
        <v>61</v>
      </c>
      <c r="S428">
        <v>2564</v>
      </c>
      <c r="T428">
        <v>7181</v>
      </c>
      <c r="U428">
        <v>0</v>
      </c>
      <c r="V428" t="s">
        <v>47</v>
      </c>
      <c r="W428" t="s">
        <v>49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49</v>
      </c>
      <c r="C429" t="s">
        <v>38</v>
      </c>
      <c r="D429">
        <v>1499</v>
      </c>
      <c r="E429" t="s">
        <v>40</v>
      </c>
      <c r="F429">
        <v>28</v>
      </c>
      <c r="G429">
        <v>3</v>
      </c>
      <c r="H429" t="s">
        <v>0</v>
      </c>
      <c r="I429">
        <v>1</v>
      </c>
      <c r="J429">
        <v>573</v>
      </c>
      <c r="K429">
        <v>3</v>
      </c>
      <c r="L429" t="s">
        <v>45</v>
      </c>
      <c r="M429">
        <v>80</v>
      </c>
      <c r="N429">
        <v>2</v>
      </c>
      <c r="O429">
        <v>3</v>
      </c>
      <c r="P429" t="s">
        <v>52</v>
      </c>
      <c r="Q429">
        <v>1</v>
      </c>
      <c r="R429" t="s">
        <v>60</v>
      </c>
      <c r="S429">
        <v>10266</v>
      </c>
      <c r="T429">
        <v>2845</v>
      </c>
      <c r="U429">
        <v>4</v>
      </c>
      <c r="V429" t="s">
        <v>47</v>
      </c>
      <c r="W429" t="s">
        <v>49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49</v>
      </c>
      <c r="C430" t="s">
        <v>37</v>
      </c>
      <c r="D430">
        <v>983</v>
      </c>
      <c r="E430" t="s">
        <v>41</v>
      </c>
      <c r="F430">
        <v>2</v>
      </c>
      <c r="G430">
        <v>2</v>
      </c>
      <c r="H430" t="s">
        <v>44</v>
      </c>
      <c r="I430">
        <v>1</v>
      </c>
      <c r="J430">
        <v>574</v>
      </c>
      <c r="K430">
        <v>1</v>
      </c>
      <c r="L430" t="s">
        <v>45</v>
      </c>
      <c r="M430">
        <v>65</v>
      </c>
      <c r="N430">
        <v>3</v>
      </c>
      <c r="O430">
        <v>2</v>
      </c>
      <c r="P430" t="s">
        <v>55</v>
      </c>
      <c r="Q430">
        <v>4</v>
      </c>
      <c r="R430" t="s">
        <v>62</v>
      </c>
      <c r="S430">
        <v>5070</v>
      </c>
      <c r="T430">
        <v>7389</v>
      </c>
      <c r="U430">
        <v>5</v>
      </c>
      <c r="V430" t="s">
        <v>47</v>
      </c>
      <c r="W430" t="s">
        <v>49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49</v>
      </c>
      <c r="C431" t="s">
        <v>37</v>
      </c>
      <c r="D431">
        <v>1009</v>
      </c>
      <c r="E431" t="s">
        <v>41</v>
      </c>
      <c r="F431">
        <v>2</v>
      </c>
      <c r="G431">
        <v>3</v>
      </c>
      <c r="H431" t="s">
        <v>42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60</v>
      </c>
      <c r="S431">
        <v>17861</v>
      </c>
      <c r="T431">
        <v>2288</v>
      </c>
      <c r="U431">
        <v>6</v>
      </c>
      <c r="V431" t="s">
        <v>47</v>
      </c>
      <c r="W431" t="s">
        <v>49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49</v>
      </c>
      <c r="C432" t="s">
        <v>37</v>
      </c>
      <c r="D432">
        <v>144</v>
      </c>
      <c r="E432" t="s">
        <v>41</v>
      </c>
      <c r="F432">
        <v>22</v>
      </c>
      <c r="G432">
        <v>3</v>
      </c>
      <c r="H432" t="s">
        <v>42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54</v>
      </c>
      <c r="Q432">
        <v>3</v>
      </c>
      <c r="R432" t="s">
        <v>61</v>
      </c>
      <c r="S432">
        <v>4230</v>
      </c>
      <c r="T432">
        <v>19225</v>
      </c>
      <c r="U432">
        <v>0</v>
      </c>
      <c r="V432" t="s">
        <v>47</v>
      </c>
      <c r="W432" t="s">
        <v>49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49</v>
      </c>
      <c r="C433" t="s">
        <v>37</v>
      </c>
      <c r="D433">
        <v>548</v>
      </c>
      <c r="E433" t="s">
        <v>41</v>
      </c>
      <c r="F433">
        <v>8</v>
      </c>
      <c r="G433">
        <v>4</v>
      </c>
      <c r="H433" t="s">
        <v>42</v>
      </c>
      <c r="I433">
        <v>1</v>
      </c>
      <c r="J433">
        <v>578</v>
      </c>
      <c r="K433">
        <v>3</v>
      </c>
      <c r="L433" t="s">
        <v>45</v>
      </c>
      <c r="M433">
        <v>42</v>
      </c>
      <c r="N433">
        <v>3</v>
      </c>
      <c r="O433">
        <v>2</v>
      </c>
      <c r="P433" t="s">
        <v>54</v>
      </c>
      <c r="Q433">
        <v>3</v>
      </c>
      <c r="R433" t="s">
        <v>61</v>
      </c>
      <c r="S433">
        <v>3780</v>
      </c>
      <c r="T433">
        <v>23428</v>
      </c>
      <c r="U433">
        <v>7</v>
      </c>
      <c r="V433" t="s">
        <v>47</v>
      </c>
      <c r="W433" t="s">
        <v>49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49</v>
      </c>
      <c r="C434" t="s">
        <v>37</v>
      </c>
      <c r="D434">
        <v>1303</v>
      </c>
      <c r="E434" t="s">
        <v>41</v>
      </c>
      <c r="F434">
        <v>2</v>
      </c>
      <c r="G434">
        <v>4</v>
      </c>
      <c r="H434" t="s">
        <v>42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53</v>
      </c>
      <c r="Q434">
        <v>3</v>
      </c>
      <c r="R434" t="s">
        <v>62</v>
      </c>
      <c r="S434">
        <v>2768</v>
      </c>
      <c r="T434">
        <v>8416</v>
      </c>
      <c r="U434">
        <v>3</v>
      </c>
      <c r="V434" t="s">
        <v>47</v>
      </c>
      <c r="W434" t="s">
        <v>49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49</v>
      </c>
      <c r="C435" t="s">
        <v>37</v>
      </c>
      <c r="D435">
        <v>1125</v>
      </c>
      <c r="E435" t="s">
        <v>40</v>
      </c>
      <c r="F435">
        <v>10</v>
      </c>
      <c r="G435">
        <v>3</v>
      </c>
      <c r="H435" t="s">
        <v>0</v>
      </c>
      <c r="I435">
        <v>1</v>
      </c>
      <c r="J435">
        <v>580</v>
      </c>
      <c r="K435">
        <v>3</v>
      </c>
      <c r="L435" t="s">
        <v>45</v>
      </c>
      <c r="M435">
        <v>94</v>
      </c>
      <c r="N435">
        <v>2</v>
      </c>
      <c r="O435">
        <v>3</v>
      </c>
      <c r="P435" t="s">
        <v>52</v>
      </c>
      <c r="Q435">
        <v>4</v>
      </c>
      <c r="R435" t="s">
        <v>60</v>
      </c>
      <c r="S435">
        <v>9071</v>
      </c>
      <c r="T435">
        <v>11563</v>
      </c>
      <c r="U435">
        <v>2</v>
      </c>
      <c r="V435" t="s">
        <v>47</v>
      </c>
      <c r="W435" t="s">
        <v>47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49</v>
      </c>
      <c r="C436" t="s">
        <v>37</v>
      </c>
      <c r="D436">
        <v>1274</v>
      </c>
      <c r="E436" t="s">
        <v>41</v>
      </c>
      <c r="F436">
        <v>9</v>
      </c>
      <c r="G436">
        <v>1</v>
      </c>
      <c r="H436" t="s">
        <v>42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55</v>
      </c>
      <c r="Q436">
        <v>2</v>
      </c>
      <c r="R436" t="s">
        <v>62</v>
      </c>
      <c r="S436">
        <v>10648</v>
      </c>
      <c r="T436">
        <v>14394</v>
      </c>
      <c r="U436">
        <v>1</v>
      </c>
      <c r="V436" t="s">
        <v>47</v>
      </c>
      <c r="W436" t="s">
        <v>49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47</v>
      </c>
      <c r="C437" t="s">
        <v>37</v>
      </c>
      <c r="D437">
        <v>1277</v>
      </c>
      <c r="E437" t="s">
        <v>41</v>
      </c>
      <c r="F437">
        <v>15</v>
      </c>
      <c r="G437">
        <v>1</v>
      </c>
      <c r="H437" t="s">
        <v>44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57</v>
      </c>
      <c r="Q437">
        <v>3</v>
      </c>
      <c r="R437" t="s">
        <v>60</v>
      </c>
      <c r="S437">
        <v>13610</v>
      </c>
      <c r="T437">
        <v>24619</v>
      </c>
      <c r="U437">
        <v>7</v>
      </c>
      <c r="V437" t="s">
        <v>47</v>
      </c>
      <c r="W437" t="s">
        <v>47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47</v>
      </c>
      <c r="C438" t="s">
        <v>37</v>
      </c>
      <c r="D438">
        <v>587</v>
      </c>
      <c r="E438" t="s">
        <v>41</v>
      </c>
      <c r="F438">
        <v>10</v>
      </c>
      <c r="G438">
        <v>1</v>
      </c>
      <c r="H438" t="s">
        <v>44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54</v>
      </c>
      <c r="Q438">
        <v>4</v>
      </c>
      <c r="R438" t="s">
        <v>62</v>
      </c>
      <c r="S438">
        <v>3408</v>
      </c>
      <c r="T438">
        <v>6705</v>
      </c>
      <c r="U438">
        <v>7</v>
      </c>
      <c r="V438" t="s">
        <v>47</v>
      </c>
      <c r="W438" t="s">
        <v>49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49</v>
      </c>
      <c r="C439" t="s">
        <v>37</v>
      </c>
      <c r="D439">
        <v>413</v>
      </c>
      <c r="E439" t="s">
        <v>40</v>
      </c>
      <c r="F439">
        <v>7</v>
      </c>
      <c r="G439">
        <v>1</v>
      </c>
      <c r="H439" t="s">
        <v>0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59</v>
      </c>
      <c r="Q439">
        <v>2</v>
      </c>
      <c r="R439" t="s">
        <v>61</v>
      </c>
      <c r="S439">
        <v>2983</v>
      </c>
      <c r="T439">
        <v>18398</v>
      </c>
      <c r="U439">
        <v>0</v>
      </c>
      <c r="V439" t="s">
        <v>47</v>
      </c>
      <c r="W439" t="s">
        <v>49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49</v>
      </c>
      <c r="C440" t="s">
        <v>37</v>
      </c>
      <c r="D440">
        <v>1276</v>
      </c>
      <c r="E440" t="s">
        <v>41</v>
      </c>
      <c r="F440">
        <v>16</v>
      </c>
      <c r="G440">
        <v>3</v>
      </c>
      <c r="H440" t="s">
        <v>42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56</v>
      </c>
      <c r="Q440">
        <v>3</v>
      </c>
      <c r="R440" t="s">
        <v>60</v>
      </c>
      <c r="S440">
        <v>7632</v>
      </c>
      <c r="T440">
        <v>14295</v>
      </c>
      <c r="U440">
        <v>4</v>
      </c>
      <c r="V440" t="s">
        <v>47</v>
      </c>
      <c r="W440" t="s">
        <v>47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47</v>
      </c>
      <c r="C441" t="s">
        <v>38</v>
      </c>
      <c r="D441">
        <v>534</v>
      </c>
      <c r="E441" t="s">
        <v>41</v>
      </c>
      <c r="F441">
        <v>20</v>
      </c>
      <c r="G441">
        <v>3</v>
      </c>
      <c r="H441" t="s">
        <v>42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56</v>
      </c>
      <c r="Q441">
        <v>3</v>
      </c>
      <c r="R441" t="s">
        <v>60</v>
      </c>
      <c r="S441">
        <v>9824</v>
      </c>
      <c r="T441">
        <v>22908</v>
      </c>
      <c r="U441">
        <v>3</v>
      </c>
      <c r="V441" t="s">
        <v>47</v>
      </c>
      <c r="W441" t="s">
        <v>49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47</v>
      </c>
      <c r="C442" t="s">
        <v>38</v>
      </c>
      <c r="D442">
        <v>988</v>
      </c>
      <c r="E442" t="s">
        <v>51</v>
      </c>
      <c r="F442">
        <v>23</v>
      </c>
      <c r="G442">
        <v>3</v>
      </c>
      <c r="H442" t="s">
        <v>51</v>
      </c>
      <c r="I442">
        <v>1</v>
      </c>
      <c r="J442">
        <v>590</v>
      </c>
      <c r="K442">
        <v>2</v>
      </c>
      <c r="L442" t="s">
        <v>45</v>
      </c>
      <c r="M442">
        <v>43</v>
      </c>
      <c r="N442">
        <v>3</v>
      </c>
      <c r="O442">
        <v>3</v>
      </c>
      <c r="P442" t="s">
        <v>51</v>
      </c>
      <c r="Q442">
        <v>1</v>
      </c>
      <c r="R442" t="s">
        <v>62</v>
      </c>
      <c r="S442">
        <v>9950</v>
      </c>
      <c r="T442">
        <v>11533</v>
      </c>
      <c r="U442">
        <v>9</v>
      </c>
      <c r="V442" t="s">
        <v>47</v>
      </c>
      <c r="W442" t="s">
        <v>47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49</v>
      </c>
      <c r="C443" t="s">
        <v>38</v>
      </c>
      <c r="D443">
        <v>1474</v>
      </c>
      <c r="E443" t="s">
        <v>41</v>
      </c>
      <c r="F443">
        <v>5</v>
      </c>
      <c r="G443">
        <v>2</v>
      </c>
      <c r="H443" t="s">
        <v>43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54</v>
      </c>
      <c r="Q443">
        <v>3</v>
      </c>
      <c r="R443" t="s">
        <v>60</v>
      </c>
      <c r="S443">
        <v>2093</v>
      </c>
      <c r="T443">
        <v>9260</v>
      </c>
      <c r="U443">
        <v>4</v>
      </c>
      <c r="V443" t="s">
        <v>47</v>
      </c>
      <c r="W443" t="s">
        <v>49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49</v>
      </c>
      <c r="C444" t="s">
        <v>39</v>
      </c>
      <c r="D444">
        <v>635</v>
      </c>
      <c r="E444" t="s">
        <v>40</v>
      </c>
      <c r="F444">
        <v>10</v>
      </c>
      <c r="G444">
        <v>4</v>
      </c>
      <c r="H444" t="s">
        <v>44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52</v>
      </c>
      <c r="Q444">
        <v>4</v>
      </c>
      <c r="R444" t="s">
        <v>61</v>
      </c>
      <c r="S444">
        <v>9980</v>
      </c>
      <c r="T444">
        <v>15318</v>
      </c>
      <c r="U444">
        <v>1</v>
      </c>
      <c r="V444" t="s">
        <v>47</v>
      </c>
      <c r="W444" t="s">
        <v>49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47</v>
      </c>
      <c r="C445" t="s">
        <v>38</v>
      </c>
      <c r="D445">
        <v>1368</v>
      </c>
      <c r="E445" t="s">
        <v>41</v>
      </c>
      <c r="F445">
        <v>4</v>
      </c>
      <c r="G445">
        <v>1</v>
      </c>
      <c r="H445" t="s">
        <v>50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54</v>
      </c>
      <c r="Q445">
        <v>3</v>
      </c>
      <c r="R445" t="s">
        <v>61</v>
      </c>
      <c r="S445">
        <v>3894</v>
      </c>
      <c r="T445">
        <v>9129</v>
      </c>
      <c r="U445">
        <v>5</v>
      </c>
      <c r="V445" t="s">
        <v>47</v>
      </c>
      <c r="W445" t="s">
        <v>49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49</v>
      </c>
      <c r="C446" t="s">
        <v>37</v>
      </c>
      <c r="D446">
        <v>163</v>
      </c>
      <c r="E446" t="s">
        <v>40</v>
      </c>
      <c r="F446">
        <v>2</v>
      </c>
      <c r="G446">
        <v>5</v>
      </c>
      <c r="H446" t="s">
        <v>0</v>
      </c>
      <c r="I446">
        <v>1</v>
      </c>
      <c r="J446">
        <v>595</v>
      </c>
      <c r="K446">
        <v>2</v>
      </c>
      <c r="L446" t="s">
        <v>45</v>
      </c>
      <c r="M446">
        <v>37</v>
      </c>
      <c r="N446">
        <v>3</v>
      </c>
      <c r="O446">
        <v>2</v>
      </c>
      <c r="P446" t="s">
        <v>52</v>
      </c>
      <c r="Q446">
        <v>4</v>
      </c>
      <c r="R446" t="s">
        <v>60</v>
      </c>
      <c r="S446">
        <v>4051</v>
      </c>
      <c r="T446">
        <v>19658</v>
      </c>
      <c r="U446">
        <v>2</v>
      </c>
      <c r="V446" t="s">
        <v>47</v>
      </c>
      <c r="W446" t="s">
        <v>49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49</v>
      </c>
      <c r="C447" t="s">
        <v>37</v>
      </c>
      <c r="D447">
        <v>1117</v>
      </c>
      <c r="E447" t="s">
        <v>40</v>
      </c>
      <c r="F447">
        <v>18</v>
      </c>
      <c r="G447">
        <v>5</v>
      </c>
      <c r="H447" t="s">
        <v>42</v>
      </c>
      <c r="I447">
        <v>1</v>
      </c>
      <c r="J447">
        <v>597</v>
      </c>
      <c r="K447">
        <v>1</v>
      </c>
      <c r="L447" t="s">
        <v>45</v>
      </c>
      <c r="M447">
        <v>83</v>
      </c>
      <c r="N447">
        <v>3</v>
      </c>
      <c r="O447">
        <v>4</v>
      </c>
      <c r="P447" t="s">
        <v>57</v>
      </c>
      <c r="Q447">
        <v>2</v>
      </c>
      <c r="R447" t="s">
        <v>61</v>
      </c>
      <c r="S447">
        <v>16835</v>
      </c>
      <c r="T447">
        <v>9873</v>
      </c>
      <c r="U447">
        <v>3</v>
      </c>
      <c r="V447" t="s">
        <v>47</v>
      </c>
      <c r="W447" t="s">
        <v>49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49</v>
      </c>
      <c r="C448" t="s">
        <v>39</v>
      </c>
      <c r="D448">
        <v>267</v>
      </c>
      <c r="E448" t="s">
        <v>40</v>
      </c>
      <c r="F448">
        <v>10</v>
      </c>
      <c r="G448">
        <v>2</v>
      </c>
      <c r="H448" t="s">
        <v>42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52</v>
      </c>
      <c r="Q448">
        <v>4</v>
      </c>
      <c r="R448" t="s">
        <v>61</v>
      </c>
      <c r="S448">
        <v>6230</v>
      </c>
      <c r="T448">
        <v>13430</v>
      </c>
      <c r="U448">
        <v>7</v>
      </c>
      <c r="V448" t="s">
        <v>47</v>
      </c>
      <c r="W448" t="s">
        <v>49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49</v>
      </c>
      <c r="C449" t="s">
        <v>37</v>
      </c>
      <c r="D449">
        <v>619</v>
      </c>
      <c r="E449" t="s">
        <v>40</v>
      </c>
      <c r="F449">
        <v>1</v>
      </c>
      <c r="G449">
        <v>3</v>
      </c>
      <c r="H449" t="s">
        <v>0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52</v>
      </c>
      <c r="Q449">
        <v>3</v>
      </c>
      <c r="R449" t="s">
        <v>60</v>
      </c>
      <c r="S449">
        <v>4717</v>
      </c>
      <c r="T449">
        <v>18659</v>
      </c>
      <c r="U449">
        <v>9</v>
      </c>
      <c r="V449" t="s">
        <v>47</v>
      </c>
      <c r="W449" t="s">
        <v>49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49</v>
      </c>
      <c r="C450" t="s">
        <v>37</v>
      </c>
      <c r="D450">
        <v>302</v>
      </c>
      <c r="E450" t="s">
        <v>41</v>
      </c>
      <c r="F450">
        <v>6</v>
      </c>
      <c r="G450">
        <v>3</v>
      </c>
      <c r="H450" t="s">
        <v>42</v>
      </c>
      <c r="I450">
        <v>1</v>
      </c>
      <c r="J450">
        <v>601</v>
      </c>
      <c r="K450">
        <v>2</v>
      </c>
      <c r="L450" t="s">
        <v>45</v>
      </c>
      <c r="M450">
        <v>75</v>
      </c>
      <c r="N450">
        <v>3</v>
      </c>
      <c r="O450">
        <v>4</v>
      </c>
      <c r="P450" t="s">
        <v>55</v>
      </c>
      <c r="Q450">
        <v>3</v>
      </c>
      <c r="R450" t="s">
        <v>61</v>
      </c>
      <c r="S450">
        <v>13237</v>
      </c>
      <c r="T450">
        <v>20364</v>
      </c>
      <c r="U450">
        <v>7</v>
      </c>
      <c r="V450" t="s">
        <v>47</v>
      </c>
      <c r="W450" t="s">
        <v>49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49</v>
      </c>
      <c r="C451" t="s">
        <v>38</v>
      </c>
      <c r="D451">
        <v>443</v>
      </c>
      <c r="E451" t="s">
        <v>41</v>
      </c>
      <c r="F451">
        <v>8</v>
      </c>
      <c r="G451">
        <v>1</v>
      </c>
      <c r="H451" t="s">
        <v>42</v>
      </c>
      <c r="I451">
        <v>1</v>
      </c>
      <c r="J451">
        <v>602</v>
      </c>
      <c r="K451">
        <v>3</v>
      </c>
      <c r="L451" t="s">
        <v>45</v>
      </c>
      <c r="M451">
        <v>48</v>
      </c>
      <c r="N451">
        <v>3</v>
      </c>
      <c r="O451">
        <v>1</v>
      </c>
      <c r="P451" t="s">
        <v>54</v>
      </c>
      <c r="Q451">
        <v>3</v>
      </c>
      <c r="R451" t="s">
        <v>60</v>
      </c>
      <c r="S451">
        <v>3755</v>
      </c>
      <c r="T451">
        <v>17872</v>
      </c>
      <c r="U451">
        <v>1</v>
      </c>
      <c r="V451" t="s">
        <v>47</v>
      </c>
      <c r="W451" t="s">
        <v>49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49</v>
      </c>
      <c r="C452" t="s">
        <v>37</v>
      </c>
      <c r="D452">
        <v>828</v>
      </c>
      <c r="E452" t="s">
        <v>40</v>
      </c>
      <c r="F452">
        <v>2</v>
      </c>
      <c r="G452">
        <v>1</v>
      </c>
      <c r="H452" t="s">
        <v>42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52</v>
      </c>
      <c r="Q452">
        <v>4</v>
      </c>
      <c r="R452" t="s">
        <v>61</v>
      </c>
      <c r="S452">
        <v>6582</v>
      </c>
      <c r="T452">
        <v>8346</v>
      </c>
      <c r="U452">
        <v>4</v>
      </c>
      <c r="V452" t="s">
        <v>47</v>
      </c>
      <c r="W452" t="s">
        <v>47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49</v>
      </c>
      <c r="C453" t="s">
        <v>37</v>
      </c>
      <c r="D453">
        <v>319</v>
      </c>
      <c r="E453" t="s">
        <v>41</v>
      </c>
      <c r="F453">
        <v>24</v>
      </c>
      <c r="G453">
        <v>3</v>
      </c>
      <c r="H453" t="s">
        <v>44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55</v>
      </c>
      <c r="Q453">
        <v>1</v>
      </c>
      <c r="R453" t="s">
        <v>60</v>
      </c>
      <c r="S453">
        <v>7406</v>
      </c>
      <c r="T453">
        <v>6950</v>
      </c>
      <c r="U453">
        <v>1</v>
      </c>
      <c r="V453" t="s">
        <v>47</v>
      </c>
      <c r="W453" t="s">
        <v>47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49</v>
      </c>
      <c r="C454" t="s">
        <v>37</v>
      </c>
      <c r="D454">
        <v>561</v>
      </c>
      <c r="E454" t="s">
        <v>40</v>
      </c>
      <c r="F454">
        <v>2</v>
      </c>
      <c r="G454">
        <v>3</v>
      </c>
      <c r="H454" t="s">
        <v>43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52</v>
      </c>
      <c r="Q454">
        <v>2</v>
      </c>
      <c r="R454" t="s">
        <v>60</v>
      </c>
      <c r="S454">
        <v>4805</v>
      </c>
      <c r="T454">
        <v>16177</v>
      </c>
      <c r="U454">
        <v>0</v>
      </c>
      <c r="V454" t="s">
        <v>47</v>
      </c>
      <c r="W454" t="s">
        <v>49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47</v>
      </c>
      <c r="C455" t="s">
        <v>38</v>
      </c>
      <c r="D455">
        <v>426</v>
      </c>
      <c r="E455" t="s">
        <v>51</v>
      </c>
      <c r="F455">
        <v>17</v>
      </c>
      <c r="G455">
        <v>4</v>
      </c>
      <c r="H455" t="s">
        <v>42</v>
      </c>
      <c r="I455">
        <v>1</v>
      </c>
      <c r="J455">
        <v>608</v>
      </c>
      <c r="K455">
        <v>2</v>
      </c>
      <c r="L455" t="s">
        <v>45</v>
      </c>
      <c r="M455">
        <v>58</v>
      </c>
      <c r="N455">
        <v>3</v>
      </c>
      <c r="O455">
        <v>1</v>
      </c>
      <c r="P455" t="s">
        <v>51</v>
      </c>
      <c r="Q455">
        <v>3</v>
      </c>
      <c r="R455" t="s">
        <v>62</v>
      </c>
      <c r="S455">
        <v>2741</v>
      </c>
      <c r="T455">
        <v>22808</v>
      </c>
      <c r="U455">
        <v>0</v>
      </c>
      <c r="V455" t="s">
        <v>47</v>
      </c>
      <c r="W455" t="s">
        <v>47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49</v>
      </c>
      <c r="C456" t="s">
        <v>37</v>
      </c>
      <c r="D456">
        <v>232</v>
      </c>
      <c r="E456" t="s">
        <v>41</v>
      </c>
      <c r="F456">
        <v>19</v>
      </c>
      <c r="G456">
        <v>3</v>
      </c>
      <c r="H456" t="s">
        <v>50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55</v>
      </c>
      <c r="Q456">
        <v>4</v>
      </c>
      <c r="R456" t="s">
        <v>62</v>
      </c>
      <c r="S456">
        <v>4262</v>
      </c>
      <c r="T456">
        <v>22645</v>
      </c>
      <c r="U456">
        <v>4</v>
      </c>
      <c r="V456" t="s">
        <v>47</v>
      </c>
      <c r="W456" t="s">
        <v>49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49</v>
      </c>
      <c r="C457" t="s">
        <v>37</v>
      </c>
      <c r="D457">
        <v>922</v>
      </c>
      <c r="E457" t="s">
        <v>41</v>
      </c>
      <c r="F457">
        <v>1</v>
      </c>
      <c r="G457">
        <v>5</v>
      </c>
      <c r="H457" t="s">
        <v>44</v>
      </c>
      <c r="I457">
        <v>1</v>
      </c>
      <c r="J457">
        <v>612</v>
      </c>
      <c r="K457">
        <v>1</v>
      </c>
      <c r="L457" t="s">
        <v>45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62</v>
      </c>
      <c r="S457">
        <v>16184</v>
      </c>
      <c r="T457">
        <v>22578</v>
      </c>
      <c r="U457">
        <v>4</v>
      </c>
      <c r="V457" t="s">
        <v>47</v>
      </c>
      <c r="W457" t="s">
        <v>49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49</v>
      </c>
      <c r="C458" t="s">
        <v>37</v>
      </c>
      <c r="D458">
        <v>688</v>
      </c>
      <c r="E458" t="s">
        <v>40</v>
      </c>
      <c r="F458">
        <v>7</v>
      </c>
      <c r="G458">
        <v>3</v>
      </c>
      <c r="H458" t="s">
        <v>42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57</v>
      </c>
      <c r="Q458">
        <v>4</v>
      </c>
      <c r="R458" t="s">
        <v>62</v>
      </c>
      <c r="S458">
        <v>11557</v>
      </c>
      <c r="T458">
        <v>25291</v>
      </c>
      <c r="U458">
        <v>9</v>
      </c>
      <c r="V458" t="s">
        <v>47</v>
      </c>
      <c r="W458" t="s">
        <v>49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47</v>
      </c>
      <c r="C459" t="s">
        <v>38</v>
      </c>
      <c r="D459">
        <v>1306</v>
      </c>
      <c r="E459" t="s">
        <v>40</v>
      </c>
      <c r="F459">
        <v>5</v>
      </c>
      <c r="G459">
        <v>3</v>
      </c>
      <c r="H459" t="s">
        <v>0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59</v>
      </c>
      <c r="Q459">
        <v>2</v>
      </c>
      <c r="R459" t="s">
        <v>61</v>
      </c>
      <c r="S459">
        <v>1878</v>
      </c>
      <c r="T459">
        <v>8059</v>
      </c>
      <c r="U459">
        <v>1</v>
      </c>
      <c r="V459" t="s">
        <v>47</v>
      </c>
      <c r="W459" t="s">
        <v>47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49</v>
      </c>
      <c r="C460" t="s">
        <v>39</v>
      </c>
      <c r="D460">
        <v>1094</v>
      </c>
      <c r="E460" t="s">
        <v>40</v>
      </c>
      <c r="F460">
        <v>28</v>
      </c>
      <c r="G460">
        <v>3</v>
      </c>
      <c r="H460" t="s">
        <v>43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52</v>
      </c>
      <c r="Q460">
        <v>1</v>
      </c>
      <c r="R460" t="s">
        <v>62</v>
      </c>
      <c r="S460">
        <v>10932</v>
      </c>
      <c r="T460">
        <v>11373</v>
      </c>
      <c r="U460">
        <v>3</v>
      </c>
      <c r="V460" t="s">
        <v>47</v>
      </c>
      <c r="W460" t="s">
        <v>49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49</v>
      </c>
      <c r="C461" t="s">
        <v>39</v>
      </c>
      <c r="D461">
        <v>509</v>
      </c>
      <c r="E461" t="s">
        <v>41</v>
      </c>
      <c r="F461">
        <v>2</v>
      </c>
      <c r="G461">
        <v>4</v>
      </c>
      <c r="H461" t="s">
        <v>43</v>
      </c>
      <c r="I461">
        <v>1</v>
      </c>
      <c r="J461">
        <v>616</v>
      </c>
      <c r="K461">
        <v>1</v>
      </c>
      <c r="L461" t="s">
        <v>45</v>
      </c>
      <c r="M461">
        <v>62</v>
      </c>
      <c r="N461">
        <v>2</v>
      </c>
      <c r="O461">
        <v>2</v>
      </c>
      <c r="P461" t="s">
        <v>56</v>
      </c>
      <c r="Q461">
        <v>3</v>
      </c>
      <c r="R461" t="s">
        <v>61</v>
      </c>
      <c r="S461">
        <v>6811</v>
      </c>
      <c r="T461">
        <v>2112</v>
      </c>
      <c r="U461">
        <v>2</v>
      </c>
      <c r="V461" t="s">
        <v>47</v>
      </c>
      <c r="W461" t="s">
        <v>47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49</v>
      </c>
      <c r="C462" t="s">
        <v>37</v>
      </c>
      <c r="D462">
        <v>775</v>
      </c>
      <c r="E462" t="s">
        <v>40</v>
      </c>
      <c r="F462">
        <v>29</v>
      </c>
      <c r="G462">
        <v>2</v>
      </c>
      <c r="H462" t="s">
        <v>44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52</v>
      </c>
      <c r="Q462">
        <v>3</v>
      </c>
      <c r="R462" t="s">
        <v>62</v>
      </c>
      <c r="S462">
        <v>4306</v>
      </c>
      <c r="T462">
        <v>4267</v>
      </c>
      <c r="U462">
        <v>5</v>
      </c>
      <c r="V462" t="s">
        <v>47</v>
      </c>
      <c r="W462" t="s">
        <v>49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49</v>
      </c>
      <c r="C463" t="s">
        <v>37</v>
      </c>
      <c r="D463">
        <v>195</v>
      </c>
      <c r="E463" t="s">
        <v>40</v>
      </c>
      <c r="F463">
        <v>1</v>
      </c>
      <c r="G463">
        <v>3</v>
      </c>
      <c r="H463" t="s">
        <v>44</v>
      </c>
      <c r="I463">
        <v>1</v>
      </c>
      <c r="J463">
        <v>620</v>
      </c>
      <c r="K463">
        <v>1</v>
      </c>
      <c r="L463" t="s">
        <v>45</v>
      </c>
      <c r="M463">
        <v>80</v>
      </c>
      <c r="N463">
        <v>3</v>
      </c>
      <c r="O463">
        <v>2</v>
      </c>
      <c r="P463" t="s">
        <v>52</v>
      </c>
      <c r="Q463">
        <v>3</v>
      </c>
      <c r="R463" t="s">
        <v>61</v>
      </c>
      <c r="S463">
        <v>4859</v>
      </c>
      <c r="T463">
        <v>6698</v>
      </c>
      <c r="U463">
        <v>1</v>
      </c>
      <c r="V463" t="s">
        <v>47</v>
      </c>
      <c r="W463" t="s">
        <v>49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49</v>
      </c>
      <c r="C464" t="s">
        <v>37</v>
      </c>
      <c r="D464">
        <v>258</v>
      </c>
      <c r="E464" t="s">
        <v>40</v>
      </c>
      <c r="F464">
        <v>21</v>
      </c>
      <c r="G464">
        <v>4</v>
      </c>
      <c r="H464" t="s">
        <v>42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52</v>
      </c>
      <c r="Q464">
        <v>4</v>
      </c>
      <c r="R464" t="s">
        <v>61</v>
      </c>
      <c r="S464">
        <v>5337</v>
      </c>
      <c r="T464">
        <v>19921</v>
      </c>
      <c r="U464">
        <v>1</v>
      </c>
      <c r="V464" t="s">
        <v>47</v>
      </c>
      <c r="W464" t="s">
        <v>49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47</v>
      </c>
      <c r="C465" t="s">
        <v>37</v>
      </c>
      <c r="D465">
        <v>471</v>
      </c>
      <c r="E465" t="s">
        <v>41</v>
      </c>
      <c r="F465">
        <v>24</v>
      </c>
      <c r="G465">
        <v>3</v>
      </c>
      <c r="H465" t="s">
        <v>50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54</v>
      </c>
      <c r="Q465">
        <v>4</v>
      </c>
      <c r="R465" t="s">
        <v>61</v>
      </c>
      <c r="S465">
        <v>2340</v>
      </c>
      <c r="T465">
        <v>23213</v>
      </c>
      <c r="U465">
        <v>1</v>
      </c>
      <c r="V465" t="s">
        <v>47</v>
      </c>
      <c r="W465" t="s">
        <v>47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49</v>
      </c>
      <c r="C466" t="s">
        <v>37</v>
      </c>
      <c r="D466">
        <v>799</v>
      </c>
      <c r="E466" t="s">
        <v>41</v>
      </c>
      <c r="F466">
        <v>1</v>
      </c>
      <c r="G466">
        <v>3</v>
      </c>
      <c r="H466" t="s">
        <v>50</v>
      </c>
      <c r="I466">
        <v>1</v>
      </c>
      <c r="J466">
        <v>623</v>
      </c>
      <c r="K466">
        <v>2</v>
      </c>
      <c r="L466" t="s">
        <v>45</v>
      </c>
      <c r="M466">
        <v>59</v>
      </c>
      <c r="N466">
        <v>3</v>
      </c>
      <c r="O466">
        <v>3</v>
      </c>
      <c r="P466" t="s">
        <v>55</v>
      </c>
      <c r="Q466">
        <v>4</v>
      </c>
      <c r="R466" t="s">
        <v>61</v>
      </c>
      <c r="S466">
        <v>7491</v>
      </c>
      <c r="T466">
        <v>23848</v>
      </c>
      <c r="U466">
        <v>4</v>
      </c>
      <c r="V466" t="s">
        <v>47</v>
      </c>
      <c r="W466" t="s">
        <v>49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49</v>
      </c>
      <c r="C467" t="s">
        <v>38</v>
      </c>
      <c r="D467">
        <v>1034</v>
      </c>
      <c r="E467" t="s">
        <v>41</v>
      </c>
      <c r="F467">
        <v>18</v>
      </c>
      <c r="G467">
        <v>1</v>
      </c>
      <c r="H467" t="s">
        <v>44</v>
      </c>
      <c r="I467">
        <v>1</v>
      </c>
      <c r="J467">
        <v>624</v>
      </c>
      <c r="K467">
        <v>1</v>
      </c>
      <c r="L467" t="s">
        <v>45</v>
      </c>
      <c r="M467">
        <v>86</v>
      </c>
      <c r="N467">
        <v>3</v>
      </c>
      <c r="O467">
        <v>3</v>
      </c>
      <c r="P467" t="s">
        <v>56</v>
      </c>
      <c r="Q467">
        <v>3</v>
      </c>
      <c r="R467" t="s">
        <v>60</v>
      </c>
      <c r="S467">
        <v>10527</v>
      </c>
      <c r="T467">
        <v>8984</v>
      </c>
      <c r="U467">
        <v>5</v>
      </c>
      <c r="V467" t="s">
        <v>47</v>
      </c>
      <c r="W467" t="s">
        <v>49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49</v>
      </c>
      <c r="C468" t="s">
        <v>37</v>
      </c>
      <c r="D468">
        <v>1276</v>
      </c>
      <c r="E468" t="s">
        <v>40</v>
      </c>
      <c r="F468">
        <v>2</v>
      </c>
      <c r="G468">
        <v>5</v>
      </c>
      <c r="H468" t="s">
        <v>42</v>
      </c>
      <c r="I468">
        <v>1</v>
      </c>
      <c r="J468">
        <v>625</v>
      </c>
      <c r="K468">
        <v>2</v>
      </c>
      <c r="L468" t="s">
        <v>45</v>
      </c>
      <c r="M468">
        <v>91</v>
      </c>
      <c r="N468">
        <v>3</v>
      </c>
      <c r="O468">
        <v>4</v>
      </c>
      <c r="P468" t="s">
        <v>57</v>
      </c>
      <c r="Q468">
        <v>1</v>
      </c>
      <c r="R468" t="s">
        <v>60</v>
      </c>
      <c r="S468">
        <v>16595</v>
      </c>
      <c r="T468">
        <v>5626</v>
      </c>
      <c r="U468">
        <v>7</v>
      </c>
      <c r="V468" t="s">
        <v>47</v>
      </c>
      <c r="W468" t="s">
        <v>49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49</v>
      </c>
      <c r="C469" t="s">
        <v>39</v>
      </c>
      <c r="D469">
        <v>142</v>
      </c>
      <c r="E469" t="s">
        <v>40</v>
      </c>
      <c r="F469">
        <v>9</v>
      </c>
      <c r="G469">
        <v>4</v>
      </c>
      <c r="H469" t="s">
        <v>44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52</v>
      </c>
      <c r="Q469">
        <v>2</v>
      </c>
      <c r="R469" t="s">
        <v>62</v>
      </c>
      <c r="S469">
        <v>8834</v>
      </c>
      <c r="T469">
        <v>24666</v>
      </c>
      <c r="U469">
        <v>1</v>
      </c>
      <c r="V469" t="s">
        <v>47</v>
      </c>
      <c r="W469" t="s">
        <v>49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49</v>
      </c>
      <c r="C470" t="s">
        <v>37</v>
      </c>
      <c r="D470">
        <v>956</v>
      </c>
      <c r="E470" t="s">
        <v>41</v>
      </c>
      <c r="F470">
        <v>6</v>
      </c>
      <c r="G470">
        <v>2</v>
      </c>
      <c r="H470" t="s">
        <v>50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53</v>
      </c>
      <c r="Q470">
        <v>1</v>
      </c>
      <c r="R470" t="s">
        <v>62</v>
      </c>
      <c r="S470">
        <v>5577</v>
      </c>
      <c r="T470">
        <v>22087</v>
      </c>
      <c r="U470">
        <v>3</v>
      </c>
      <c r="V470" t="s">
        <v>47</v>
      </c>
      <c r="W470" t="s">
        <v>47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47</v>
      </c>
      <c r="C471" t="s">
        <v>39</v>
      </c>
      <c r="D471">
        <v>1474</v>
      </c>
      <c r="E471" t="s">
        <v>40</v>
      </c>
      <c r="F471">
        <v>11</v>
      </c>
      <c r="G471">
        <v>4</v>
      </c>
      <c r="H471" t="s">
        <v>43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52</v>
      </c>
      <c r="Q471">
        <v>3</v>
      </c>
      <c r="R471" t="s">
        <v>60</v>
      </c>
      <c r="S471">
        <v>4707</v>
      </c>
      <c r="T471">
        <v>23914</v>
      </c>
      <c r="U471">
        <v>8</v>
      </c>
      <c r="V471" t="s">
        <v>47</v>
      </c>
      <c r="W471" t="s">
        <v>49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49</v>
      </c>
      <c r="C472" t="s">
        <v>38</v>
      </c>
      <c r="D472">
        <v>535</v>
      </c>
      <c r="E472" t="s">
        <v>40</v>
      </c>
      <c r="F472">
        <v>24</v>
      </c>
      <c r="G472">
        <v>3</v>
      </c>
      <c r="H472" t="s">
        <v>44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59</v>
      </c>
      <c r="Q472">
        <v>4</v>
      </c>
      <c r="R472" t="s">
        <v>60</v>
      </c>
      <c r="S472">
        <v>2400</v>
      </c>
      <c r="T472">
        <v>5530</v>
      </c>
      <c r="U472">
        <v>0</v>
      </c>
      <c r="V472" t="s">
        <v>47</v>
      </c>
      <c r="W472" t="s">
        <v>49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49</v>
      </c>
      <c r="C473" t="s">
        <v>37</v>
      </c>
      <c r="D473">
        <v>1495</v>
      </c>
      <c r="E473" t="s">
        <v>41</v>
      </c>
      <c r="F473">
        <v>10</v>
      </c>
      <c r="G473">
        <v>3</v>
      </c>
      <c r="H473" t="s">
        <v>44</v>
      </c>
      <c r="I473">
        <v>1</v>
      </c>
      <c r="J473">
        <v>634</v>
      </c>
      <c r="K473">
        <v>3</v>
      </c>
      <c r="L473" t="s">
        <v>45</v>
      </c>
      <c r="M473">
        <v>76</v>
      </c>
      <c r="N473">
        <v>3</v>
      </c>
      <c r="O473">
        <v>2</v>
      </c>
      <c r="P473" t="s">
        <v>56</v>
      </c>
      <c r="Q473">
        <v>3</v>
      </c>
      <c r="R473" t="s">
        <v>60</v>
      </c>
      <c r="S473">
        <v>9824</v>
      </c>
      <c r="T473">
        <v>22174</v>
      </c>
      <c r="U473">
        <v>3</v>
      </c>
      <c r="V473" t="s">
        <v>47</v>
      </c>
      <c r="W473" t="s">
        <v>49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49</v>
      </c>
      <c r="C474" t="s">
        <v>37</v>
      </c>
      <c r="D474">
        <v>446</v>
      </c>
      <c r="E474" t="s">
        <v>41</v>
      </c>
      <c r="F474">
        <v>1</v>
      </c>
      <c r="G474">
        <v>4</v>
      </c>
      <c r="H474" t="s">
        <v>42</v>
      </c>
      <c r="I474">
        <v>1</v>
      </c>
      <c r="J474">
        <v>635</v>
      </c>
      <c r="K474">
        <v>2</v>
      </c>
      <c r="L474" t="s">
        <v>45</v>
      </c>
      <c r="M474">
        <v>65</v>
      </c>
      <c r="N474">
        <v>3</v>
      </c>
      <c r="O474">
        <v>2</v>
      </c>
      <c r="P474" t="s">
        <v>55</v>
      </c>
      <c r="Q474">
        <v>2</v>
      </c>
      <c r="R474" t="s">
        <v>60</v>
      </c>
      <c r="S474">
        <v>6447</v>
      </c>
      <c r="T474">
        <v>15701</v>
      </c>
      <c r="U474">
        <v>6</v>
      </c>
      <c r="V474" t="s">
        <v>47</v>
      </c>
      <c r="W474" t="s">
        <v>49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49</v>
      </c>
      <c r="C475" t="s">
        <v>37</v>
      </c>
      <c r="D475">
        <v>1245</v>
      </c>
      <c r="E475" t="s">
        <v>41</v>
      </c>
      <c r="F475">
        <v>18</v>
      </c>
      <c r="G475">
        <v>4</v>
      </c>
      <c r="H475" t="s">
        <v>42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62</v>
      </c>
      <c r="S475">
        <v>19502</v>
      </c>
      <c r="T475">
        <v>2125</v>
      </c>
      <c r="U475">
        <v>1</v>
      </c>
      <c r="V475" t="s">
        <v>47</v>
      </c>
      <c r="W475" t="s">
        <v>47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49</v>
      </c>
      <c r="C476" t="s">
        <v>37</v>
      </c>
      <c r="D476">
        <v>691</v>
      </c>
      <c r="E476" t="s">
        <v>41</v>
      </c>
      <c r="F476">
        <v>23</v>
      </c>
      <c r="G476">
        <v>3</v>
      </c>
      <c r="H476" t="s">
        <v>44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53</v>
      </c>
      <c r="Q476">
        <v>4</v>
      </c>
      <c r="R476" t="s">
        <v>60</v>
      </c>
      <c r="S476">
        <v>2725</v>
      </c>
      <c r="T476">
        <v>21630</v>
      </c>
      <c r="U476">
        <v>1</v>
      </c>
      <c r="V476" t="s">
        <v>47</v>
      </c>
      <c r="W476" t="s">
        <v>47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49</v>
      </c>
      <c r="C477" t="s">
        <v>37</v>
      </c>
      <c r="D477">
        <v>703</v>
      </c>
      <c r="E477" t="s">
        <v>40</v>
      </c>
      <c r="F477">
        <v>28</v>
      </c>
      <c r="G477">
        <v>2</v>
      </c>
      <c r="H477" t="s">
        <v>0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52</v>
      </c>
      <c r="Q477">
        <v>2</v>
      </c>
      <c r="R477" t="s">
        <v>60</v>
      </c>
      <c r="S477">
        <v>6272</v>
      </c>
      <c r="T477">
        <v>7428</v>
      </c>
      <c r="U477">
        <v>1</v>
      </c>
      <c r="V477" t="s">
        <v>47</v>
      </c>
      <c r="W477" t="s">
        <v>49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49</v>
      </c>
      <c r="C478" t="s">
        <v>37</v>
      </c>
      <c r="D478">
        <v>823</v>
      </c>
      <c r="E478" t="s">
        <v>41</v>
      </c>
      <c r="F478">
        <v>17</v>
      </c>
      <c r="G478">
        <v>2</v>
      </c>
      <c r="H478" t="s">
        <v>43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54</v>
      </c>
      <c r="Q478">
        <v>2</v>
      </c>
      <c r="R478" t="s">
        <v>60</v>
      </c>
      <c r="S478">
        <v>2127</v>
      </c>
      <c r="T478">
        <v>9100</v>
      </c>
      <c r="U478">
        <v>1</v>
      </c>
      <c r="V478" t="s">
        <v>47</v>
      </c>
      <c r="W478" t="s">
        <v>49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49</v>
      </c>
      <c r="C479" t="s">
        <v>38</v>
      </c>
      <c r="D479">
        <v>1246</v>
      </c>
      <c r="E479" t="s">
        <v>51</v>
      </c>
      <c r="F479">
        <v>3</v>
      </c>
      <c r="G479">
        <v>3</v>
      </c>
      <c r="H479" t="s">
        <v>44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57</v>
      </c>
      <c r="Q479">
        <v>2</v>
      </c>
      <c r="R479" t="s">
        <v>60</v>
      </c>
      <c r="S479">
        <v>18200</v>
      </c>
      <c r="T479">
        <v>7999</v>
      </c>
      <c r="U479">
        <v>1</v>
      </c>
      <c r="V479" t="s">
        <v>47</v>
      </c>
      <c r="W479" t="s">
        <v>49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49</v>
      </c>
      <c r="C480" t="s">
        <v>37</v>
      </c>
      <c r="D480">
        <v>622</v>
      </c>
      <c r="E480" t="s">
        <v>40</v>
      </c>
      <c r="F480">
        <v>13</v>
      </c>
      <c r="G480">
        <v>1</v>
      </c>
      <c r="H480" t="s">
        <v>44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59</v>
      </c>
      <c r="Q480">
        <v>3</v>
      </c>
      <c r="R480" t="s">
        <v>60</v>
      </c>
      <c r="S480">
        <v>2096</v>
      </c>
      <c r="T480">
        <v>26376</v>
      </c>
      <c r="U480">
        <v>1</v>
      </c>
      <c r="V480" t="s">
        <v>47</v>
      </c>
      <c r="W480" t="s">
        <v>49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47</v>
      </c>
      <c r="C481" t="s">
        <v>38</v>
      </c>
      <c r="D481">
        <v>1287</v>
      </c>
      <c r="E481" t="s">
        <v>41</v>
      </c>
      <c r="F481">
        <v>7</v>
      </c>
      <c r="G481">
        <v>3</v>
      </c>
      <c r="H481" t="s">
        <v>42</v>
      </c>
      <c r="I481">
        <v>1</v>
      </c>
      <c r="J481">
        <v>647</v>
      </c>
      <c r="K481">
        <v>1</v>
      </c>
      <c r="L481" t="s">
        <v>45</v>
      </c>
      <c r="M481">
        <v>55</v>
      </c>
      <c r="N481">
        <v>3</v>
      </c>
      <c r="O481">
        <v>1</v>
      </c>
      <c r="P481" t="s">
        <v>54</v>
      </c>
      <c r="Q481">
        <v>3</v>
      </c>
      <c r="R481" t="s">
        <v>60</v>
      </c>
      <c r="S481">
        <v>2886</v>
      </c>
      <c r="T481">
        <v>14168</v>
      </c>
      <c r="U481">
        <v>1</v>
      </c>
      <c r="V481" t="s">
        <v>47</v>
      </c>
      <c r="W481" t="s">
        <v>47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47</v>
      </c>
      <c r="C482" t="s">
        <v>38</v>
      </c>
      <c r="D482">
        <v>448</v>
      </c>
      <c r="E482" t="s">
        <v>40</v>
      </c>
      <c r="F482">
        <v>12</v>
      </c>
      <c r="G482">
        <v>4</v>
      </c>
      <c r="H482" t="s">
        <v>42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59</v>
      </c>
      <c r="Q482">
        <v>1</v>
      </c>
      <c r="R482" t="s">
        <v>60</v>
      </c>
      <c r="S482">
        <v>2033</v>
      </c>
      <c r="T482">
        <v>14470</v>
      </c>
      <c r="U482">
        <v>1</v>
      </c>
      <c r="V482" t="s">
        <v>47</v>
      </c>
      <c r="W482" t="s">
        <v>49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49</v>
      </c>
      <c r="C483" t="s">
        <v>37</v>
      </c>
      <c r="D483">
        <v>254</v>
      </c>
      <c r="E483" t="s">
        <v>41</v>
      </c>
      <c r="F483">
        <v>1</v>
      </c>
      <c r="G483">
        <v>2</v>
      </c>
      <c r="H483" t="s">
        <v>42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53</v>
      </c>
      <c r="Q483">
        <v>4</v>
      </c>
      <c r="R483" t="s">
        <v>60</v>
      </c>
      <c r="S483">
        <v>3622</v>
      </c>
      <c r="T483">
        <v>22794</v>
      </c>
      <c r="U483">
        <v>1</v>
      </c>
      <c r="V483" t="s">
        <v>47</v>
      </c>
      <c r="W483" t="s">
        <v>47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47</v>
      </c>
      <c r="C484" t="s">
        <v>37</v>
      </c>
      <c r="D484">
        <v>1365</v>
      </c>
      <c r="E484" t="s">
        <v>40</v>
      </c>
      <c r="F484">
        <v>13</v>
      </c>
      <c r="G484">
        <v>4</v>
      </c>
      <c r="H484" t="s">
        <v>44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52</v>
      </c>
      <c r="Q484">
        <v>1</v>
      </c>
      <c r="R484" t="s">
        <v>62</v>
      </c>
      <c r="S484">
        <v>4233</v>
      </c>
      <c r="T484">
        <v>11512</v>
      </c>
      <c r="U484">
        <v>2</v>
      </c>
      <c r="V484" t="s">
        <v>47</v>
      </c>
      <c r="W484" t="s">
        <v>49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49</v>
      </c>
      <c r="C485" t="s">
        <v>37</v>
      </c>
      <c r="D485">
        <v>538</v>
      </c>
      <c r="E485" t="s">
        <v>41</v>
      </c>
      <c r="F485">
        <v>25</v>
      </c>
      <c r="G485">
        <v>2</v>
      </c>
      <c r="H485" t="s">
        <v>43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54</v>
      </c>
      <c r="Q485">
        <v>4</v>
      </c>
      <c r="R485" t="s">
        <v>61</v>
      </c>
      <c r="S485">
        <v>3681</v>
      </c>
      <c r="T485">
        <v>14004</v>
      </c>
      <c r="U485">
        <v>4</v>
      </c>
      <c r="V485" t="s">
        <v>47</v>
      </c>
      <c r="W485" t="s">
        <v>49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49</v>
      </c>
      <c r="C486" t="s">
        <v>37</v>
      </c>
      <c r="D486">
        <v>525</v>
      </c>
      <c r="E486" t="s">
        <v>40</v>
      </c>
      <c r="F486">
        <v>6</v>
      </c>
      <c r="G486">
        <v>4</v>
      </c>
      <c r="H486" t="s">
        <v>44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52</v>
      </c>
      <c r="Q486">
        <v>4</v>
      </c>
      <c r="R486" t="s">
        <v>62</v>
      </c>
      <c r="S486">
        <v>5460</v>
      </c>
      <c r="T486">
        <v>6219</v>
      </c>
      <c r="U486">
        <v>4</v>
      </c>
      <c r="V486" t="s">
        <v>47</v>
      </c>
      <c r="W486" t="s">
        <v>49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49</v>
      </c>
      <c r="C487" t="s">
        <v>37</v>
      </c>
      <c r="D487">
        <v>798</v>
      </c>
      <c r="E487" t="s">
        <v>41</v>
      </c>
      <c r="F487">
        <v>6</v>
      </c>
      <c r="G487">
        <v>4</v>
      </c>
      <c r="H487" t="s">
        <v>44</v>
      </c>
      <c r="I487">
        <v>1</v>
      </c>
      <c r="J487">
        <v>655</v>
      </c>
      <c r="K487">
        <v>1</v>
      </c>
      <c r="L487" t="s">
        <v>45</v>
      </c>
      <c r="M487">
        <v>66</v>
      </c>
      <c r="N487">
        <v>2</v>
      </c>
      <c r="O487">
        <v>1</v>
      </c>
      <c r="P487" t="s">
        <v>53</v>
      </c>
      <c r="Q487">
        <v>3</v>
      </c>
      <c r="R487" t="s">
        <v>62</v>
      </c>
      <c r="S487">
        <v>2187</v>
      </c>
      <c r="T487">
        <v>5013</v>
      </c>
      <c r="U487">
        <v>0</v>
      </c>
      <c r="V487" t="s">
        <v>47</v>
      </c>
      <c r="W487" t="s">
        <v>49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49</v>
      </c>
      <c r="C488" t="s">
        <v>37</v>
      </c>
      <c r="D488">
        <v>558</v>
      </c>
      <c r="E488" t="s">
        <v>40</v>
      </c>
      <c r="F488">
        <v>2</v>
      </c>
      <c r="G488">
        <v>3</v>
      </c>
      <c r="H488" t="s">
        <v>0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52</v>
      </c>
      <c r="Q488">
        <v>3</v>
      </c>
      <c r="R488" t="s">
        <v>60</v>
      </c>
      <c r="S488">
        <v>9602</v>
      </c>
      <c r="T488">
        <v>3010</v>
      </c>
      <c r="U488">
        <v>4</v>
      </c>
      <c r="V488" t="s">
        <v>47</v>
      </c>
      <c r="W488" t="s">
        <v>47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49</v>
      </c>
      <c r="C489" t="s">
        <v>37</v>
      </c>
      <c r="D489">
        <v>959</v>
      </c>
      <c r="E489" t="s">
        <v>41</v>
      </c>
      <c r="F489">
        <v>1</v>
      </c>
      <c r="G489">
        <v>3</v>
      </c>
      <c r="H489" t="s">
        <v>42</v>
      </c>
      <c r="I489">
        <v>1</v>
      </c>
      <c r="J489">
        <v>657</v>
      </c>
      <c r="K489">
        <v>4</v>
      </c>
      <c r="L489" t="s">
        <v>45</v>
      </c>
      <c r="M489">
        <v>83</v>
      </c>
      <c r="N489">
        <v>2</v>
      </c>
      <c r="O489">
        <v>1</v>
      </c>
      <c r="P489" t="s">
        <v>53</v>
      </c>
      <c r="Q489">
        <v>2</v>
      </c>
      <c r="R489" t="s">
        <v>61</v>
      </c>
      <c r="S489">
        <v>2836</v>
      </c>
      <c r="T489">
        <v>11757</v>
      </c>
      <c r="U489">
        <v>1</v>
      </c>
      <c r="V489" t="s">
        <v>47</v>
      </c>
      <c r="W489" t="s">
        <v>49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49</v>
      </c>
      <c r="C490" t="s">
        <v>37</v>
      </c>
      <c r="D490">
        <v>622</v>
      </c>
      <c r="E490" t="s">
        <v>41</v>
      </c>
      <c r="F490">
        <v>2</v>
      </c>
      <c r="G490">
        <v>4</v>
      </c>
      <c r="H490" t="s">
        <v>42</v>
      </c>
      <c r="I490">
        <v>1</v>
      </c>
      <c r="J490">
        <v>659</v>
      </c>
      <c r="K490">
        <v>3</v>
      </c>
      <c r="L490" t="s">
        <v>45</v>
      </c>
      <c r="M490">
        <v>81</v>
      </c>
      <c r="N490">
        <v>3</v>
      </c>
      <c r="O490">
        <v>2</v>
      </c>
      <c r="P490" t="s">
        <v>56</v>
      </c>
      <c r="Q490">
        <v>4</v>
      </c>
      <c r="R490" t="s">
        <v>60</v>
      </c>
      <c r="S490">
        <v>4089</v>
      </c>
      <c r="T490">
        <v>5718</v>
      </c>
      <c r="U490">
        <v>1</v>
      </c>
      <c r="V490" t="s">
        <v>47</v>
      </c>
      <c r="W490" t="s">
        <v>49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49</v>
      </c>
      <c r="C491" t="s">
        <v>37</v>
      </c>
      <c r="D491">
        <v>782</v>
      </c>
      <c r="E491" t="s">
        <v>41</v>
      </c>
      <c r="F491">
        <v>6</v>
      </c>
      <c r="G491">
        <v>4</v>
      </c>
      <c r="H491" t="s">
        <v>43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62</v>
      </c>
      <c r="S491">
        <v>16627</v>
      </c>
      <c r="T491">
        <v>2671</v>
      </c>
      <c r="U491">
        <v>4</v>
      </c>
      <c r="V491" t="s">
        <v>47</v>
      </c>
      <c r="W491" t="s">
        <v>47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49</v>
      </c>
      <c r="C492" t="s">
        <v>37</v>
      </c>
      <c r="D492">
        <v>362</v>
      </c>
      <c r="E492" t="s">
        <v>41</v>
      </c>
      <c r="F492">
        <v>1</v>
      </c>
      <c r="G492">
        <v>1</v>
      </c>
      <c r="H492" t="s">
        <v>42</v>
      </c>
      <c r="I492">
        <v>1</v>
      </c>
      <c r="J492">
        <v>662</v>
      </c>
      <c r="K492">
        <v>3</v>
      </c>
      <c r="L492" t="s">
        <v>45</v>
      </c>
      <c r="M492">
        <v>43</v>
      </c>
      <c r="N492">
        <v>3</v>
      </c>
      <c r="O492">
        <v>1</v>
      </c>
      <c r="P492" t="s">
        <v>53</v>
      </c>
      <c r="Q492">
        <v>1</v>
      </c>
      <c r="R492" t="s">
        <v>61</v>
      </c>
      <c r="S492">
        <v>2619</v>
      </c>
      <c r="T492">
        <v>14561</v>
      </c>
      <c r="U492">
        <v>3</v>
      </c>
      <c r="V492" t="s">
        <v>47</v>
      </c>
      <c r="W492" t="s">
        <v>49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49</v>
      </c>
      <c r="C493" t="s">
        <v>38</v>
      </c>
      <c r="D493">
        <v>1001</v>
      </c>
      <c r="E493" t="s">
        <v>41</v>
      </c>
      <c r="F493">
        <v>9</v>
      </c>
      <c r="G493">
        <v>5</v>
      </c>
      <c r="H493" t="s">
        <v>44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54</v>
      </c>
      <c r="Q493">
        <v>3</v>
      </c>
      <c r="R493" t="s">
        <v>62</v>
      </c>
      <c r="S493">
        <v>5679</v>
      </c>
      <c r="T493">
        <v>19627</v>
      </c>
      <c r="U493">
        <v>3</v>
      </c>
      <c r="V493" t="s">
        <v>47</v>
      </c>
      <c r="W493" t="s">
        <v>47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49</v>
      </c>
      <c r="C494" t="s">
        <v>37</v>
      </c>
      <c r="D494">
        <v>1236</v>
      </c>
      <c r="E494" t="s">
        <v>41</v>
      </c>
      <c r="F494">
        <v>1</v>
      </c>
      <c r="G494">
        <v>4</v>
      </c>
      <c r="H494" t="s">
        <v>42</v>
      </c>
      <c r="I494">
        <v>1</v>
      </c>
      <c r="J494">
        <v>664</v>
      </c>
      <c r="K494">
        <v>4</v>
      </c>
      <c r="L494" t="s">
        <v>45</v>
      </c>
      <c r="M494">
        <v>40</v>
      </c>
      <c r="N494">
        <v>2</v>
      </c>
      <c r="O494">
        <v>4</v>
      </c>
      <c r="P494" t="s">
        <v>57</v>
      </c>
      <c r="Q494">
        <v>1</v>
      </c>
      <c r="R494" t="s">
        <v>60</v>
      </c>
      <c r="S494">
        <v>15402</v>
      </c>
      <c r="T494">
        <v>17997</v>
      </c>
      <c r="U494">
        <v>7</v>
      </c>
      <c r="V494" t="s">
        <v>47</v>
      </c>
      <c r="W494" t="s">
        <v>49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49</v>
      </c>
      <c r="C495" t="s">
        <v>37</v>
      </c>
      <c r="D495">
        <v>1112</v>
      </c>
      <c r="E495" t="s">
        <v>51</v>
      </c>
      <c r="F495">
        <v>1</v>
      </c>
      <c r="G495">
        <v>4</v>
      </c>
      <c r="H495" t="s">
        <v>42</v>
      </c>
      <c r="I495">
        <v>1</v>
      </c>
      <c r="J495">
        <v>665</v>
      </c>
      <c r="K495">
        <v>1</v>
      </c>
      <c r="L495" t="s">
        <v>45</v>
      </c>
      <c r="M495">
        <v>50</v>
      </c>
      <c r="N495">
        <v>2</v>
      </c>
      <c r="O495">
        <v>2</v>
      </c>
      <c r="P495" t="s">
        <v>51</v>
      </c>
      <c r="Q495">
        <v>3</v>
      </c>
      <c r="R495" t="s">
        <v>61</v>
      </c>
      <c r="S495">
        <v>5985</v>
      </c>
      <c r="T495">
        <v>26894</v>
      </c>
      <c r="U495">
        <v>4</v>
      </c>
      <c r="V495" t="s">
        <v>47</v>
      </c>
      <c r="W495" t="s">
        <v>49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49</v>
      </c>
      <c r="C496" t="s">
        <v>37</v>
      </c>
      <c r="D496">
        <v>204</v>
      </c>
      <c r="E496" t="s">
        <v>40</v>
      </c>
      <c r="F496">
        <v>14</v>
      </c>
      <c r="G496">
        <v>3</v>
      </c>
      <c r="H496" t="s">
        <v>50</v>
      </c>
      <c r="I496">
        <v>1</v>
      </c>
      <c r="J496">
        <v>666</v>
      </c>
      <c r="K496">
        <v>3</v>
      </c>
      <c r="L496" t="s">
        <v>45</v>
      </c>
      <c r="M496">
        <v>31</v>
      </c>
      <c r="N496">
        <v>3</v>
      </c>
      <c r="O496">
        <v>1</v>
      </c>
      <c r="P496" t="s">
        <v>59</v>
      </c>
      <c r="Q496">
        <v>3</v>
      </c>
      <c r="R496" t="s">
        <v>62</v>
      </c>
      <c r="S496">
        <v>2579</v>
      </c>
      <c r="T496">
        <v>2912</v>
      </c>
      <c r="U496">
        <v>1</v>
      </c>
      <c r="V496" t="s">
        <v>47</v>
      </c>
      <c r="W496" t="s">
        <v>47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47</v>
      </c>
      <c r="C497" t="s">
        <v>37</v>
      </c>
      <c r="D497">
        <v>1420</v>
      </c>
      <c r="E497" t="s">
        <v>40</v>
      </c>
      <c r="F497">
        <v>2</v>
      </c>
      <c r="G497">
        <v>1</v>
      </c>
      <c r="H497" t="s">
        <v>0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59</v>
      </c>
      <c r="Q497">
        <v>1</v>
      </c>
      <c r="R497" t="s">
        <v>62</v>
      </c>
      <c r="S497">
        <v>3041</v>
      </c>
      <c r="T497">
        <v>16346</v>
      </c>
      <c r="U497">
        <v>0</v>
      </c>
      <c r="V497" t="s">
        <v>47</v>
      </c>
      <c r="W497" t="s">
        <v>49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49</v>
      </c>
      <c r="C498" t="s">
        <v>37</v>
      </c>
      <c r="D498">
        <v>1343</v>
      </c>
      <c r="E498" t="s">
        <v>40</v>
      </c>
      <c r="F498">
        <v>22</v>
      </c>
      <c r="G498">
        <v>1</v>
      </c>
      <c r="H498" t="s">
        <v>50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59</v>
      </c>
      <c r="Q498">
        <v>3</v>
      </c>
      <c r="R498" t="s">
        <v>61</v>
      </c>
      <c r="S498">
        <v>3447</v>
      </c>
      <c r="T498">
        <v>24444</v>
      </c>
      <c r="U498">
        <v>1</v>
      </c>
      <c r="V498" t="s">
        <v>47</v>
      </c>
      <c r="W498" t="s">
        <v>49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49</v>
      </c>
      <c r="C499" t="s">
        <v>37</v>
      </c>
      <c r="D499">
        <v>1315</v>
      </c>
      <c r="E499" t="s">
        <v>41</v>
      </c>
      <c r="F499">
        <v>3</v>
      </c>
      <c r="G499">
        <v>4</v>
      </c>
      <c r="H499" t="s">
        <v>43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57</v>
      </c>
      <c r="Q499">
        <v>4</v>
      </c>
      <c r="R499" t="s">
        <v>60</v>
      </c>
      <c r="S499">
        <v>19513</v>
      </c>
      <c r="T499">
        <v>9358</v>
      </c>
      <c r="U499">
        <v>4</v>
      </c>
      <c r="V499" t="s">
        <v>47</v>
      </c>
      <c r="W499" t="s">
        <v>47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49</v>
      </c>
      <c r="C500" t="s">
        <v>37</v>
      </c>
      <c r="D500">
        <v>604</v>
      </c>
      <c r="E500" t="s">
        <v>41</v>
      </c>
      <c r="F500">
        <v>6</v>
      </c>
      <c r="G500">
        <v>1</v>
      </c>
      <c r="H500" t="s">
        <v>44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53</v>
      </c>
      <c r="Q500">
        <v>3</v>
      </c>
      <c r="R500" t="s">
        <v>60</v>
      </c>
      <c r="S500">
        <v>2773</v>
      </c>
      <c r="T500">
        <v>12145</v>
      </c>
      <c r="U500">
        <v>0</v>
      </c>
      <c r="V500" t="s">
        <v>47</v>
      </c>
      <c r="W500" t="s">
        <v>49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49</v>
      </c>
      <c r="C501" t="s">
        <v>37</v>
      </c>
      <c r="D501">
        <v>1216</v>
      </c>
      <c r="E501" t="s">
        <v>40</v>
      </c>
      <c r="F501">
        <v>8</v>
      </c>
      <c r="G501">
        <v>4</v>
      </c>
      <c r="H501" t="s">
        <v>0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52</v>
      </c>
      <c r="Q501">
        <v>3</v>
      </c>
      <c r="R501" t="s">
        <v>62</v>
      </c>
      <c r="S501">
        <v>7104</v>
      </c>
      <c r="T501">
        <v>20431</v>
      </c>
      <c r="U501">
        <v>0</v>
      </c>
      <c r="V501" t="s">
        <v>47</v>
      </c>
      <c r="W501" t="s">
        <v>49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49</v>
      </c>
      <c r="C502" t="s">
        <v>37</v>
      </c>
      <c r="D502">
        <v>646</v>
      </c>
      <c r="E502" t="s">
        <v>41</v>
      </c>
      <c r="F502">
        <v>9</v>
      </c>
      <c r="G502">
        <v>4</v>
      </c>
      <c r="H502" t="s">
        <v>42</v>
      </c>
      <c r="I502">
        <v>1</v>
      </c>
      <c r="J502">
        <v>679</v>
      </c>
      <c r="K502">
        <v>1</v>
      </c>
      <c r="L502" t="s">
        <v>45</v>
      </c>
      <c r="M502">
        <v>92</v>
      </c>
      <c r="N502">
        <v>3</v>
      </c>
      <c r="O502">
        <v>2</v>
      </c>
      <c r="P502" t="s">
        <v>53</v>
      </c>
      <c r="Q502">
        <v>4</v>
      </c>
      <c r="R502" t="s">
        <v>60</v>
      </c>
      <c r="S502">
        <v>6322</v>
      </c>
      <c r="T502">
        <v>18089</v>
      </c>
      <c r="U502">
        <v>1</v>
      </c>
      <c r="V502" t="s">
        <v>47</v>
      </c>
      <c r="W502" t="s">
        <v>47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49</v>
      </c>
      <c r="C503" t="s">
        <v>38</v>
      </c>
      <c r="D503">
        <v>160</v>
      </c>
      <c r="E503" t="s">
        <v>41</v>
      </c>
      <c r="F503">
        <v>3</v>
      </c>
      <c r="G503">
        <v>3</v>
      </c>
      <c r="H503" t="s">
        <v>44</v>
      </c>
      <c r="I503">
        <v>1</v>
      </c>
      <c r="J503">
        <v>680</v>
      </c>
      <c r="K503">
        <v>3</v>
      </c>
      <c r="L503" t="s">
        <v>45</v>
      </c>
      <c r="M503">
        <v>71</v>
      </c>
      <c r="N503">
        <v>3</v>
      </c>
      <c r="O503">
        <v>1</v>
      </c>
      <c r="P503" t="s">
        <v>53</v>
      </c>
      <c r="Q503">
        <v>3</v>
      </c>
      <c r="R503" t="s">
        <v>62</v>
      </c>
      <c r="S503">
        <v>2083</v>
      </c>
      <c r="T503">
        <v>22653</v>
      </c>
      <c r="U503">
        <v>1</v>
      </c>
      <c r="V503" t="s">
        <v>47</v>
      </c>
      <c r="W503" t="s">
        <v>49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49</v>
      </c>
      <c r="C504" t="s">
        <v>37</v>
      </c>
      <c r="D504">
        <v>238</v>
      </c>
      <c r="E504" t="s">
        <v>40</v>
      </c>
      <c r="F504">
        <v>1</v>
      </c>
      <c r="G504">
        <v>1</v>
      </c>
      <c r="H504" t="s">
        <v>44</v>
      </c>
      <c r="I504">
        <v>1</v>
      </c>
      <c r="J504">
        <v>682</v>
      </c>
      <c r="K504">
        <v>4</v>
      </c>
      <c r="L504" t="s">
        <v>45</v>
      </c>
      <c r="M504">
        <v>34</v>
      </c>
      <c r="N504">
        <v>3</v>
      </c>
      <c r="O504">
        <v>2</v>
      </c>
      <c r="P504" t="s">
        <v>52</v>
      </c>
      <c r="Q504">
        <v>1</v>
      </c>
      <c r="R504" t="s">
        <v>61</v>
      </c>
      <c r="S504">
        <v>8381</v>
      </c>
      <c r="T504">
        <v>7507</v>
      </c>
      <c r="U504">
        <v>7</v>
      </c>
      <c r="V504" t="s">
        <v>47</v>
      </c>
      <c r="W504" t="s">
        <v>49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49</v>
      </c>
      <c r="C505" t="s">
        <v>37</v>
      </c>
      <c r="D505">
        <v>1397</v>
      </c>
      <c r="E505" t="s">
        <v>41</v>
      </c>
      <c r="F505">
        <v>1</v>
      </c>
      <c r="G505">
        <v>5</v>
      </c>
      <c r="H505" t="s">
        <v>42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53</v>
      </c>
      <c r="Q505">
        <v>4</v>
      </c>
      <c r="R505" t="s">
        <v>60</v>
      </c>
      <c r="S505">
        <v>2691</v>
      </c>
      <c r="T505">
        <v>7660</v>
      </c>
      <c r="U505">
        <v>1</v>
      </c>
      <c r="V505" t="s">
        <v>47</v>
      </c>
      <c r="W505" t="s">
        <v>49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47</v>
      </c>
      <c r="C506" t="s">
        <v>38</v>
      </c>
      <c r="D506">
        <v>306</v>
      </c>
      <c r="E506" t="s">
        <v>40</v>
      </c>
      <c r="F506">
        <v>26</v>
      </c>
      <c r="G506">
        <v>4</v>
      </c>
      <c r="H506" t="s">
        <v>42</v>
      </c>
      <c r="I506">
        <v>1</v>
      </c>
      <c r="J506">
        <v>684</v>
      </c>
      <c r="K506">
        <v>1</v>
      </c>
      <c r="L506" t="s">
        <v>45</v>
      </c>
      <c r="M506">
        <v>100</v>
      </c>
      <c r="N506">
        <v>3</v>
      </c>
      <c r="O506">
        <v>2</v>
      </c>
      <c r="P506" t="s">
        <v>52</v>
      </c>
      <c r="Q506">
        <v>1</v>
      </c>
      <c r="R506" t="s">
        <v>60</v>
      </c>
      <c r="S506">
        <v>4286</v>
      </c>
      <c r="T506">
        <v>5630</v>
      </c>
      <c r="U506">
        <v>2</v>
      </c>
      <c r="V506" t="s">
        <v>47</v>
      </c>
      <c r="W506" t="s">
        <v>49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49</v>
      </c>
      <c r="C507" t="s">
        <v>37</v>
      </c>
      <c r="D507">
        <v>991</v>
      </c>
      <c r="E507" t="s">
        <v>41</v>
      </c>
      <c r="F507">
        <v>6</v>
      </c>
      <c r="G507">
        <v>3</v>
      </c>
      <c r="H507" t="s">
        <v>42</v>
      </c>
      <c r="I507">
        <v>1</v>
      </c>
      <c r="J507">
        <v>686</v>
      </c>
      <c r="K507">
        <v>3</v>
      </c>
      <c r="L507" t="s">
        <v>45</v>
      </c>
      <c r="M507">
        <v>71</v>
      </c>
      <c r="N507">
        <v>3</v>
      </c>
      <c r="O507">
        <v>1</v>
      </c>
      <c r="P507" t="s">
        <v>54</v>
      </c>
      <c r="Q507">
        <v>4</v>
      </c>
      <c r="R507" t="s">
        <v>60</v>
      </c>
      <c r="S507">
        <v>2659</v>
      </c>
      <c r="T507">
        <v>17759</v>
      </c>
      <c r="U507">
        <v>1</v>
      </c>
      <c r="V507" t="s">
        <v>47</v>
      </c>
      <c r="W507" t="s">
        <v>47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49</v>
      </c>
      <c r="C508" t="s">
        <v>37</v>
      </c>
      <c r="D508">
        <v>482</v>
      </c>
      <c r="E508" t="s">
        <v>41</v>
      </c>
      <c r="F508">
        <v>3</v>
      </c>
      <c r="G508">
        <v>3</v>
      </c>
      <c r="H508" t="s">
        <v>43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55</v>
      </c>
      <c r="Q508">
        <v>3</v>
      </c>
      <c r="R508" t="s">
        <v>60</v>
      </c>
      <c r="S508">
        <v>9434</v>
      </c>
      <c r="T508">
        <v>9606</v>
      </c>
      <c r="U508">
        <v>1</v>
      </c>
      <c r="V508" t="s">
        <v>47</v>
      </c>
      <c r="W508" t="s">
        <v>49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49</v>
      </c>
      <c r="C509" t="s">
        <v>37</v>
      </c>
      <c r="D509">
        <v>1176</v>
      </c>
      <c r="E509" t="s">
        <v>40</v>
      </c>
      <c r="F509">
        <v>3</v>
      </c>
      <c r="G509">
        <v>2</v>
      </c>
      <c r="H509" t="s">
        <v>44</v>
      </c>
      <c r="I509">
        <v>1</v>
      </c>
      <c r="J509">
        <v>690</v>
      </c>
      <c r="K509">
        <v>2</v>
      </c>
      <c r="L509" t="s">
        <v>45</v>
      </c>
      <c r="M509">
        <v>62</v>
      </c>
      <c r="N509">
        <v>3</v>
      </c>
      <c r="O509">
        <v>2</v>
      </c>
      <c r="P509" t="s">
        <v>52</v>
      </c>
      <c r="Q509">
        <v>3</v>
      </c>
      <c r="R509" t="s">
        <v>60</v>
      </c>
      <c r="S509">
        <v>5561</v>
      </c>
      <c r="T509">
        <v>3487</v>
      </c>
      <c r="U509">
        <v>1</v>
      </c>
      <c r="V509" t="s">
        <v>47</v>
      </c>
      <c r="W509" t="s">
        <v>49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49</v>
      </c>
      <c r="C510" t="s">
        <v>37</v>
      </c>
      <c r="D510">
        <v>1017</v>
      </c>
      <c r="E510" t="s">
        <v>41</v>
      </c>
      <c r="F510">
        <v>6</v>
      </c>
      <c r="G510">
        <v>4</v>
      </c>
      <c r="H510" t="s">
        <v>42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53</v>
      </c>
      <c r="Q510">
        <v>4</v>
      </c>
      <c r="R510" t="s">
        <v>61</v>
      </c>
      <c r="S510">
        <v>6646</v>
      </c>
      <c r="T510">
        <v>19368</v>
      </c>
      <c r="U510">
        <v>1</v>
      </c>
      <c r="V510" t="s">
        <v>47</v>
      </c>
      <c r="W510" t="s">
        <v>49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49</v>
      </c>
      <c r="C511" t="s">
        <v>38</v>
      </c>
      <c r="D511">
        <v>1296</v>
      </c>
      <c r="E511" t="s">
        <v>41</v>
      </c>
      <c r="F511">
        <v>6</v>
      </c>
      <c r="G511">
        <v>3</v>
      </c>
      <c r="H511" t="s">
        <v>42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56</v>
      </c>
      <c r="Q511">
        <v>4</v>
      </c>
      <c r="R511" t="s">
        <v>62</v>
      </c>
      <c r="S511">
        <v>7725</v>
      </c>
      <c r="T511">
        <v>5335</v>
      </c>
      <c r="U511">
        <v>3</v>
      </c>
      <c r="V511" t="s">
        <v>47</v>
      </c>
      <c r="W511" t="s">
        <v>49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49</v>
      </c>
      <c r="C512" t="s">
        <v>37</v>
      </c>
      <c r="D512">
        <v>397</v>
      </c>
      <c r="E512" t="s">
        <v>51</v>
      </c>
      <c r="F512">
        <v>19</v>
      </c>
      <c r="G512">
        <v>4</v>
      </c>
      <c r="H512" t="s">
        <v>44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51</v>
      </c>
      <c r="Q512">
        <v>2</v>
      </c>
      <c r="R512" t="s">
        <v>60</v>
      </c>
      <c r="S512">
        <v>10725</v>
      </c>
      <c r="T512">
        <v>6729</v>
      </c>
      <c r="U512">
        <v>2</v>
      </c>
      <c r="V512" t="s">
        <v>47</v>
      </c>
      <c r="W512" t="s">
        <v>49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49</v>
      </c>
      <c r="C513" t="s">
        <v>37</v>
      </c>
      <c r="D513">
        <v>913</v>
      </c>
      <c r="E513" t="s">
        <v>41</v>
      </c>
      <c r="F513">
        <v>9</v>
      </c>
      <c r="G513">
        <v>2</v>
      </c>
      <c r="H513" t="s">
        <v>44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55</v>
      </c>
      <c r="Q513">
        <v>2</v>
      </c>
      <c r="R513" t="s">
        <v>62</v>
      </c>
      <c r="S513">
        <v>8847</v>
      </c>
      <c r="T513">
        <v>13934</v>
      </c>
      <c r="U513">
        <v>2</v>
      </c>
      <c r="V513" t="s">
        <v>47</v>
      </c>
      <c r="W513" t="s">
        <v>47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49</v>
      </c>
      <c r="C514" t="s">
        <v>37</v>
      </c>
      <c r="D514">
        <v>1115</v>
      </c>
      <c r="E514" t="s">
        <v>41</v>
      </c>
      <c r="F514">
        <v>3</v>
      </c>
      <c r="G514">
        <v>4</v>
      </c>
      <c r="H514" t="s">
        <v>44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53</v>
      </c>
      <c r="Q514">
        <v>4</v>
      </c>
      <c r="R514" t="s">
        <v>61</v>
      </c>
      <c r="S514">
        <v>2045</v>
      </c>
      <c r="T514">
        <v>15174</v>
      </c>
      <c r="U514">
        <v>0</v>
      </c>
      <c r="V514" t="s">
        <v>47</v>
      </c>
      <c r="W514" t="s">
        <v>49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47</v>
      </c>
      <c r="C515" t="s">
        <v>37</v>
      </c>
      <c r="D515">
        <v>1362</v>
      </c>
      <c r="E515" t="s">
        <v>41</v>
      </c>
      <c r="F515">
        <v>10</v>
      </c>
      <c r="G515">
        <v>1</v>
      </c>
      <c r="H515" t="s">
        <v>44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53</v>
      </c>
      <c r="Q515">
        <v>3</v>
      </c>
      <c r="R515" t="s">
        <v>61</v>
      </c>
      <c r="S515">
        <v>1009</v>
      </c>
      <c r="T515">
        <v>26999</v>
      </c>
      <c r="U515">
        <v>1</v>
      </c>
      <c r="V515" t="s">
        <v>47</v>
      </c>
      <c r="W515" t="s">
        <v>47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47</v>
      </c>
      <c r="C516" t="s">
        <v>38</v>
      </c>
      <c r="D516">
        <v>1076</v>
      </c>
      <c r="E516" t="s">
        <v>41</v>
      </c>
      <c r="F516">
        <v>3</v>
      </c>
      <c r="G516">
        <v>3</v>
      </c>
      <c r="H516" t="s">
        <v>42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53</v>
      </c>
      <c r="Q516">
        <v>1</v>
      </c>
      <c r="R516" t="s">
        <v>61</v>
      </c>
      <c r="S516">
        <v>3348</v>
      </c>
      <c r="T516">
        <v>3164</v>
      </c>
      <c r="U516">
        <v>1</v>
      </c>
      <c r="V516" t="s">
        <v>47</v>
      </c>
      <c r="W516" t="s">
        <v>47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49</v>
      </c>
      <c r="C517" t="s">
        <v>39</v>
      </c>
      <c r="D517">
        <v>727</v>
      </c>
      <c r="E517" t="s">
        <v>41</v>
      </c>
      <c r="F517">
        <v>3</v>
      </c>
      <c r="G517">
        <v>3</v>
      </c>
      <c r="H517" t="s">
        <v>42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54</v>
      </c>
      <c r="Q517">
        <v>3</v>
      </c>
      <c r="R517" t="s">
        <v>60</v>
      </c>
      <c r="S517">
        <v>1281</v>
      </c>
      <c r="T517">
        <v>16900</v>
      </c>
      <c r="U517">
        <v>1</v>
      </c>
      <c r="V517" t="s">
        <v>47</v>
      </c>
      <c r="W517" t="s">
        <v>49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49</v>
      </c>
      <c r="C518" t="s">
        <v>37</v>
      </c>
      <c r="D518">
        <v>885</v>
      </c>
      <c r="E518" t="s">
        <v>41</v>
      </c>
      <c r="F518">
        <v>4</v>
      </c>
      <c r="G518">
        <v>3</v>
      </c>
      <c r="H518" t="s">
        <v>44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53</v>
      </c>
      <c r="Q518">
        <v>1</v>
      </c>
      <c r="R518" t="s">
        <v>60</v>
      </c>
      <c r="S518">
        <v>2819</v>
      </c>
      <c r="T518">
        <v>8544</v>
      </c>
      <c r="U518">
        <v>2</v>
      </c>
      <c r="V518" t="s">
        <v>47</v>
      </c>
      <c r="W518" t="s">
        <v>49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49</v>
      </c>
      <c r="C519" t="s">
        <v>37</v>
      </c>
      <c r="D519">
        <v>810</v>
      </c>
      <c r="E519" t="s">
        <v>40</v>
      </c>
      <c r="F519">
        <v>8</v>
      </c>
      <c r="G519">
        <v>3</v>
      </c>
      <c r="H519" t="s">
        <v>42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52</v>
      </c>
      <c r="Q519">
        <v>2</v>
      </c>
      <c r="R519" t="s">
        <v>60</v>
      </c>
      <c r="S519">
        <v>4851</v>
      </c>
      <c r="T519">
        <v>15678</v>
      </c>
      <c r="U519">
        <v>0</v>
      </c>
      <c r="V519" t="s">
        <v>47</v>
      </c>
      <c r="W519" t="s">
        <v>49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49</v>
      </c>
      <c r="C520" t="s">
        <v>37</v>
      </c>
      <c r="D520">
        <v>243</v>
      </c>
      <c r="E520" t="s">
        <v>40</v>
      </c>
      <c r="F520">
        <v>7</v>
      </c>
      <c r="G520">
        <v>4</v>
      </c>
      <c r="H520" t="s">
        <v>0</v>
      </c>
      <c r="I520">
        <v>1</v>
      </c>
      <c r="J520">
        <v>709</v>
      </c>
      <c r="K520">
        <v>4</v>
      </c>
      <c r="L520" t="s">
        <v>45</v>
      </c>
      <c r="M520">
        <v>46</v>
      </c>
      <c r="N520">
        <v>2</v>
      </c>
      <c r="O520">
        <v>2</v>
      </c>
      <c r="P520" t="s">
        <v>52</v>
      </c>
      <c r="Q520">
        <v>4</v>
      </c>
      <c r="R520" t="s">
        <v>61</v>
      </c>
      <c r="S520">
        <v>4028</v>
      </c>
      <c r="T520">
        <v>7791</v>
      </c>
      <c r="U520">
        <v>0</v>
      </c>
      <c r="V520" t="s">
        <v>47</v>
      </c>
      <c r="W520" t="s">
        <v>49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49</v>
      </c>
      <c r="C521" t="s">
        <v>38</v>
      </c>
      <c r="D521">
        <v>806</v>
      </c>
      <c r="E521" t="s">
        <v>41</v>
      </c>
      <c r="F521">
        <v>1</v>
      </c>
      <c r="G521">
        <v>4</v>
      </c>
      <c r="H521" t="s">
        <v>42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53</v>
      </c>
      <c r="Q521">
        <v>4</v>
      </c>
      <c r="R521" t="s">
        <v>62</v>
      </c>
      <c r="S521">
        <v>2720</v>
      </c>
      <c r="T521">
        <v>18959</v>
      </c>
      <c r="U521">
        <v>1</v>
      </c>
      <c r="V521" t="s">
        <v>47</v>
      </c>
      <c r="W521" t="s">
        <v>49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49</v>
      </c>
      <c r="C522" t="s">
        <v>37</v>
      </c>
      <c r="D522">
        <v>817</v>
      </c>
      <c r="E522" t="s">
        <v>40</v>
      </c>
      <c r="F522">
        <v>2</v>
      </c>
      <c r="G522">
        <v>1</v>
      </c>
      <c r="H522" t="s">
        <v>0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52</v>
      </c>
      <c r="Q522">
        <v>2</v>
      </c>
      <c r="R522" t="s">
        <v>60</v>
      </c>
      <c r="S522">
        <v>8120</v>
      </c>
      <c r="T522">
        <v>18597</v>
      </c>
      <c r="U522">
        <v>3</v>
      </c>
      <c r="V522" t="s">
        <v>47</v>
      </c>
      <c r="W522" t="s">
        <v>49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49</v>
      </c>
      <c r="C523" t="s">
        <v>38</v>
      </c>
      <c r="D523">
        <v>1410</v>
      </c>
      <c r="E523" t="s">
        <v>40</v>
      </c>
      <c r="F523">
        <v>3</v>
      </c>
      <c r="G523">
        <v>1</v>
      </c>
      <c r="H523" t="s">
        <v>44</v>
      </c>
      <c r="I523">
        <v>1</v>
      </c>
      <c r="J523">
        <v>714</v>
      </c>
      <c r="K523">
        <v>4</v>
      </c>
      <c r="L523" t="s">
        <v>45</v>
      </c>
      <c r="M523">
        <v>71</v>
      </c>
      <c r="N523">
        <v>4</v>
      </c>
      <c r="O523">
        <v>2</v>
      </c>
      <c r="P523" t="s">
        <v>52</v>
      </c>
      <c r="Q523">
        <v>4</v>
      </c>
      <c r="R523" t="s">
        <v>62</v>
      </c>
      <c r="S523">
        <v>4647</v>
      </c>
      <c r="T523">
        <v>16673</v>
      </c>
      <c r="U523">
        <v>1</v>
      </c>
      <c r="V523" t="s">
        <v>47</v>
      </c>
      <c r="W523" t="s">
        <v>47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49</v>
      </c>
      <c r="C524" t="s">
        <v>37</v>
      </c>
      <c r="D524">
        <v>1225</v>
      </c>
      <c r="E524" t="s">
        <v>41</v>
      </c>
      <c r="F524">
        <v>10</v>
      </c>
      <c r="G524">
        <v>2</v>
      </c>
      <c r="H524" t="s">
        <v>42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53</v>
      </c>
      <c r="Q524">
        <v>4</v>
      </c>
      <c r="R524" t="s">
        <v>61</v>
      </c>
      <c r="S524">
        <v>4680</v>
      </c>
      <c r="T524">
        <v>15232</v>
      </c>
      <c r="U524">
        <v>3</v>
      </c>
      <c r="V524" t="s">
        <v>47</v>
      </c>
      <c r="W524" t="s">
        <v>49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49</v>
      </c>
      <c r="C525" t="s">
        <v>37</v>
      </c>
      <c r="D525">
        <v>1207</v>
      </c>
      <c r="E525" t="s">
        <v>41</v>
      </c>
      <c r="F525">
        <v>28</v>
      </c>
      <c r="G525">
        <v>1</v>
      </c>
      <c r="H525" t="s">
        <v>44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54</v>
      </c>
      <c r="Q525">
        <v>3</v>
      </c>
      <c r="R525" t="s">
        <v>60</v>
      </c>
      <c r="S525">
        <v>3221</v>
      </c>
      <c r="T525">
        <v>3297</v>
      </c>
      <c r="U525">
        <v>1</v>
      </c>
      <c r="V525" t="s">
        <v>47</v>
      </c>
      <c r="W525" t="s">
        <v>47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49</v>
      </c>
      <c r="C526" t="s">
        <v>37</v>
      </c>
      <c r="D526">
        <v>1442</v>
      </c>
      <c r="E526" t="s">
        <v>41</v>
      </c>
      <c r="F526">
        <v>9</v>
      </c>
      <c r="G526">
        <v>3</v>
      </c>
      <c r="H526" t="s">
        <v>44</v>
      </c>
      <c r="I526">
        <v>1</v>
      </c>
      <c r="J526">
        <v>717</v>
      </c>
      <c r="K526">
        <v>4</v>
      </c>
      <c r="L526" t="s">
        <v>45</v>
      </c>
      <c r="M526">
        <v>46</v>
      </c>
      <c r="N526">
        <v>2</v>
      </c>
      <c r="O526">
        <v>3</v>
      </c>
      <c r="P526" t="s">
        <v>56</v>
      </c>
      <c r="Q526">
        <v>2</v>
      </c>
      <c r="R526" t="s">
        <v>61</v>
      </c>
      <c r="S526">
        <v>8621</v>
      </c>
      <c r="T526">
        <v>17654</v>
      </c>
      <c r="U526">
        <v>1</v>
      </c>
      <c r="V526" t="s">
        <v>47</v>
      </c>
      <c r="W526" t="s">
        <v>49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47</v>
      </c>
      <c r="C527" t="s">
        <v>37</v>
      </c>
      <c r="D527">
        <v>693</v>
      </c>
      <c r="E527" t="s">
        <v>40</v>
      </c>
      <c r="F527">
        <v>3</v>
      </c>
      <c r="G527">
        <v>2</v>
      </c>
      <c r="H527" t="s">
        <v>42</v>
      </c>
      <c r="I527">
        <v>1</v>
      </c>
      <c r="J527">
        <v>720</v>
      </c>
      <c r="K527">
        <v>1</v>
      </c>
      <c r="L527" t="s">
        <v>45</v>
      </c>
      <c r="M527">
        <v>65</v>
      </c>
      <c r="N527">
        <v>3</v>
      </c>
      <c r="O527">
        <v>2</v>
      </c>
      <c r="P527" t="s">
        <v>52</v>
      </c>
      <c r="Q527">
        <v>3</v>
      </c>
      <c r="R527" t="s">
        <v>61</v>
      </c>
      <c r="S527">
        <v>4577</v>
      </c>
      <c r="T527">
        <v>24785</v>
      </c>
      <c r="U527">
        <v>9</v>
      </c>
      <c r="V527" t="s">
        <v>47</v>
      </c>
      <c r="W527" t="s">
        <v>49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49</v>
      </c>
      <c r="C528" t="s">
        <v>37</v>
      </c>
      <c r="D528">
        <v>408</v>
      </c>
      <c r="E528" t="s">
        <v>41</v>
      </c>
      <c r="F528">
        <v>2</v>
      </c>
      <c r="G528">
        <v>4</v>
      </c>
      <c r="H528" t="s">
        <v>50</v>
      </c>
      <c r="I528">
        <v>1</v>
      </c>
      <c r="J528">
        <v>721</v>
      </c>
      <c r="K528">
        <v>4</v>
      </c>
      <c r="L528" t="s">
        <v>45</v>
      </c>
      <c r="M528">
        <v>80</v>
      </c>
      <c r="N528">
        <v>2</v>
      </c>
      <c r="O528">
        <v>2</v>
      </c>
      <c r="P528" t="s">
        <v>56</v>
      </c>
      <c r="Q528">
        <v>3</v>
      </c>
      <c r="R528" t="s">
        <v>61</v>
      </c>
      <c r="S528">
        <v>4553</v>
      </c>
      <c r="T528">
        <v>20978</v>
      </c>
      <c r="U528">
        <v>1</v>
      </c>
      <c r="V528" t="s">
        <v>47</v>
      </c>
      <c r="W528" t="s">
        <v>49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49</v>
      </c>
      <c r="C529" t="s">
        <v>37</v>
      </c>
      <c r="D529">
        <v>929</v>
      </c>
      <c r="E529" t="s">
        <v>40</v>
      </c>
      <c r="F529">
        <v>10</v>
      </c>
      <c r="G529">
        <v>3</v>
      </c>
      <c r="H529" t="s">
        <v>0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52</v>
      </c>
      <c r="Q529">
        <v>4</v>
      </c>
      <c r="R529" t="s">
        <v>61</v>
      </c>
      <c r="S529">
        <v>5396</v>
      </c>
      <c r="T529">
        <v>21703</v>
      </c>
      <c r="U529">
        <v>1</v>
      </c>
      <c r="V529" t="s">
        <v>47</v>
      </c>
      <c r="W529" t="s">
        <v>49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47</v>
      </c>
      <c r="C530" t="s">
        <v>38</v>
      </c>
      <c r="D530">
        <v>562</v>
      </c>
      <c r="E530" t="s">
        <v>40</v>
      </c>
      <c r="F530">
        <v>8</v>
      </c>
      <c r="G530">
        <v>2</v>
      </c>
      <c r="H530" t="s">
        <v>50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52</v>
      </c>
      <c r="Q530">
        <v>3</v>
      </c>
      <c r="R530" t="s">
        <v>60</v>
      </c>
      <c r="S530">
        <v>6796</v>
      </c>
      <c r="T530">
        <v>23452</v>
      </c>
      <c r="U530">
        <v>3</v>
      </c>
      <c r="V530" t="s">
        <v>47</v>
      </c>
      <c r="W530" t="s">
        <v>47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49</v>
      </c>
      <c r="C531" t="s">
        <v>37</v>
      </c>
      <c r="D531">
        <v>827</v>
      </c>
      <c r="E531" t="s">
        <v>41</v>
      </c>
      <c r="F531">
        <v>1</v>
      </c>
      <c r="G531">
        <v>4</v>
      </c>
      <c r="H531" t="s">
        <v>42</v>
      </c>
      <c r="I531">
        <v>1</v>
      </c>
      <c r="J531">
        <v>724</v>
      </c>
      <c r="K531">
        <v>2</v>
      </c>
      <c r="L531" t="s">
        <v>45</v>
      </c>
      <c r="M531">
        <v>33</v>
      </c>
      <c r="N531">
        <v>4</v>
      </c>
      <c r="O531">
        <v>2</v>
      </c>
      <c r="P531" t="s">
        <v>56</v>
      </c>
      <c r="Q531">
        <v>4</v>
      </c>
      <c r="R531" t="s">
        <v>61</v>
      </c>
      <c r="S531">
        <v>7625</v>
      </c>
      <c r="T531">
        <v>19383</v>
      </c>
      <c r="U531">
        <v>0</v>
      </c>
      <c r="V531" t="s">
        <v>47</v>
      </c>
      <c r="W531" t="s">
        <v>49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49</v>
      </c>
      <c r="C532" t="s">
        <v>37</v>
      </c>
      <c r="D532">
        <v>608</v>
      </c>
      <c r="E532" t="s">
        <v>41</v>
      </c>
      <c r="F532">
        <v>1</v>
      </c>
      <c r="G532">
        <v>2</v>
      </c>
      <c r="H532" t="s">
        <v>42</v>
      </c>
      <c r="I532">
        <v>1</v>
      </c>
      <c r="J532">
        <v>725</v>
      </c>
      <c r="K532">
        <v>3</v>
      </c>
      <c r="L532" t="s">
        <v>45</v>
      </c>
      <c r="M532">
        <v>68</v>
      </c>
      <c r="N532">
        <v>3</v>
      </c>
      <c r="O532">
        <v>3</v>
      </c>
      <c r="P532" t="s">
        <v>55</v>
      </c>
      <c r="Q532">
        <v>1</v>
      </c>
      <c r="R532" t="s">
        <v>60</v>
      </c>
      <c r="S532">
        <v>7412</v>
      </c>
      <c r="T532">
        <v>6009</v>
      </c>
      <c r="U532">
        <v>1</v>
      </c>
      <c r="V532" t="s">
        <v>47</v>
      </c>
      <c r="W532" t="s">
        <v>49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49</v>
      </c>
      <c r="C533" t="s">
        <v>37</v>
      </c>
      <c r="D533">
        <v>1018</v>
      </c>
      <c r="E533" t="s">
        <v>41</v>
      </c>
      <c r="F533">
        <v>3</v>
      </c>
      <c r="G533">
        <v>2</v>
      </c>
      <c r="H533" t="s">
        <v>42</v>
      </c>
      <c r="I533">
        <v>1</v>
      </c>
      <c r="J533">
        <v>727</v>
      </c>
      <c r="K533">
        <v>3</v>
      </c>
      <c r="L533" t="s">
        <v>45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61</v>
      </c>
      <c r="S533">
        <v>11159</v>
      </c>
      <c r="T533">
        <v>19373</v>
      </c>
      <c r="U533">
        <v>3</v>
      </c>
      <c r="V533" t="s">
        <v>47</v>
      </c>
      <c r="W533" t="s">
        <v>49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49</v>
      </c>
      <c r="C534" t="s">
        <v>37</v>
      </c>
      <c r="D534">
        <v>703</v>
      </c>
      <c r="E534" t="s">
        <v>40</v>
      </c>
      <c r="F534">
        <v>14</v>
      </c>
      <c r="G534">
        <v>4</v>
      </c>
      <c r="H534" t="s">
        <v>0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52</v>
      </c>
      <c r="Q534">
        <v>1</v>
      </c>
      <c r="R534" t="s">
        <v>61</v>
      </c>
      <c r="S534">
        <v>4960</v>
      </c>
      <c r="T534">
        <v>11825</v>
      </c>
      <c r="U534">
        <v>2</v>
      </c>
      <c r="V534" t="s">
        <v>47</v>
      </c>
      <c r="W534" t="s">
        <v>49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49</v>
      </c>
      <c r="C535" t="s">
        <v>38</v>
      </c>
      <c r="D535">
        <v>580</v>
      </c>
      <c r="E535" t="s">
        <v>40</v>
      </c>
      <c r="F535">
        <v>5</v>
      </c>
      <c r="G535">
        <v>4</v>
      </c>
      <c r="H535" t="s">
        <v>42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52</v>
      </c>
      <c r="Q535">
        <v>1</v>
      </c>
      <c r="R535" t="s">
        <v>60</v>
      </c>
      <c r="S535">
        <v>10475</v>
      </c>
      <c r="T535">
        <v>23772</v>
      </c>
      <c r="U535">
        <v>5</v>
      </c>
      <c r="V535" t="s">
        <v>47</v>
      </c>
      <c r="W535" t="s">
        <v>47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49</v>
      </c>
      <c r="C536" t="s">
        <v>37</v>
      </c>
      <c r="D536">
        <v>970</v>
      </c>
      <c r="E536" t="s">
        <v>41</v>
      </c>
      <c r="F536">
        <v>7</v>
      </c>
      <c r="G536">
        <v>3</v>
      </c>
      <c r="H536" t="s">
        <v>42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60</v>
      </c>
      <c r="S536">
        <v>14814</v>
      </c>
      <c r="T536">
        <v>13514</v>
      </c>
      <c r="U536">
        <v>3</v>
      </c>
      <c r="V536" t="s">
        <v>47</v>
      </c>
      <c r="W536" t="s">
        <v>49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49</v>
      </c>
      <c r="C537" t="s">
        <v>37</v>
      </c>
      <c r="D537">
        <v>427</v>
      </c>
      <c r="E537" t="s">
        <v>51</v>
      </c>
      <c r="F537">
        <v>10</v>
      </c>
      <c r="G537">
        <v>4</v>
      </c>
      <c r="H537" t="s">
        <v>51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57</v>
      </c>
      <c r="Q537">
        <v>4</v>
      </c>
      <c r="R537" t="s">
        <v>62</v>
      </c>
      <c r="S537">
        <v>19141</v>
      </c>
      <c r="T537">
        <v>8861</v>
      </c>
      <c r="U537">
        <v>3</v>
      </c>
      <c r="V537" t="s">
        <v>47</v>
      </c>
      <c r="W537" t="s">
        <v>49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49</v>
      </c>
      <c r="C538" t="s">
        <v>37</v>
      </c>
      <c r="D538">
        <v>1179</v>
      </c>
      <c r="E538" t="s">
        <v>40</v>
      </c>
      <c r="F538">
        <v>16</v>
      </c>
      <c r="G538">
        <v>4</v>
      </c>
      <c r="H538" t="s">
        <v>0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52</v>
      </c>
      <c r="Q538">
        <v>1</v>
      </c>
      <c r="R538" t="s">
        <v>61</v>
      </c>
      <c r="S538">
        <v>5405</v>
      </c>
      <c r="T538">
        <v>11924</v>
      </c>
      <c r="U538">
        <v>8</v>
      </c>
      <c r="V538" t="s">
        <v>47</v>
      </c>
      <c r="W538" t="s">
        <v>49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49</v>
      </c>
      <c r="C539" t="s">
        <v>38</v>
      </c>
      <c r="D539">
        <v>294</v>
      </c>
      <c r="E539" t="s">
        <v>41</v>
      </c>
      <c r="F539">
        <v>10</v>
      </c>
      <c r="G539">
        <v>2</v>
      </c>
      <c r="H539" t="s">
        <v>42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55</v>
      </c>
      <c r="Q539">
        <v>1</v>
      </c>
      <c r="R539" t="s">
        <v>62</v>
      </c>
      <c r="S539">
        <v>8793</v>
      </c>
      <c r="T539">
        <v>4809</v>
      </c>
      <c r="U539">
        <v>1</v>
      </c>
      <c r="V539" t="s">
        <v>47</v>
      </c>
      <c r="W539" t="s">
        <v>49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49</v>
      </c>
      <c r="C540" t="s">
        <v>37</v>
      </c>
      <c r="D540">
        <v>314</v>
      </c>
      <c r="E540" t="s">
        <v>51</v>
      </c>
      <c r="F540">
        <v>1</v>
      </c>
      <c r="G540">
        <v>3</v>
      </c>
      <c r="H540" t="s">
        <v>51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57</v>
      </c>
      <c r="Q540">
        <v>3</v>
      </c>
      <c r="R540" t="s">
        <v>60</v>
      </c>
      <c r="S540">
        <v>19189</v>
      </c>
      <c r="T540">
        <v>19562</v>
      </c>
      <c r="U540">
        <v>1</v>
      </c>
      <c r="V540" t="s">
        <v>47</v>
      </c>
      <c r="W540" t="s">
        <v>49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49</v>
      </c>
      <c r="C541" t="s">
        <v>37</v>
      </c>
      <c r="D541">
        <v>316</v>
      </c>
      <c r="E541" t="s">
        <v>40</v>
      </c>
      <c r="F541">
        <v>8</v>
      </c>
      <c r="G541">
        <v>4</v>
      </c>
      <c r="H541" t="s">
        <v>0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59</v>
      </c>
      <c r="Q541">
        <v>2</v>
      </c>
      <c r="R541" t="s">
        <v>60</v>
      </c>
      <c r="S541">
        <v>3875</v>
      </c>
      <c r="T541">
        <v>9983</v>
      </c>
      <c r="U541">
        <v>7</v>
      </c>
      <c r="V541" t="s">
        <v>47</v>
      </c>
      <c r="W541" t="s">
        <v>49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47</v>
      </c>
      <c r="C542" t="s">
        <v>37</v>
      </c>
      <c r="D542">
        <v>654</v>
      </c>
      <c r="E542" t="s">
        <v>41</v>
      </c>
      <c r="F542">
        <v>1</v>
      </c>
      <c r="G542">
        <v>2</v>
      </c>
      <c r="H542" t="s">
        <v>42</v>
      </c>
      <c r="I542">
        <v>1</v>
      </c>
      <c r="J542">
        <v>741</v>
      </c>
      <c r="K542">
        <v>1</v>
      </c>
      <c r="L542" t="s">
        <v>45</v>
      </c>
      <c r="M542">
        <v>67</v>
      </c>
      <c r="N542">
        <v>1</v>
      </c>
      <c r="O542">
        <v>1</v>
      </c>
      <c r="P542" t="s">
        <v>53</v>
      </c>
      <c r="Q542">
        <v>2</v>
      </c>
      <c r="R542" t="s">
        <v>61</v>
      </c>
      <c r="S542">
        <v>2216</v>
      </c>
      <c r="T542">
        <v>3872</v>
      </c>
      <c r="U542">
        <v>7</v>
      </c>
      <c r="V542" t="s">
        <v>47</v>
      </c>
      <c r="W542" t="s">
        <v>47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49</v>
      </c>
      <c r="C543" t="s">
        <v>39</v>
      </c>
      <c r="D543">
        <v>427</v>
      </c>
      <c r="E543" t="s">
        <v>41</v>
      </c>
      <c r="F543">
        <v>8</v>
      </c>
      <c r="G543">
        <v>3</v>
      </c>
      <c r="H543" t="s">
        <v>42</v>
      </c>
      <c r="I543">
        <v>1</v>
      </c>
      <c r="J543">
        <v>742</v>
      </c>
      <c r="K543">
        <v>1</v>
      </c>
      <c r="L543" t="s">
        <v>45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60</v>
      </c>
      <c r="S543">
        <v>11713</v>
      </c>
      <c r="T543">
        <v>20335</v>
      </c>
      <c r="U543">
        <v>9</v>
      </c>
      <c r="V543" t="s">
        <v>47</v>
      </c>
      <c r="W543" t="s">
        <v>49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49</v>
      </c>
      <c r="C544" t="s">
        <v>37</v>
      </c>
      <c r="D544">
        <v>168</v>
      </c>
      <c r="E544" t="s">
        <v>41</v>
      </c>
      <c r="F544">
        <v>1</v>
      </c>
      <c r="G544">
        <v>3</v>
      </c>
      <c r="H544" t="s">
        <v>42</v>
      </c>
      <c r="I544">
        <v>1</v>
      </c>
      <c r="J544">
        <v>743</v>
      </c>
      <c r="K544">
        <v>3</v>
      </c>
      <c r="L544" t="s">
        <v>45</v>
      </c>
      <c r="M544">
        <v>81</v>
      </c>
      <c r="N544">
        <v>3</v>
      </c>
      <c r="O544">
        <v>3</v>
      </c>
      <c r="P544" t="s">
        <v>55</v>
      </c>
      <c r="Q544">
        <v>3</v>
      </c>
      <c r="R544" t="s">
        <v>61</v>
      </c>
      <c r="S544">
        <v>7861</v>
      </c>
      <c r="T544">
        <v>15397</v>
      </c>
      <c r="U544">
        <v>4</v>
      </c>
      <c r="V544" t="s">
        <v>47</v>
      </c>
      <c r="W544" t="s">
        <v>47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49</v>
      </c>
      <c r="C545" t="s">
        <v>39</v>
      </c>
      <c r="D545">
        <v>381</v>
      </c>
      <c r="E545" t="s">
        <v>41</v>
      </c>
      <c r="F545">
        <v>24</v>
      </c>
      <c r="G545">
        <v>3</v>
      </c>
      <c r="H545" t="s">
        <v>44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54</v>
      </c>
      <c r="Q545">
        <v>3</v>
      </c>
      <c r="R545" t="s">
        <v>61</v>
      </c>
      <c r="S545">
        <v>3708</v>
      </c>
      <c r="T545">
        <v>2104</v>
      </c>
      <c r="U545">
        <v>2</v>
      </c>
      <c r="V545" t="s">
        <v>47</v>
      </c>
      <c r="W545" t="s">
        <v>49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49</v>
      </c>
      <c r="C546" t="s">
        <v>38</v>
      </c>
      <c r="D546">
        <v>217</v>
      </c>
      <c r="E546" t="s">
        <v>40</v>
      </c>
      <c r="F546">
        <v>3</v>
      </c>
      <c r="G546">
        <v>3</v>
      </c>
      <c r="H546" t="s">
        <v>44</v>
      </c>
      <c r="I546">
        <v>1</v>
      </c>
      <c r="J546">
        <v>746</v>
      </c>
      <c r="K546">
        <v>4</v>
      </c>
      <c r="L546" t="s">
        <v>45</v>
      </c>
      <c r="M546">
        <v>49</v>
      </c>
      <c r="N546">
        <v>3</v>
      </c>
      <c r="O546">
        <v>4</v>
      </c>
      <c r="P546" t="s">
        <v>52</v>
      </c>
      <c r="Q546">
        <v>3</v>
      </c>
      <c r="R546" t="s">
        <v>62</v>
      </c>
      <c r="S546">
        <v>13770</v>
      </c>
      <c r="T546">
        <v>10225</v>
      </c>
      <c r="U546">
        <v>9</v>
      </c>
      <c r="V546" t="s">
        <v>47</v>
      </c>
      <c r="W546" t="s">
        <v>47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49</v>
      </c>
      <c r="C547" t="s">
        <v>37</v>
      </c>
      <c r="D547">
        <v>501</v>
      </c>
      <c r="E547" t="s">
        <v>40</v>
      </c>
      <c r="F547">
        <v>27</v>
      </c>
      <c r="G547">
        <v>5</v>
      </c>
      <c r="H547" t="s">
        <v>0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52</v>
      </c>
      <c r="Q547">
        <v>4</v>
      </c>
      <c r="R547" t="s">
        <v>62</v>
      </c>
      <c r="S547">
        <v>5304</v>
      </c>
      <c r="T547">
        <v>25275</v>
      </c>
      <c r="U547">
        <v>7</v>
      </c>
      <c r="V547" t="s">
        <v>47</v>
      </c>
      <c r="W547" t="s">
        <v>49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49</v>
      </c>
      <c r="C548" t="s">
        <v>37</v>
      </c>
      <c r="D548">
        <v>1396</v>
      </c>
      <c r="E548" t="s">
        <v>40</v>
      </c>
      <c r="F548">
        <v>10</v>
      </c>
      <c r="G548">
        <v>3</v>
      </c>
      <c r="H548" t="s">
        <v>42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59</v>
      </c>
      <c r="Q548">
        <v>3</v>
      </c>
      <c r="R548" t="s">
        <v>61</v>
      </c>
      <c r="S548">
        <v>2642</v>
      </c>
      <c r="T548">
        <v>2755</v>
      </c>
      <c r="U548">
        <v>1</v>
      </c>
      <c r="V548" t="s">
        <v>47</v>
      </c>
      <c r="W548" t="s">
        <v>49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47</v>
      </c>
      <c r="C549" t="s">
        <v>38</v>
      </c>
      <c r="D549">
        <v>933</v>
      </c>
      <c r="E549" t="s">
        <v>41</v>
      </c>
      <c r="F549">
        <v>19</v>
      </c>
      <c r="G549">
        <v>3</v>
      </c>
      <c r="H549" t="s">
        <v>44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53</v>
      </c>
      <c r="Q549">
        <v>3</v>
      </c>
      <c r="R549" t="s">
        <v>62</v>
      </c>
      <c r="S549">
        <v>2759</v>
      </c>
      <c r="T549">
        <v>20366</v>
      </c>
      <c r="U549">
        <v>6</v>
      </c>
      <c r="V549" t="s">
        <v>47</v>
      </c>
      <c r="W549" t="s">
        <v>47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49</v>
      </c>
      <c r="C550" t="s">
        <v>38</v>
      </c>
      <c r="D550">
        <v>775</v>
      </c>
      <c r="E550" t="s">
        <v>40</v>
      </c>
      <c r="F550">
        <v>15</v>
      </c>
      <c r="G550">
        <v>3</v>
      </c>
      <c r="H550" t="s">
        <v>42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52</v>
      </c>
      <c r="Q550">
        <v>4</v>
      </c>
      <c r="R550" t="s">
        <v>60</v>
      </c>
      <c r="S550">
        <v>6804</v>
      </c>
      <c r="T550">
        <v>23683</v>
      </c>
      <c r="U550">
        <v>3</v>
      </c>
      <c r="V550" t="s">
        <v>47</v>
      </c>
      <c r="W550" t="s">
        <v>49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49</v>
      </c>
      <c r="C551" t="s">
        <v>37</v>
      </c>
      <c r="D551">
        <v>970</v>
      </c>
      <c r="E551" t="s">
        <v>41</v>
      </c>
      <c r="F551">
        <v>8</v>
      </c>
      <c r="G551">
        <v>2</v>
      </c>
      <c r="H551" t="s">
        <v>44</v>
      </c>
      <c r="I551">
        <v>1</v>
      </c>
      <c r="J551">
        <v>757</v>
      </c>
      <c r="K551">
        <v>2</v>
      </c>
      <c r="L551" t="s">
        <v>45</v>
      </c>
      <c r="M551">
        <v>96</v>
      </c>
      <c r="N551">
        <v>3</v>
      </c>
      <c r="O551">
        <v>2</v>
      </c>
      <c r="P551" t="s">
        <v>56</v>
      </c>
      <c r="Q551">
        <v>3</v>
      </c>
      <c r="R551" t="s">
        <v>61</v>
      </c>
      <c r="S551">
        <v>6142</v>
      </c>
      <c r="T551">
        <v>7360</v>
      </c>
      <c r="U551">
        <v>3</v>
      </c>
      <c r="V551" t="s">
        <v>47</v>
      </c>
      <c r="W551" t="s">
        <v>49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49</v>
      </c>
      <c r="C552" t="s">
        <v>37</v>
      </c>
      <c r="D552">
        <v>650</v>
      </c>
      <c r="E552" t="s">
        <v>41</v>
      </c>
      <c r="F552">
        <v>9</v>
      </c>
      <c r="G552">
        <v>1</v>
      </c>
      <c r="H552" t="s">
        <v>44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54</v>
      </c>
      <c r="Q552">
        <v>1</v>
      </c>
      <c r="R552" t="s">
        <v>60</v>
      </c>
      <c r="S552">
        <v>2500</v>
      </c>
      <c r="T552">
        <v>4344</v>
      </c>
      <c r="U552">
        <v>1</v>
      </c>
      <c r="V552" t="s">
        <v>47</v>
      </c>
      <c r="W552" t="s">
        <v>49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49</v>
      </c>
      <c r="C553" t="s">
        <v>37</v>
      </c>
      <c r="D553">
        <v>141</v>
      </c>
      <c r="E553" t="s">
        <v>51</v>
      </c>
      <c r="F553">
        <v>3</v>
      </c>
      <c r="G553">
        <v>3</v>
      </c>
      <c r="H553" t="s">
        <v>51</v>
      </c>
      <c r="I553">
        <v>1</v>
      </c>
      <c r="J553">
        <v>760</v>
      </c>
      <c r="K553">
        <v>3</v>
      </c>
      <c r="L553" t="s">
        <v>45</v>
      </c>
      <c r="M553">
        <v>44</v>
      </c>
      <c r="N553">
        <v>4</v>
      </c>
      <c r="O553">
        <v>2</v>
      </c>
      <c r="P553" t="s">
        <v>51</v>
      </c>
      <c r="Q553">
        <v>2</v>
      </c>
      <c r="R553" t="s">
        <v>60</v>
      </c>
      <c r="S553">
        <v>6389</v>
      </c>
      <c r="T553">
        <v>18767</v>
      </c>
      <c r="U553">
        <v>9</v>
      </c>
      <c r="V553" t="s">
        <v>47</v>
      </c>
      <c r="W553" t="s">
        <v>49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49</v>
      </c>
      <c r="C554" t="s">
        <v>37</v>
      </c>
      <c r="D554">
        <v>832</v>
      </c>
      <c r="E554" t="s">
        <v>41</v>
      </c>
      <c r="F554">
        <v>9</v>
      </c>
      <c r="G554">
        <v>3</v>
      </c>
      <c r="H554" t="s">
        <v>44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56</v>
      </c>
      <c r="Q554">
        <v>4</v>
      </c>
      <c r="R554" t="s">
        <v>60</v>
      </c>
      <c r="S554">
        <v>11103</v>
      </c>
      <c r="T554">
        <v>20420</v>
      </c>
      <c r="U554">
        <v>7</v>
      </c>
      <c r="V554" t="s">
        <v>47</v>
      </c>
      <c r="W554" t="s">
        <v>49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49</v>
      </c>
      <c r="C555" t="s">
        <v>37</v>
      </c>
      <c r="D555">
        <v>804</v>
      </c>
      <c r="E555" t="s">
        <v>41</v>
      </c>
      <c r="F555">
        <v>2</v>
      </c>
      <c r="G555">
        <v>1</v>
      </c>
      <c r="H555" t="s">
        <v>44</v>
      </c>
      <c r="I555">
        <v>1</v>
      </c>
      <c r="J555">
        <v>763</v>
      </c>
      <c r="K555">
        <v>4</v>
      </c>
      <c r="L555" t="s">
        <v>45</v>
      </c>
      <c r="M555">
        <v>86</v>
      </c>
      <c r="N555">
        <v>2</v>
      </c>
      <c r="O555">
        <v>1</v>
      </c>
      <c r="P555" t="s">
        <v>53</v>
      </c>
      <c r="Q555">
        <v>4</v>
      </c>
      <c r="R555" t="s">
        <v>61</v>
      </c>
      <c r="S555">
        <v>2342</v>
      </c>
      <c r="T555">
        <v>22929</v>
      </c>
      <c r="U555">
        <v>0</v>
      </c>
      <c r="V555" t="s">
        <v>47</v>
      </c>
      <c r="W555" t="s">
        <v>47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49</v>
      </c>
      <c r="C556" t="s">
        <v>37</v>
      </c>
      <c r="D556">
        <v>975</v>
      </c>
      <c r="E556" t="s">
        <v>41</v>
      </c>
      <c r="F556">
        <v>7</v>
      </c>
      <c r="G556">
        <v>3</v>
      </c>
      <c r="H556" t="s">
        <v>44</v>
      </c>
      <c r="I556">
        <v>1</v>
      </c>
      <c r="J556">
        <v>764</v>
      </c>
      <c r="K556">
        <v>4</v>
      </c>
      <c r="L556" t="s">
        <v>45</v>
      </c>
      <c r="M556">
        <v>55</v>
      </c>
      <c r="N556">
        <v>2</v>
      </c>
      <c r="O556">
        <v>2</v>
      </c>
      <c r="P556" t="s">
        <v>56</v>
      </c>
      <c r="Q556">
        <v>1</v>
      </c>
      <c r="R556" t="s">
        <v>61</v>
      </c>
      <c r="S556">
        <v>6811</v>
      </c>
      <c r="T556">
        <v>23398</v>
      </c>
      <c r="U556">
        <v>8</v>
      </c>
      <c r="V556" t="s">
        <v>47</v>
      </c>
      <c r="W556" t="s">
        <v>49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49</v>
      </c>
      <c r="C557" t="s">
        <v>37</v>
      </c>
      <c r="D557">
        <v>1090</v>
      </c>
      <c r="E557" t="s">
        <v>40</v>
      </c>
      <c r="F557">
        <v>10</v>
      </c>
      <c r="G557">
        <v>3</v>
      </c>
      <c r="H557" t="s">
        <v>0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59</v>
      </c>
      <c r="Q557">
        <v>2</v>
      </c>
      <c r="R557" t="s">
        <v>62</v>
      </c>
      <c r="S557">
        <v>2297</v>
      </c>
      <c r="T557">
        <v>17967</v>
      </c>
      <c r="U557">
        <v>1</v>
      </c>
      <c r="V557" t="s">
        <v>47</v>
      </c>
      <c r="W557" t="s">
        <v>49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49</v>
      </c>
      <c r="C558" t="s">
        <v>37</v>
      </c>
      <c r="D558">
        <v>346</v>
      </c>
      <c r="E558" t="s">
        <v>41</v>
      </c>
      <c r="F558">
        <v>6</v>
      </c>
      <c r="G558">
        <v>3</v>
      </c>
      <c r="H558" t="s">
        <v>42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54</v>
      </c>
      <c r="Q558">
        <v>4</v>
      </c>
      <c r="R558" t="s">
        <v>61</v>
      </c>
      <c r="S558">
        <v>2450</v>
      </c>
      <c r="T558">
        <v>10919</v>
      </c>
      <c r="U558">
        <v>2</v>
      </c>
      <c r="V558" t="s">
        <v>47</v>
      </c>
      <c r="W558" t="s">
        <v>49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49</v>
      </c>
      <c r="C559" t="s">
        <v>39</v>
      </c>
      <c r="D559">
        <v>1225</v>
      </c>
      <c r="E559" t="s">
        <v>41</v>
      </c>
      <c r="F559">
        <v>2</v>
      </c>
      <c r="G559">
        <v>4</v>
      </c>
      <c r="H559" t="s">
        <v>42</v>
      </c>
      <c r="I559">
        <v>1</v>
      </c>
      <c r="J559">
        <v>771</v>
      </c>
      <c r="K559">
        <v>4</v>
      </c>
      <c r="L559" t="s">
        <v>45</v>
      </c>
      <c r="M559">
        <v>61</v>
      </c>
      <c r="N559">
        <v>3</v>
      </c>
      <c r="O559">
        <v>2</v>
      </c>
      <c r="P559" t="s">
        <v>56</v>
      </c>
      <c r="Q559">
        <v>1</v>
      </c>
      <c r="R559" t="s">
        <v>62</v>
      </c>
      <c r="S559">
        <v>5093</v>
      </c>
      <c r="T559">
        <v>4761</v>
      </c>
      <c r="U559">
        <v>2</v>
      </c>
      <c r="V559" t="s">
        <v>47</v>
      </c>
      <c r="W559" t="s">
        <v>49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49</v>
      </c>
      <c r="C560" t="s">
        <v>38</v>
      </c>
      <c r="D560">
        <v>430</v>
      </c>
      <c r="E560" t="s">
        <v>41</v>
      </c>
      <c r="F560">
        <v>24</v>
      </c>
      <c r="G560">
        <v>4</v>
      </c>
      <c r="H560" t="s">
        <v>42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54</v>
      </c>
      <c r="Q560">
        <v>4</v>
      </c>
      <c r="R560" t="s">
        <v>60</v>
      </c>
      <c r="S560">
        <v>5309</v>
      </c>
      <c r="T560">
        <v>21146</v>
      </c>
      <c r="U560">
        <v>1</v>
      </c>
      <c r="V560" t="s">
        <v>47</v>
      </c>
      <c r="W560" t="s">
        <v>49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49</v>
      </c>
      <c r="C561" t="s">
        <v>37</v>
      </c>
      <c r="D561">
        <v>268</v>
      </c>
      <c r="E561" t="s">
        <v>41</v>
      </c>
      <c r="F561">
        <v>2</v>
      </c>
      <c r="G561">
        <v>5</v>
      </c>
      <c r="H561" t="s">
        <v>44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53</v>
      </c>
      <c r="Q561">
        <v>3</v>
      </c>
      <c r="R561" t="s">
        <v>60</v>
      </c>
      <c r="S561">
        <v>3057</v>
      </c>
      <c r="T561">
        <v>20471</v>
      </c>
      <c r="U561">
        <v>6</v>
      </c>
      <c r="V561" t="s">
        <v>47</v>
      </c>
      <c r="W561" t="s">
        <v>47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49</v>
      </c>
      <c r="C562" t="s">
        <v>37</v>
      </c>
      <c r="D562">
        <v>167</v>
      </c>
      <c r="E562" t="s">
        <v>41</v>
      </c>
      <c r="F562">
        <v>8</v>
      </c>
      <c r="G562">
        <v>5</v>
      </c>
      <c r="H562" t="s">
        <v>42</v>
      </c>
      <c r="I562">
        <v>1</v>
      </c>
      <c r="J562">
        <v>775</v>
      </c>
      <c r="K562">
        <v>2</v>
      </c>
      <c r="L562" t="s">
        <v>45</v>
      </c>
      <c r="M562">
        <v>32</v>
      </c>
      <c r="N562">
        <v>3</v>
      </c>
      <c r="O562">
        <v>2</v>
      </c>
      <c r="P562" t="s">
        <v>55</v>
      </c>
      <c r="Q562">
        <v>1</v>
      </c>
      <c r="R562" t="s">
        <v>62</v>
      </c>
      <c r="S562">
        <v>5121</v>
      </c>
      <c r="T562">
        <v>4187</v>
      </c>
      <c r="U562">
        <v>3</v>
      </c>
      <c r="V562" t="s">
        <v>47</v>
      </c>
      <c r="W562" t="s">
        <v>49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49</v>
      </c>
      <c r="C563" t="s">
        <v>37</v>
      </c>
      <c r="D563">
        <v>621</v>
      </c>
      <c r="E563" t="s">
        <v>40</v>
      </c>
      <c r="F563">
        <v>3</v>
      </c>
      <c r="G563">
        <v>4</v>
      </c>
      <c r="H563" t="s">
        <v>0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57</v>
      </c>
      <c r="Q563">
        <v>1</v>
      </c>
      <c r="R563" t="s">
        <v>60</v>
      </c>
      <c r="S563">
        <v>16856</v>
      </c>
      <c r="T563">
        <v>10084</v>
      </c>
      <c r="U563">
        <v>1</v>
      </c>
      <c r="V563" t="s">
        <v>47</v>
      </c>
      <c r="W563" t="s">
        <v>49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47</v>
      </c>
      <c r="C564" t="s">
        <v>37</v>
      </c>
      <c r="D564">
        <v>527</v>
      </c>
      <c r="E564" t="s">
        <v>41</v>
      </c>
      <c r="F564">
        <v>1</v>
      </c>
      <c r="G564">
        <v>4</v>
      </c>
      <c r="H564" t="s">
        <v>43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53</v>
      </c>
      <c r="Q564">
        <v>4</v>
      </c>
      <c r="R564" t="s">
        <v>61</v>
      </c>
      <c r="S564">
        <v>2686</v>
      </c>
      <c r="T564">
        <v>5207</v>
      </c>
      <c r="U564">
        <v>1</v>
      </c>
      <c r="V564" t="s">
        <v>47</v>
      </c>
      <c r="W564" t="s">
        <v>47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49</v>
      </c>
      <c r="C565" t="s">
        <v>37</v>
      </c>
      <c r="D565">
        <v>883</v>
      </c>
      <c r="E565" t="s">
        <v>40</v>
      </c>
      <c r="F565">
        <v>26</v>
      </c>
      <c r="G565">
        <v>1</v>
      </c>
      <c r="H565" t="s">
        <v>44</v>
      </c>
      <c r="I565">
        <v>1</v>
      </c>
      <c r="J565">
        <v>781</v>
      </c>
      <c r="K565">
        <v>3</v>
      </c>
      <c r="L565" t="s">
        <v>45</v>
      </c>
      <c r="M565">
        <v>32</v>
      </c>
      <c r="N565">
        <v>3</v>
      </c>
      <c r="O565">
        <v>2</v>
      </c>
      <c r="P565" t="s">
        <v>52</v>
      </c>
      <c r="Q565">
        <v>4</v>
      </c>
      <c r="R565" t="s">
        <v>61</v>
      </c>
      <c r="S565">
        <v>6180</v>
      </c>
      <c r="T565">
        <v>22807</v>
      </c>
      <c r="U565">
        <v>1</v>
      </c>
      <c r="V565" t="s">
        <v>47</v>
      </c>
      <c r="W565" t="s">
        <v>49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49</v>
      </c>
      <c r="C566" t="s">
        <v>37</v>
      </c>
      <c r="D566">
        <v>954</v>
      </c>
      <c r="E566" t="s">
        <v>40</v>
      </c>
      <c r="F566">
        <v>2</v>
      </c>
      <c r="G566">
        <v>2</v>
      </c>
      <c r="H566" t="s">
        <v>50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59</v>
      </c>
      <c r="Q566">
        <v>3</v>
      </c>
      <c r="R566" t="s">
        <v>61</v>
      </c>
      <c r="S566">
        <v>6632</v>
      </c>
      <c r="T566">
        <v>12388</v>
      </c>
      <c r="U566">
        <v>0</v>
      </c>
      <c r="V566" t="s">
        <v>47</v>
      </c>
      <c r="W566" t="s">
        <v>49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49</v>
      </c>
      <c r="C567" t="s">
        <v>37</v>
      </c>
      <c r="D567">
        <v>310</v>
      </c>
      <c r="E567" t="s">
        <v>41</v>
      </c>
      <c r="F567">
        <v>10</v>
      </c>
      <c r="G567">
        <v>1</v>
      </c>
      <c r="H567" t="s">
        <v>44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53</v>
      </c>
      <c r="Q567">
        <v>3</v>
      </c>
      <c r="R567" t="s">
        <v>61</v>
      </c>
      <c r="S567">
        <v>3505</v>
      </c>
      <c r="T567">
        <v>19630</v>
      </c>
      <c r="U567">
        <v>1</v>
      </c>
      <c r="V567" t="s">
        <v>47</v>
      </c>
      <c r="W567" t="s">
        <v>49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47</v>
      </c>
      <c r="C568" t="s">
        <v>38</v>
      </c>
      <c r="D568">
        <v>719</v>
      </c>
      <c r="E568" t="s">
        <v>40</v>
      </c>
      <c r="F568">
        <v>27</v>
      </c>
      <c r="G568">
        <v>2</v>
      </c>
      <c r="H568" t="s">
        <v>42</v>
      </c>
      <c r="I568">
        <v>1</v>
      </c>
      <c r="J568">
        <v>785</v>
      </c>
      <c r="K568">
        <v>2</v>
      </c>
      <c r="L568" t="s">
        <v>45</v>
      </c>
      <c r="M568">
        <v>77</v>
      </c>
      <c r="N568">
        <v>4</v>
      </c>
      <c r="O568">
        <v>2</v>
      </c>
      <c r="P568" t="s">
        <v>52</v>
      </c>
      <c r="Q568">
        <v>3</v>
      </c>
      <c r="R568" t="s">
        <v>61</v>
      </c>
      <c r="S568">
        <v>6397</v>
      </c>
      <c r="T568">
        <v>10339</v>
      </c>
      <c r="U568">
        <v>4</v>
      </c>
      <c r="V568" t="s">
        <v>47</v>
      </c>
      <c r="W568" t="s">
        <v>47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49</v>
      </c>
      <c r="C569" t="s">
        <v>37</v>
      </c>
      <c r="D569">
        <v>304</v>
      </c>
      <c r="E569" t="s">
        <v>40</v>
      </c>
      <c r="F569">
        <v>2</v>
      </c>
      <c r="G569">
        <v>3</v>
      </c>
      <c r="H569" t="s">
        <v>43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52</v>
      </c>
      <c r="Q569">
        <v>4</v>
      </c>
      <c r="R569" t="s">
        <v>61</v>
      </c>
      <c r="S569">
        <v>6274</v>
      </c>
      <c r="T569">
        <v>18686</v>
      </c>
      <c r="U569">
        <v>1</v>
      </c>
      <c r="V569" t="s">
        <v>47</v>
      </c>
      <c r="W569" t="s">
        <v>49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47</v>
      </c>
      <c r="C570" t="s">
        <v>37</v>
      </c>
      <c r="D570">
        <v>725</v>
      </c>
      <c r="E570" t="s">
        <v>41</v>
      </c>
      <c r="F570">
        <v>2</v>
      </c>
      <c r="G570">
        <v>3</v>
      </c>
      <c r="H570" t="s">
        <v>44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57</v>
      </c>
      <c r="Q570">
        <v>1</v>
      </c>
      <c r="R570" t="s">
        <v>60</v>
      </c>
      <c r="S570">
        <v>19859</v>
      </c>
      <c r="T570">
        <v>21199</v>
      </c>
      <c r="U570">
        <v>5</v>
      </c>
      <c r="V570" t="s">
        <v>47</v>
      </c>
      <c r="W570" t="s">
        <v>47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49</v>
      </c>
      <c r="C571" t="s">
        <v>39</v>
      </c>
      <c r="D571">
        <v>1434</v>
      </c>
      <c r="E571" t="s">
        <v>40</v>
      </c>
      <c r="F571">
        <v>8</v>
      </c>
      <c r="G571">
        <v>4</v>
      </c>
      <c r="H571" t="s">
        <v>42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52</v>
      </c>
      <c r="Q571">
        <v>1</v>
      </c>
      <c r="R571" t="s">
        <v>61</v>
      </c>
      <c r="S571">
        <v>7587</v>
      </c>
      <c r="T571">
        <v>14229</v>
      </c>
      <c r="U571">
        <v>1</v>
      </c>
      <c r="V571" t="s">
        <v>47</v>
      </c>
      <c r="W571" t="s">
        <v>49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49</v>
      </c>
      <c r="C572" t="s">
        <v>39</v>
      </c>
      <c r="D572">
        <v>715</v>
      </c>
      <c r="E572" t="s">
        <v>41</v>
      </c>
      <c r="F572">
        <v>19</v>
      </c>
      <c r="G572">
        <v>4</v>
      </c>
      <c r="H572" t="s">
        <v>44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53</v>
      </c>
      <c r="Q572">
        <v>4</v>
      </c>
      <c r="R572" t="s">
        <v>60</v>
      </c>
      <c r="S572">
        <v>4258</v>
      </c>
      <c r="T572">
        <v>26589</v>
      </c>
      <c r="U572">
        <v>0</v>
      </c>
      <c r="V572" t="s">
        <v>47</v>
      </c>
      <c r="W572" t="s">
        <v>49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49</v>
      </c>
      <c r="C573" t="s">
        <v>38</v>
      </c>
      <c r="D573">
        <v>575</v>
      </c>
      <c r="E573" t="s">
        <v>41</v>
      </c>
      <c r="F573">
        <v>1</v>
      </c>
      <c r="G573">
        <v>2</v>
      </c>
      <c r="H573" t="s">
        <v>42</v>
      </c>
      <c r="I573">
        <v>1</v>
      </c>
      <c r="J573">
        <v>792</v>
      </c>
      <c r="K573">
        <v>1</v>
      </c>
      <c r="L573" t="s">
        <v>45</v>
      </c>
      <c r="M573">
        <v>71</v>
      </c>
      <c r="N573">
        <v>1</v>
      </c>
      <c r="O573">
        <v>1</v>
      </c>
      <c r="P573" t="s">
        <v>54</v>
      </c>
      <c r="Q573">
        <v>4</v>
      </c>
      <c r="R573" t="s">
        <v>62</v>
      </c>
      <c r="S573">
        <v>4364</v>
      </c>
      <c r="T573">
        <v>5288</v>
      </c>
      <c r="U573">
        <v>3</v>
      </c>
      <c r="V573" t="s">
        <v>47</v>
      </c>
      <c r="W573" t="s">
        <v>49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49</v>
      </c>
      <c r="C574" t="s">
        <v>37</v>
      </c>
      <c r="D574">
        <v>657</v>
      </c>
      <c r="E574" t="s">
        <v>41</v>
      </c>
      <c r="F574">
        <v>27</v>
      </c>
      <c r="G574">
        <v>3</v>
      </c>
      <c r="H574" t="s">
        <v>44</v>
      </c>
      <c r="I574">
        <v>1</v>
      </c>
      <c r="J574">
        <v>793</v>
      </c>
      <c r="K574">
        <v>2</v>
      </c>
      <c r="L574" t="s">
        <v>45</v>
      </c>
      <c r="M574">
        <v>66</v>
      </c>
      <c r="N574">
        <v>3</v>
      </c>
      <c r="O574">
        <v>2</v>
      </c>
      <c r="P574" t="s">
        <v>56</v>
      </c>
      <c r="Q574">
        <v>3</v>
      </c>
      <c r="R574" t="s">
        <v>60</v>
      </c>
      <c r="S574">
        <v>4335</v>
      </c>
      <c r="T574">
        <v>25549</v>
      </c>
      <c r="U574">
        <v>4</v>
      </c>
      <c r="V574" t="s">
        <v>47</v>
      </c>
      <c r="W574" t="s">
        <v>49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47</v>
      </c>
      <c r="C575" t="s">
        <v>37</v>
      </c>
      <c r="D575">
        <v>1146</v>
      </c>
      <c r="E575" t="s">
        <v>40</v>
      </c>
      <c r="F575">
        <v>8</v>
      </c>
      <c r="G575">
        <v>3</v>
      </c>
      <c r="H575" t="s">
        <v>50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52</v>
      </c>
      <c r="Q575">
        <v>1</v>
      </c>
      <c r="R575" t="s">
        <v>61</v>
      </c>
      <c r="S575">
        <v>5326</v>
      </c>
      <c r="T575">
        <v>3064</v>
      </c>
      <c r="U575">
        <v>6</v>
      </c>
      <c r="V575" t="s">
        <v>47</v>
      </c>
      <c r="W575" t="s">
        <v>49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49</v>
      </c>
      <c r="C576" t="s">
        <v>37</v>
      </c>
      <c r="D576">
        <v>182</v>
      </c>
      <c r="E576" t="s">
        <v>41</v>
      </c>
      <c r="F576">
        <v>1</v>
      </c>
      <c r="G576">
        <v>4</v>
      </c>
      <c r="H576" t="s">
        <v>42</v>
      </c>
      <c r="I576">
        <v>1</v>
      </c>
      <c r="J576">
        <v>797</v>
      </c>
      <c r="K576">
        <v>2</v>
      </c>
      <c r="L576" t="s">
        <v>45</v>
      </c>
      <c r="M576">
        <v>72</v>
      </c>
      <c r="N576">
        <v>4</v>
      </c>
      <c r="O576">
        <v>1</v>
      </c>
      <c r="P576" t="s">
        <v>53</v>
      </c>
      <c r="Q576">
        <v>4</v>
      </c>
      <c r="R576" t="s">
        <v>61</v>
      </c>
      <c r="S576">
        <v>3280</v>
      </c>
      <c r="T576">
        <v>13551</v>
      </c>
      <c r="U576">
        <v>2</v>
      </c>
      <c r="V576" t="s">
        <v>47</v>
      </c>
      <c r="W576" t="s">
        <v>49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49</v>
      </c>
      <c r="C577" t="s">
        <v>37</v>
      </c>
      <c r="D577">
        <v>376</v>
      </c>
      <c r="E577" t="s">
        <v>41</v>
      </c>
      <c r="F577">
        <v>19</v>
      </c>
      <c r="G577">
        <v>4</v>
      </c>
      <c r="H577" t="s">
        <v>44</v>
      </c>
      <c r="I577">
        <v>1</v>
      </c>
      <c r="J577">
        <v>799</v>
      </c>
      <c r="K577">
        <v>4</v>
      </c>
      <c r="L577" t="s">
        <v>45</v>
      </c>
      <c r="M577">
        <v>95</v>
      </c>
      <c r="N577">
        <v>3</v>
      </c>
      <c r="O577">
        <v>2</v>
      </c>
      <c r="P577" t="s">
        <v>55</v>
      </c>
      <c r="Q577">
        <v>1</v>
      </c>
      <c r="R577" t="s">
        <v>62</v>
      </c>
      <c r="S577">
        <v>5485</v>
      </c>
      <c r="T577">
        <v>22670</v>
      </c>
      <c r="U577">
        <v>9</v>
      </c>
      <c r="V577" t="s">
        <v>47</v>
      </c>
      <c r="W577" t="s">
        <v>47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49</v>
      </c>
      <c r="C578" t="s">
        <v>38</v>
      </c>
      <c r="D578">
        <v>829</v>
      </c>
      <c r="E578" t="s">
        <v>40</v>
      </c>
      <c r="F578">
        <v>8</v>
      </c>
      <c r="G578">
        <v>1</v>
      </c>
      <c r="H578" t="s">
        <v>0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52</v>
      </c>
      <c r="Q578">
        <v>4</v>
      </c>
      <c r="R578" t="s">
        <v>60</v>
      </c>
      <c r="S578">
        <v>4342</v>
      </c>
      <c r="T578">
        <v>24008</v>
      </c>
      <c r="U578">
        <v>0</v>
      </c>
      <c r="V578" t="s">
        <v>47</v>
      </c>
      <c r="W578" t="s">
        <v>49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49</v>
      </c>
      <c r="C579" t="s">
        <v>37</v>
      </c>
      <c r="D579">
        <v>571</v>
      </c>
      <c r="E579" t="s">
        <v>41</v>
      </c>
      <c r="F579">
        <v>10</v>
      </c>
      <c r="G579">
        <v>1</v>
      </c>
      <c r="H579" t="s">
        <v>42</v>
      </c>
      <c r="I579">
        <v>1</v>
      </c>
      <c r="J579">
        <v>802</v>
      </c>
      <c r="K579">
        <v>4</v>
      </c>
      <c r="L579" t="s">
        <v>45</v>
      </c>
      <c r="M579">
        <v>82</v>
      </c>
      <c r="N579">
        <v>3</v>
      </c>
      <c r="O579">
        <v>1</v>
      </c>
      <c r="P579" t="s">
        <v>53</v>
      </c>
      <c r="Q579">
        <v>1</v>
      </c>
      <c r="R579" t="s">
        <v>62</v>
      </c>
      <c r="S579">
        <v>2782</v>
      </c>
      <c r="T579">
        <v>19905</v>
      </c>
      <c r="U579">
        <v>0</v>
      </c>
      <c r="V579" t="s">
        <v>47</v>
      </c>
      <c r="W579" t="s">
        <v>47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49</v>
      </c>
      <c r="C580" t="s">
        <v>38</v>
      </c>
      <c r="D580">
        <v>240</v>
      </c>
      <c r="E580" t="s">
        <v>41</v>
      </c>
      <c r="F580">
        <v>2</v>
      </c>
      <c r="G580">
        <v>4</v>
      </c>
      <c r="H580" t="s">
        <v>42</v>
      </c>
      <c r="I580">
        <v>1</v>
      </c>
      <c r="J580">
        <v>803</v>
      </c>
      <c r="K580">
        <v>1</v>
      </c>
      <c r="L580" t="s">
        <v>45</v>
      </c>
      <c r="M580">
        <v>75</v>
      </c>
      <c r="N580">
        <v>4</v>
      </c>
      <c r="O580">
        <v>2</v>
      </c>
      <c r="P580" t="s">
        <v>55</v>
      </c>
      <c r="Q580">
        <v>1</v>
      </c>
      <c r="R580" t="s">
        <v>61</v>
      </c>
      <c r="S580">
        <v>5980</v>
      </c>
      <c r="T580">
        <v>26085</v>
      </c>
      <c r="U580">
        <v>6</v>
      </c>
      <c r="V580" t="s">
        <v>47</v>
      </c>
      <c r="W580" t="s">
        <v>47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49</v>
      </c>
      <c r="C581" t="s">
        <v>37</v>
      </c>
      <c r="D581">
        <v>121</v>
      </c>
      <c r="E581" t="s">
        <v>41</v>
      </c>
      <c r="F581">
        <v>2</v>
      </c>
      <c r="G581">
        <v>4</v>
      </c>
      <c r="H581" t="s">
        <v>44</v>
      </c>
      <c r="I581">
        <v>1</v>
      </c>
      <c r="J581">
        <v>804</v>
      </c>
      <c r="K581">
        <v>3</v>
      </c>
      <c r="L581" t="s">
        <v>45</v>
      </c>
      <c r="M581">
        <v>86</v>
      </c>
      <c r="N581">
        <v>2</v>
      </c>
      <c r="O581">
        <v>1</v>
      </c>
      <c r="P581" t="s">
        <v>53</v>
      </c>
      <c r="Q581">
        <v>1</v>
      </c>
      <c r="R581" t="s">
        <v>61</v>
      </c>
      <c r="S581">
        <v>4381</v>
      </c>
      <c r="T581">
        <v>7530</v>
      </c>
      <c r="U581">
        <v>1</v>
      </c>
      <c r="V581" t="s">
        <v>47</v>
      </c>
      <c r="W581" t="s">
        <v>49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49</v>
      </c>
      <c r="C582" t="s">
        <v>37</v>
      </c>
      <c r="D582">
        <v>384</v>
      </c>
      <c r="E582" t="s">
        <v>40</v>
      </c>
      <c r="F582">
        <v>8</v>
      </c>
      <c r="G582">
        <v>4</v>
      </c>
      <c r="H582" t="s">
        <v>42</v>
      </c>
      <c r="I582">
        <v>1</v>
      </c>
      <c r="J582">
        <v>805</v>
      </c>
      <c r="K582">
        <v>1</v>
      </c>
      <c r="L582" t="s">
        <v>45</v>
      </c>
      <c r="M582">
        <v>72</v>
      </c>
      <c r="N582">
        <v>3</v>
      </c>
      <c r="O582">
        <v>1</v>
      </c>
      <c r="P582" t="s">
        <v>59</v>
      </c>
      <c r="Q582">
        <v>4</v>
      </c>
      <c r="R582" t="s">
        <v>60</v>
      </c>
      <c r="S582">
        <v>2572</v>
      </c>
      <c r="T582">
        <v>20317</v>
      </c>
      <c r="U582">
        <v>1</v>
      </c>
      <c r="V582" t="s">
        <v>47</v>
      </c>
      <c r="W582" t="s">
        <v>49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49</v>
      </c>
      <c r="C583" t="s">
        <v>37</v>
      </c>
      <c r="D583">
        <v>921</v>
      </c>
      <c r="E583" t="s">
        <v>41</v>
      </c>
      <c r="F583">
        <v>1</v>
      </c>
      <c r="G583">
        <v>3</v>
      </c>
      <c r="H583" t="s">
        <v>42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54</v>
      </c>
      <c r="Q583">
        <v>3</v>
      </c>
      <c r="R583" t="s">
        <v>60</v>
      </c>
      <c r="S583">
        <v>3833</v>
      </c>
      <c r="T583">
        <v>24375</v>
      </c>
      <c r="U583">
        <v>3</v>
      </c>
      <c r="V583" t="s">
        <v>47</v>
      </c>
      <c r="W583" t="s">
        <v>49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49</v>
      </c>
      <c r="C584" t="s">
        <v>38</v>
      </c>
      <c r="D584">
        <v>791</v>
      </c>
      <c r="E584" t="s">
        <v>41</v>
      </c>
      <c r="F584">
        <v>2</v>
      </c>
      <c r="G584">
        <v>2</v>
      </c>
      <c r="H584" t="s">
        <v>44</v>
      </c>
      <c r="I584">
        <v>1</v>
      </c>
      <c r="J584">
        <v>807</v>
      </c>
      <c r="K584">
        <v>3</v>
      </c>
      <c r="L584" t="s">
        <v>45</v>
      </c>
      <c r="M584">
        <v>38</v>
      </c>
      <c r="N584">
        <v>4</v>
      </c>
      <c r="O584">
        <v>2</v>
      </c>
      <c r="P584" t="s">
        <v>56</v>
      </c>
      <c r="Q584">
        <v>2</v>
      </c>
      <c r="R584" t="s">
        <v>60</v>
      </c>
      <c r="S584">
        <v>4244</v>
      </c>
      <c r="T584">
        <v>9931</v>
      </c>
      <c r="U584">
        <v>1</v>
      </c>
      <c r="V584" t="s">
        <v>47</v>
      </c>
      <c r="W584" t="s">
        <v>49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49</v>
      </c>
      <c r="C585" t="s">
        <v>37</v>
      </c>
      <c r="D585">
        <v>1111</v>
      </c>
      <c r="E585" t="s">
        <v>40</v>
      </c>
      <c r="F585">
        <v>8</v>
      </c>
      <c r="G585">
        <v>2</v>
      </c>
      <c r="H585" t="s">
        <v>42</v>
      </c>
      <c r="I585">
        <v>1</v>
      </c>
      <c r="J585">
        <v>808</v>
      </c>
      <c r="K585">
        <v>3</v>
      </c>
      <c r="L585" t="s">
        <v>45</v>
      </c>
      <c r="M585">
        <v>93</v>
      </c>
      <c r="N585">
        <v>3</v>
      </c>
      <c r="O585">
        <v>2</v>
      </c>
      <c r="P585" t="s">
        <v>52</v>
      </c>
      <c r="Q585">
        <v>1</v>
      </c>
      <c r="R585" t="s">
        <v>60</v>
      </c>
      <c r="S585">
        <v>6500</v>
      </c>
      <c r="T585">
        <v>13305</v>
      </c>
      <c r="U585">
        <v>5</v>
      </c>
      <c r="V585" t="s">
        <v>47</v>
      </c>
      <c r="W585" t="s">
        <v>49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49</v>
      </c>
      <c r="C586" t="s">
        <v>38</v>
      </c>
      <c r="D586">
        <v>570</v>
      </c>
      <c r="E586" t="s">
        <v>41</v>
      </c>
      <c r="F586">
        <v>8</v>
      </c>
      <c r="G586">
        <v>3</v>
      </c>
      <c r="H586" t="s">
        <v>42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57</v>
      </c>
      <c r="Q586">
        <v>4</v>
      </c>
      <c r="R586" t="s">
        <v>62</v>
      </c>
      <c r="S586">
        <v>18430</v>
      </c>
      <c r="T586">
        <v>16225</v>
      </c>
      <c r="U586">
        <v>1</v>
      </c>
      <c r="V586" t="s">
        <v>47</v>
      </c>
      <c r="W586" t="s">
        <v>49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47</v>
      </c>
      <c r="C587" t="s">
        <v>37</v>
      </c>
      <c r="D587">
        <v>1243</v>
      </c>
      <c r="E587" t="s">
        <v>41</v>
      </c>
      <c r="F587">
        <v>6</v>
      </c>
      <c r="G587">
        <v>3</v>
      </c>
      <c r="H587" t="s">
        <v>42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54</v>
      </c>
      <c r="Q587">
        <v>1</v>
      </c>
      <c r="R587" t="s">
        <v>60</v>
      </c>
      <c r="S587">
        <v>1601</v>
      </c>
      <c r="T587">
        <v>3445</v>
      </c>
      <c r="U587">
        <v>1</v>
      </c>
      <c r="V587" t="s">
        <v>47</v>
      </c>
      <c r="W587" t="s">
        <v>47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49</v>
      </c>
      <c r="C588" t="s">
        <v>39</v>
      </c>
      <c r="D588">
        <v>1092</v>
      </c>
      <c r="E588" t="s">
        <v>41</v>
      </c>
      <c r="F588">
        <v>9</v>
      </c>
      <c r="G588">
        <v>3</v>
      </c>
      <c r="H588" t="s">
        <v>42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54</v>
      </c>
      <c r="Q588">
        <v>2</v>
      </c>
      <c r="R588" t="s">
        <v>62</v>
      </c>
      <c r="S588">
        <v>2694</v>
      </c>
      <c r="T588">
        <v>26551</v>
      </c>
      <c r="U588">
        <v>1</v>
      </c>
      <c r="V588" t="s">
        <v>47</v>
      </c>
      <c r="W588" t="s">
        <v>49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49</v>
      </c>
      <c r="C589" t="s">
        <v>37</v>
      </c>
      <c r="D589">
        <v>1325</v>
      </c>
      <c r="E589" t="s">
        <v>41</v>
      </c>
      <c r="F589">
        <v>11</v>
      </c>
      <c r="G589">
        <v>4</v>
      </c>
      <c r="H589" t="s">
        <v>42</v>
      </c>
      <c r="I589">
        <v>1</v>
      </c>
      <c r="J589">
        <v>813</v>
      </c>
      <c r="K589">
        <v>4</v>
      </c>
      <c r="L589" t="s">
        <v>45</v>
      </c>
      <c r="M589">
        <v>82</v>
      </c>
      <c r="N589">
        <v>3</v>
      </c>
      <c r="O589">
        <v>2</v>
      </c>
      <c r="P589" t="s">
        <v>54</v>
      </c>
      <c r="Q589">
        <v>3</v>
      </c>
      <c r="R589" t="s">
        <v>60</v>
      </c>
      <c r="S589">
        <v>3149</v>
      </c>
      <c r="T589">
        <v>21821</v>
      </c>
      <c r="U589">
        <v>8</v>
      </c>
      <c r="V589" t="s">
        <v>47</v>
      </c>
      <c r="W589" t="s">
        <v>49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49</v>
      </c>
      <c r="C590" t="s">
        <v>37</v>
      </c>
      <c r="D590">
        <v>691</v>
      </c>
      <c r="E590" t="s">
        <v>41</v>
      </c>
      <c r="F590">
        <v>2</v>
      </c>
      <c r="G590">
        <v>3</v>
      </c>
      <c r="H590" t="s">
        <v>44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60</v>
      </c>
      <c r="S590">
        <v>17639</v>
      </c>
      <c r="T590">
        <v>6881</v>
      </c>
      <c r="U590">
        <v>5</v>
      </c>
      <c r="V590" t="s">
        <v>47</v>
      </c>
      <c r="W590" t="s">
        <v>49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47</v>
      </c>
      <c r="C591" t="s">
        <v>37</v>
      </c>
      <c r="D591">
        <v>805</v>
      </c>
      <c r="E591" t="s">
        <v>41</v>
      </c>
      <c r="F591">
        <v>1</v>
      </c>
      <c r="G591">
        <v>2</v>
      </c>
      <c r="H591" t="s">
        <v>42</v>
      </c>
      <c r="I591">
        <v>1</v>
      </c>
      <c r="J591">
        <v>816</v>
      </c>
      <c r="K591">
        <v>2</v>
      </c>
      <c r="L591" t="s">
        <v>45</v>
      </c>
      <c r="M591">
        <v>36</v>
      </c>
      <c r="N591">
        <v>2</v>
      </c>
      <c r="O591">
        <v>1</v>
      </c>
      <c r="P591" t="s">
        <v>54</v>
      </c>
      <c r="Q591">
        <v>1</v>
      </c>
      <c r="R591" t="s">
        <v>60</v>
      </c>
      <c r="S591">
        <v>2319</v>
      </c>
      <c r="T591">
        <v>6689</v>
      </c>
      <c r="U591">
        <v>1</v>
      </c>
      <c r="V591" t="s">
        <v>47</v>
      </c>
      <c r="W591" t="s">
        <v>47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49</v>
      </c>
      <c r="C592" t="s">
        <v>37</v>
      </c>
      <c r="D592">
        <v>213</v>
      </c>
      <c r="E592" t="s">
        <v>41</v>
      </c>
      <c r="F592">
        <v>7</v>
      </c>
      <c r="G592">
        <v>3</v>
      </c>
      <c r="H592" t="s">
        <v>44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60</v>
      </c>
      <c r="S592">
        <v>11691</v>
      </c>
      <c r="T592">
        <v>25995</v>
      </c>
      <c r="U592">
        <v>0</v>
      </c>
      <c r="V592" t="s">
        <v>47</v>
      </c>
      <c r="W592" t="s">
        <v>49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47</v>
      </c>
      <c r="C593" t="s">
        <v>37</v>
      </c>
      <c r="D593">
        <v>118</v>
      </c>
      <c r="E593" t="s">
        <v>40</v>
      </c>
      <c r="F593">
        <v>16</v>
      </c>
      <c r="G593">
        <v>3</v>
      </c>
      <c r="H593" t="s">
        <v>0</v>
      </c>
      <c r="I593">
        <v>1</v>
      </c>
      <c r="J593">
        <v>819</v>
      </c>
      <c r="K593">
        <v>1</v>
      </c>
      <c r="L593" t="s">
        <v>45</v>
      </c>
      <c r="M593">
        <v>69</v>
      </c>
      <c r="N593">
        <v>3</v>
      </c>
      <c r="O593">
        <v>2</v>
      </c>
      <c r="P593" t="s">
        <v>52</v>
      </c>
      <c r="Q593">
        <v>1</v>
      </c>
      <c r="R593" t="s">
        <v>61</v>
      </c>
      <c r="S593">
        <v>5324</v>
      </c>
      <c r="T593">
        <v>26507</v>
      </c>
      <c r="U593">
        <v>5</v>
      </c>
      <c r="V593" t="s">
        <v>47</v>
      </c>
      <c r="W593" t="s">
        <v>49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49</v>
      </c>
      <c r="C594" t="s">
        <v>37</v>
      </c>
      <c r="D594">
        <v>202</v>
      </c>
      <c r="E594" t="s">
        <v>41</v>
      </c>
      <c r="F594">
        <v>2</v>
      </c>
      <c r="G594">
        <v>2</v>
      </c>
      <c r="H594" t="s">
        <v>43</v>
      </c>
      <c r="I594">
        <v>1</v>
      </c>
      <c r="J594">
        <v>820</v>
      </c>
      <c r="K594">
        <v>3</v>
      </c>
      <c r="L594" t="s">
        <v>45</v>
      </c>
      <c r="M594">
        <v>33</v>
      </c>
      <c r="N594">
        <v>3</v>
      </c>
      <c r="O594">
        <v>4</v>
      </c>
      <c r="P594" t="s">
        <v>57</v>
      </c>
      <c r="Q594">
        <v>4</v>
      </c>
      <c r="R594" t="s">
        <v>60</v>
      </c>
      <c r="S594">
        <v>16752</v>
      </c>
      <c r="T594">
        <v>12982</v>
      </c>
      <c r="U594">
        <v>1</v>
      </c>
      <c r="V594" t="s">
        <v>47</v>
      </c>
      <c r="W594" t="s">
        <v>47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49</v>
      </c>
      <c r="C595" t="s">
        <v>37</v>
      </c>
      <c r="D595">
        <v>676</v>
      </c>
      <c r="E595" t="s">
        <v>41</v>
      </c>
      <c r="F595">
        <v>1</v>
      </c>
      <c r="G595">
        <v>3</v>
      </c>
      <c r="H595" t="s">
        <v>43</v>
      </c>
      <c r="I595">
        <v>1</v>
      </c>
      <c r="J595">
        <v>823</v>
      </c>
      <c r="K595">
        <v>3</v>
      </c>
      <c r="L595" t="s">
        <v>45</v>
      </c>
      <c r="M595">
        <v>35</v>
      </c>
      <c r="N595">
        <v>3</v>
      </c>
      <c r="O595">
        <v>2</v>
      </c>
      <c r="P595" t="s">
        <v>55</v>
      </c>
      <c r="Q595">
        <v>2</v>
      </c>
      <c r="R595" t="s">
        <v>60</v>
      </c>
      <c r="S595">
        <v>5228</v>
      </c>
      <c r="T595">
        <v>23361</v>
      </c>
      <c r="U595">
        <v>0</v>
      </c>
      <c r="V595" t="s">
        <v>47</v>
      </c>
      <c r="W595" t="s">
        <v>49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49</v>
      </c>
      <c r="C596" t="s">
        <v>37</v>
      </c>
      <c r="D596">
        <v>1252</v>
      </c>
      <c r="E596" t="s">
        <v>41</v>
      </c>
      <c r="F596">
        <v>23</v>
      </c>
      <c r="G596">
        <v>2</v>
      </c>
      <c r="H596" t="s">
        <v>42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53</v>
      </c>
      <c r="Q596">
        <v>3</v>
      </c>
      <c r="R596" t="s">
        <v>60</v>
      </c>
      <c r="S596">
        <v>2700</v>
      </c>
      <c r="T596">
        <v>23779</v>
      </c>
      <c r="U596">
        <v>1</v>
      </c>
      <c r="V596" t="s">
        <v>47</v>
      </c>
      <c r="W596" t="s">
        <v>49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47</v>
      </c>
      <c r="C597" t="s">
        <v>37</v>
      </c>
      <c r="D597">
        <v>286</v>
      </c>
      <c r="E597" t="s">
        <v>41</v>
      </c>
      <c r="F597">
        <v>2</v>
      </c>
      <c r="G597">
        <v>4</v>
      </c>
      <c r="H597" t="s">
        <v>42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61</v>
      </c>
      <c r="S597">
        <v>19246</v>
      </c>
      <c r="T597">
        <v>25761</v>
      </c>
      <c r="U597">
        <v>7</v>
      </c>
      <c r="V597" t="s">
        <v>47</v>
      </c>
      <c r="W597" t="s">
        <v>47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49</v>
      </c>
      <c r="C598" t="s">
        <v>37</v>
      </c>
      <c r="D598">
        <v>1258</v>
      </c>
      <c r="E598" t="s">
        <v>41</v>
      </c>
      <c r="F598">
        <v>1</v>
      </c>
      <c r="G598">
        <v>4</v>
      </c>
      <c r="H598" t="s">
        <v>42</v>
      </c>
      <c r="I598">
        <v>1</v>
      </c>
      <c r="J598">
        <v>826</v>
      </c>
      <c r="K598">
        <v>4</v>
      </c>
      <c r="L598" t="s">
        <v>45</v>
      </c>
      <c r="M598">
        <v>40</v>
      </c>
      <c r="N598">
        <v>4</v>
      </c>
      <c r="O598">
        <v>1</v>
      </c>
      <c r="P598" t="s">
        <v>53</v>
      </c>
      <c r="Q598">
        <v>3</v>
      </c>
      <c r="R598" t="s">
        <v>61</v>
      </c>
      <c r="S598">
        <v>2506</v>
      </c>
      <c r="T598">
        <v>13301</v>
      </c>
      <c r="U598">
        <v>3</v>
      </c>
      <c r="V598" t="s">
        <v>47</v>
      </c>
      <c r="W598" t="s">
        <v>49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49</v>
      </c>
      <c r="C599" t="s">
        <v>37</v>
      </c>
      <c r="D599">
        <v>932</v>
      </c>
      <c r="E599" t="s">
        <v>41</v>
      </c>
      <c r="F599">
        <v>1</v>
      </c>
      <c r="G599">
        <v>2</v>
      </c>
      <c r="H599" t="s">
        <v>42</v>
      </c>
      <c r="I599">
        <v>1</v>
      </c>
      <c r="J599">
        <v>827</v>
      </c>
      <c r="K599">
        <v>4</v>
      </c>
      <c r="L599" t="s">
        <v>45</v>
      </c>
      <c r="M599">
        <v>43</v>
      </c>
      <c r="N599">
        <v>2</v>
      </c>
      <c r="O599">
        <v>2</v>
      </c>
      <c r="P599" t="s">
        <v>55</v>
      </c>
      <c r="Q599">
        <v>4</v>
      </c>
      <c r="R599" t="s">
        <v>60</v>
      </c>
      <c r="S599">
        <v>6062</v>
      </c>
      <c r="T599">
        <v>4051</v>
      </c>
      <c r="U599">
        <v>9</v>
      </c>
      <c r="V599" t="s">
        <v>47</v>
      </c>
      <c r="W599" t="s">
        <v>47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47</v>
      </c>
      <c r="C600" t="s">
        <v>37</v>
      </c>
      <c r="D600">
        <v>890</v>
      </c>
      <c r="E600" t="s">
        <v>41</v>
      </c>
      <c r="F600">
        <v>2</v>
      </c>
      <c r="G600">
        <v>4</v>
      </c>
      <c r="H600" t="s">
        <v>44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53</v>
      </c>
      <c r="Q600">
        <v>3</v>
      </c>
      <c r="R600" t="s">
        <v>61</v>
      </c>
      <c r="S600">
        <v>4382</v>
      </c>
      <c r="T600">
        <v>16374</v>
      </c>
      <c r="U600">
        <v>6</v>
      </c>
      <c r="V600" t="s">
        <v>47</v>
      </c>
      <c r="W600" t="s">
        <v>49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49</v>
      </c>
      <c r="C601" t="s">
        <v>37</v>
      </c>
      <c r="D601">
        <v>1041</v>
      </c>
      <c r="E601" t="s">
        <v>51</v>
      </c>
      <c r="F601">
        <v>13</v>
      </c>
      <c r="G601">
        <v>3</v>
      </c>
      <c r="H601" t="s">
        <v>51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51</v>
      </c>
      <c r="Q601">
        <v>2</v>
      </c>
      <c r="R601" t="s">
        <v>60</v>
      </c>
      <c r="S601">
        <v>2143</v>
      </c>
      <c r="T601">
        <v>25527</v>
      </c>
      <c r="U601">
        <v>4</v>
      </c>
      <c r="V601" t="s">
        <v>47</v>
      </c>
      <c r="W601" t="s">
        <v>49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49</v>
      </c>
      <c r="C602" t="s">
        <v>37</v>
      </c>
      <c r="D602">
        <v>859</v>
      </c>
      <c r="E602" t="s">
        <v>41</v>
      </c>
      <c r="F602">
        <v>4</v>
      </c>
      <c r="G602">
        <v>3</v>
      </c>
      <c r="H602" t="s">
        <v>42</v>
      </c>
      <c r="I602">
        <v>1</v>
      </c>
      <c r="J602">
        <v>830</v>
      </c>
      <c r="K602">
        <v>3</v>
      </c>
      <c r="L602" t="s">
        <v>45</v>
      </c>
      <c r="M602">
        <v>98</v>
      </c>
      <c r="N602">
        <v>2</v>
      </c>
      <c r="O602">
        <v>2</v>
      </c>
      <c r="P602" t="s">
        <v>55</v>
      </c>
      <c r="Q602">
        <v>3</v>
      </c>
      <c r="R602" t="s">
        <v>60</v>
      </c>
      <c r="S602">
        <v>6162</v>
      </c>
      <c r="T602">
        <v>19124</v>
      </c>
      <c r="U602">
        <v>1</v>
      </c>
      <c r="V602" t="s">
        <v>47</v>
      </c>
      <c r="W602" t="s">
        <v>49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49</v>
      </c>
      <c r="C603" t="s">
        <v>38</v>
      </c>
      <c r="D603">
        <v>720</v>
      </c>
      <c r="E603" t="s">
        <v>41</v>
      </c>
      <c r="F603">
        <v>16</v>
      </c>
      <c r="G603">
        <v>4</v>
      </c>
      <c r="H603" t="s">
        <v>44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54</v>
      </c>
      <c r="Q603">
        <v>3</v>
      </c>
      <c r="R603" t="s">
        <v>61</v>
      </c>
      <c r="S603">
        <v>5094</v>
      </c>
      <c r="T603">
        <v>11983</v>
      </c>
      <c r="U603">
        <v>6</v>
      </c>
      <c r="V603" t="s">
        <v>47</v>
      </c>
      <c r="W603" t="s">
        <v>49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49</v>
      </c>
      <c r="C604" t="s">
        <v>37</v>
      </c>
      <c r="D604">
        <v>946</v>
      </c>
      <c r="E604" t="s">
        <v>41</v>
      </c>
      <c r="F604">
        <v>2</v>
      </c>
      <c r="G604">
        <v>3</v>
      </c>
      <c r="H604" t="s">
        <v>44</v>
      </c>
      <c r="I604">
        <v>1</v>
      </c>
      <c r="J604">
        <v>833</v>
      </c>
      <c r="K604">
        <v>3</v>
      </c>
      <c r="L604" t="s">
        <v>45</v>
      </c>
      <c r="M604">
        <v>52</v>
      </c>
      <c r="N604">
        <v>2</v>
      </c>
      <c r="O604">
        <v>2</v>
      </c>
      <c r="P604" t="s">
        <v>55</v>
      </c>
      <c r="Q604">
        <v>4</v>
      </c>
      <c r="R604" t="s">
        <v>61</v>
      </c>
      <c r="S604">
        <v>6877</v>
      </c>
      <c r="T604">
        <v>20234</v>
      </c>
      <c r="U604">
        <v>5</v>
      </c>
      <c r="V604" t="s">
        <v>47</v>
      </c>
      <c r="W604" t="s">
        <v>47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49</v>
      </c>
      <c r="C605" t="s">
        <v>37</v>
      </c>
      <c r="D605">
        <v>252</v>
      </c>
      <c r="E605" t="s">
        <v>41</v>
      </c>
      <c r="F605">
        <v>2</v>
      </c>
      <c r="G605">
        <v>3</v>
      </c>
      <c r="H605" t="s">
        <v>42</v>
      </c>
      <c r="I605">
        <v>1</v>
      </c>
      <c r="J605">
        <v>834</v>
      </c>
      <c r="K605">
        <v>2</v>
      </c>
      <c r="L605" t="s">
        <v>45</v>
      </c>
      <c r="M605">
        <v>95</v>
      </c>
      <c r="N605">
        <v>2</v>
      </c>
      <c r="O605">
        <v>1</v>
      </c>
      <c r="P605" t="s">
        <v>53</v>
      </c>
      <c r="Q605">
        <v>3</v>
      </c>
      <c r="R605" t="s">
        <v>61</v>
      </c>
      <c r="S605">
        <v>2274</v>
      </c>
      <c r="T605">
        <v>6153</v>
      </c>
      <c r="U605">
        <v>1</v>
      </c>
      <c r="V605" t="s">
        <v>47</v>
      </c>
      <c r="W605" t="s">
        <v>49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49</v>
      </c>
      <c r="C606" t="s">
        <v>37</v>
      </c>
      <c r="D606">
        <v>933</v>
      </c>
      <c r="E606" t="s">
        <v>41</v>
      </c>
      <c r="F606">
        <v>29</v>
      </c>
      <c r="G606">
        <v>3</v>
      </c>
      <c r="H606" t="s">
        <v>42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55</v>
      </c>
      <c r="Q606">
        <v>2</v>
      </c>
      <c r="R606" t="s">
        <v>60</v>
      </c>
      <c r="S606">
        <v>4434</v>
      </c>
      <c r="T606">
        <v>11806</v>
      </c>
      <c r="U606">
        <v>1</v>
      </c>
      <c r="V606" t="s">
        <v>47</v>
      </c>
      <c r="W606" t="s">
        <v>49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49</v>
      </c>
      <c r="C607" t="s">
        <v>38</v>
      </c>
      <c r="D607">
        <v>471</v>
      </c>
      <c r="E607" t="s">
        <v>41</v>
      </c>
      <c r="F607">
        <v>12</v>
      </c>
      <c r="G607">
        <v>3</v>
      </c>
      <c r="H607" t="s">
        <v>42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56</v>
      </c>
      <c r="Q607">
        <v>1</v>
      </c>
      <c r="R607" t="s">
        <v>62</v>
      </c>
      <c r="S607">
        <v>6288</v>
      </c>
      <c r="T607">
        <v>4284</v>
      </c>
      <c r="U607">
        <v>2</v>
      </c>
      <c r="V607" t="s">
        <v>47</v>
      </c>
      <c r="W607" t="s">
        <v>49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49</v>
      </c>
      <c r="C608" t="s">
        <v>38</v>
      </c>
      <c r="D608">
        <v>702</v>
      </c>
      <c r="E608" t="s">
        <v>41</v>
      </c>
      <c r="F608">
        <v>16</v>
      </c>
      <c r="G608">
        <v>4</v>
      </c>
      <c r="H608" t="s">
        <v>42</v>
      </c>
      <c r="I608">
        <v>1</v>
      </c>
      <c r="J608">
        <v>838</v>
      </c>
      <c r="K608">
        <v>3</v>
      </c>
      <c r="L608" t="s">
        <v>45</v>
      </c>
      <c r="M608">
        <v>100</v>
      </c>
      <c r="N608">
        <v>2</v>
      </c>
      <c r="O608">
        <v>1</v>
      </c>
      <c r="P608" t="s">
        <v>53</v>
      </c>
      <c r="Q608">
        <v>4</v>
      </c>
      <c r="R608" t="s">
        <v>61</v>
      </c>
      <c r="S608">
        <v>2553</v>
      </c>
      <c r="T608">
        <v>8306</v>
      </c>
      <c r="U608">
        <v>1</v>
      </c>
      <c r="V608" t="s">
        <v>47</v>
      </c>
      <c r="W608" t="s">
        <v>49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47</v>
      </c>
      <c r="C609" t="s">
        <v>37</v>
      </c>
      <c r="D609">
        <v>1184</v>
      </c>
      <c r="E609" t="s">
        <v>40</v>
      </c>
      <c r="F609">
        <v>11</v>
      </c>
      <c r="G609">
        <v>3</v>
      </c>
      <c r="H609" t="s">
        <v>0</v>
      </c>
      <c r="I609">
        <v>1</v>
      </c>
      <c r="J609">
        <v>840</v>
      </c>
      <c r="K609">
        <v>3</v>
      </c>
      <c r="L609" t="s">
        <v>45</v>
      </c>
      <c r="M609">
        <v>43</v>
      </c>
      <c r="N609">
        <v>3</v>
      </c>
      <c r="O609">
        <v>3</v>
      </c>
      <c r="P609" t="s">
        <v>52</v>
      </c>
      <c r="Q609">
        <v>4</v>
      </c>
      <c r="R609" t="s">
        <v>60</v>
      </c>
      <c r="S609">
        <v>7654</v>
      </c>
      <c r="T609">
        <v>5860</v>
      </c>
      <c r="U609">
        <v>1</v>
      </c>
      <c r="V609" t="s">
        <v>47</v>
      </c>
      <c r="W609" t="s">
        <v>49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47</v>
      </c>
      <c r="C610" t="s">
        <v>37</v>
      </c>
      <c r="D610">
        <v>436</v>
      </c>
      <c r="E610" t="s">
        <v>40</v>
      </c>
      <c r="F610">
        <v>2</v>
      </c>
      <c r="G610">
        <v>1</v>
      </c>
      <c r="H610" t="s">
        <v>44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52</v>
      </c>
      <c r="Q610">
        <v>4</v>
      </c>
      <c r="R610" t="s">
        <v>61</v>
      </c>
      <c r="S610">
        <v>5160</v>
      </c>
      <c r="T610">
        <v>21519</v>
      </c>
      <c r="U610">
        <v>4</v>
      </c>
      <c r="V610" t="s">
        <v>47</v>
      </c>
      <c r="W610" t="s">
        <v>49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49</v>
      </c>
      <c r="C611" t="s">
        <v>37</v>
      </c>
      <c r="D611">
        <v>589</v>
      </c>
      <c r="E611" t="s">
        <v>41</v>
      </c>
      <c r="F611">
        <v>14</v>
      </c>
      <c r="G611">
        <v>2</v>
      </c>
      <c r="H611" t="s">
        <v>42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60</v>
      </c>
      <c r="S611">
        <v>17159</v>
      </c>
      <c r="T611">
        <v>5200</v>
      </c>
      <c r="U611">
        <v>6</v>
      </c>
      <c r="V611" t="s">
        <v>47</v>
      </c>
      <c r="W611" t="s">
        <v>49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49</v>
      </c>
      <c r="C612" t="s">
        <v>37</v>
      </c>
      <c r="D612">
        <v>269</v>
      </c>
      <c r="E612" t="s">
        <v>41</v>
      </c>
      <c r="F612">
        <v>5</v>
      </c>
      <c r="G612">
        <v>1</v>
      </c>
      <c r="H612" t="s">
        <v>50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62</v>
      </c>
      <c r="S612">
        <v>12808</v>
      </c>
      <c r="T612">
        <v>8842</v>
      </c>
      <c r="U612">
        <v>1</v>
      </c>
      <c r="V612" t="s">
        <v>47</v>
      </c>
      <c r="W612" t="s">
        <v>47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49</v>
      </c>
      <c r="C613" t="s">
        <v>37</v>
      </c>
      <c r="D613">
        <v>950</v>
      </c>
      <c r="E613" t="s">
        <v>41</v>
      </c>
      <c r="F613">
        <v>7</v>
      </c>
      <c r="G613">
        <v>3</v>
      </c>
      <c r="H613" t="s">
        <v>43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55</v>
      </c>
      <c r="Q613">
        <v>3</v>
      </c>
      <c r="R613" t="s">
        <v>61</v>
      </c>
      <c r="S613">
        <v>10221</v>
      </c>
      <c r="T613">
        <v>18869</v>
      </c>
      <c r="U613">
        <v>3</v>
      </c>
      <c r="V613" t="s">
        <v>47</v>
      </c>
      <c r="W613" t="s">
        <v>49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49</v>
      </c>
      <c r="C614" t="s">
        <v>37</v>
      </c>
      <c r="D614">
        <v>760</v>
      </c>
      <c r="E614" t="s">
        <v>40</v>
      </c>
      <c r="F614">
        <v>2</v>
      </c>
      <c r="G614">
        <v>4</v>
      </c>
      <c r="H614" t="s">
        <v>0</v>
      </c>
      <c r="I614">
        <v>1</v>
      </c>
      <c r="J614">
        <v>846</v>
      </c>
      <c r="K614">
        <v>2</v>
      </c>
      <c r="L614" t="s">
        <v>45</v>
      </c>
      <c r="M614">
        <v>81</v>
      </c>
      <c r="N614">
        <v>3</v>
      </c>
      <c r="O614">
        <v>2</v>
      </c>
      <c r="P614" t="s">
        <v>52</v>
      </c>
      <c r="Q614">
        <v>2</v>
      </c>
      <c r="R614" t="s">
        <v>60</v>
      </c>
      <c r="S614">
        <v>4779</v>
      </c>
      <c r="T614">
        <v>3698</v>
      </c>
      <c r="U614">
        <v>1</v>
      </c>
      <c r="V614" t="s">
        <v>47</v>
      </c>
      <c r="W614" t="s">
        <v>47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49</v>
      </c>
      <c r="C615" t="s">
        <v>37</v>
      </c>
      <c r="D615">
        <v>829</v>
      </c>
      <c r="E615" t="s">
        <v>51</v>
      </c>
      <c r="F615">
        <v>3</v>
      </c>
      <c r="G615">
        <v>2</v>
      </c>
      <c r="H615" t="s">
        <v>51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51</v>
      </c>
      <c r="Q615">
        <v>4</v>
      </c>
      <c r="R615" t="s">
        <v>60</v>
      </c>
      <c r="S615">
        <v>3737</v>
      </c>
      <c r="T615">
        <v>2243</v>
      </c>
      <c r="U615">
        <v>0</v>
      </c>
      <c r="V615" t="s">
        <v>47</v>
      </c>
      <c r="W615" t="s">
        <v>49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47</v>
      </c>
      <c r="C616" t="s">
        <v>38</v>
      </c>
      <c r="D616">
        <v>887</v>
      </c>
      <c r="E616" t="s">
        <v>41</v>
      </c>
      <c r="F616">
        <v>5</v>
      </c>
      <c r="G616">
        <v>2</v>
      </c>
      <c r="H616" t="s">
        <v>44</v>
      </c>
      <c r="I616">
        <v>1</v>
      </c>
      <c r="J616">
        <v>848</v>
      </c>
      <c r="K616">
        <v>3</v>
      </c>
      <c r="L616" t="s">
        <v>45</v>
      </c>
      <c r="M616">
        <v>88</v>
      </c>
      <c r="N616">
        <v>2</v>
      </c>
      <c r="O616">
        <v>1</v>
      </c>
      <c r="P616" t="s">
        <v>53</v>
      </c>
      <c r="Q616">
        <v>3</v>
      </c>
      <c r="R616" t="s">
        <v>60</v>
      </c>
      <c r="S616">
        <v>2366</v>
      </c>
      <c r="T616">
        <v>20898</v>
      </c>
      <c r="U616">
        <v>1</v>
      </c>
      <c r="V616" t="s">
        <v>47</v>
      </c>
      <c r="W616" t="s">
        <v>47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49</v>
      </c>
      <c r="C617" t="s">
        <v>39</v>
      </c>
      <c r="D617">
        <v>443</v>
      </c>
      <c r="E617" t="s">
        <v>41</v>
      </c>
      <c r="F617">
        <v>3</v>
      </c>
      <c r="G617">
        <v>3</v>
      </c>
      <c r="H617" t="s">
        <v>44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53</v>
      </c>
      <c r="Q617">
        <v>4</v>
      </c>
      <c r="R617" t="s">
        <v>60</v>
      </c>
      <c r="S617">
        <v>1706</v>
      </c>
      <c r="T617">
        <v>16571</v>
      </c>
      <c r="U617">
        <v>1</v>
      </c>
      <c r="V617" t="s">
        <v>47</v>
      </c>
      <c r="W617" t="s">
        <v>49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49</v>
      </c>
      <c r="C618" t="s">
        <v>37</v>
      </c>
      <c r="D618">
        <v>1318</v>
      </c>
      <c r="E618" t="s">
        <v>40</v>
      </c>
      <c r="F618">
        <v>26</v>
      </c>
      <c r="G618">
        <v>4</v>
      </c>
      <c r="H618" t="s">
        <v>0</v>
      </c>
      <c r="I618">
        <v>1</v>
      </c>
      <c r="J618">
        <v>851</v>
      </c>
      <c r="K618">
        <v>1</v>
      </c>
      <c r="L618" t="s">
        <v>45</v>
      </c>
      <c r="M618">
        <v>66</v>
      </c>
      <c r="N618">
        <v>3</v>
      </c>
      <c r="O618">
        <v>4</v>
      </c>
      <c r="P618" t="s">
        <v>57</v>
      </c>
      <c r="Q618">
        <v>3</v>
      </c>
      <c r="R618" t="s">
        <v>60</v>
      </c>
      <c r="S618">
        <v>16307</v>
      </c>
      <c r="T618">
        <v>5594</v>
      </c>
      <c r="U618">
        <v>2</v>
      </c>
      <c r="V618" t="s">
        <v>47</v>
      </c>
      <c r="W618" t="s">
        <v>49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49</v>
      </c>
      <c r="C619" t="s">
        <v>37</v>
      </c>
      <c r="D619">
        <v>625</v>
      </c>
      <c r="E619" t="s">
        <v>41</v>
      </c>
      <c r="F619">
        <v>4</v>
      </c>
      <c r="G619">
        <v>3</v>
      </c>
      <c r="H619" t="s">
        <v>44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56</v>
      </c>
      <c r="Q619">
        <v>2</v>
      </c>
      <c r="R619" t="s">
        <v>61</v>
      </c>
      <c r="S619">
        <v>5933</v>
      </c>
      <c r="T619">
        <v>5197</v>
      </c>
      <c r="U619">
        <v>9</v>
      </c>
      <c r="V619" t="s">
        <v>47</v>
      </c>
      <c r="W619" t="s">
        <v>49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49</v>
      </c>
      <c r="C620" t="s">
        <v>37</v>
      </c>
      <c r="D620">
        <v>180</v>
      </c>
      <c r="E620" t="s">
        <v>41</v>
      </c>
      <c r="F620">
        <v>2</v>
      </c>
      <c r="G620">
        <v>1</v>
      </c>
      <c r="H620" t="s">
        <v>44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53</v>
      </c>
      <c r="Q620">
        <v>1</v>
      </c>
      <c r="R620" t="s">
        <v>61</v>
      </c>
      <c r="S620">
        <v>3424</v>
      </c>
      <c r="T620">
        <v>21632</v>
      </c>
      <c r="U620">
        <v>7</v>
      </c>
      <c r="V620" t="s">
        <v>47</v>
      </c>
      <c r="W620" t="s">
        <v>49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49</v>
      </c>
      <c r="C621" t="s">
        <v>37</v>
      </c>
      <c r="D621">
        <v>586</v>
      </c>
      <c r="E621" t="s">
        <v>40</v>
      </c>
      <c r="F621">
        <v>1</v>
      </c>
      <c r="G621">
        <v>3</v>
      </c>
      <c r="H621" t="s">
        <v>44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52</v>
      </c>
      <c r="Q621">
        <v>1</v>
      </c>
      <c r="R621" t="s">
        <v>62</v>
      </c>
      <c r="S621">
        <v>4037</v>
      </c>
      <c r="T621">
        <v>21816</v>
      </c>
      <c r="U621">
        <v>1</v>
      </c>
      <c r="V621" t="s">
        <v>47</v>
      </c>
      <c r="W621" t="s">
        <v>49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49</v>
      </c>
      <c r="C622" t="s">
        <v>37</v>
      </c>
      <c r="D622">
        <v>1343</v>
      </c>
      <c r="E622" t="s">
        <v>41</v>
      </c>
      <c r="F622">
        <v>27</v>
      </c>
      <c r="G622">
        <v>1</v>
      </c>
      <c r="H622" t="s">
        <v>44</v>
      </c>
      <c r="I622">
        <v>1</v>
      </c>
      <c r="J622">
        <v>856</v>
      </c>
      <c r="K622">
        <v>3</v>
      </c>
      <c r="L622" t="s">
        <v>45</v>
      </c>
      <c r="M622">
        <v>53</v>
      </c>
      <c r="N622">
        <v>2</v>
      </c>
      <c r="O622">
        <v>1</v>
      </c>
      <c r="P622" t="s">
        <v>53</v>
      </c>
      <c r="Q622">
        <v>1</v>
      </c>
      <c r="R622" t="s">
        <v>61</v>
      </c>
      <c r="S622">
        <v>2559</v>
      </c>
      <c r="T622">
        <v>17852</v>
      </c>
      <c r="U622">
        <v>1</v>
      </c>
      <c r="V622" t="s">
        <v>47</v>
      </c>
      <c r="W622" t="s">
        <v>49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49</v>
      </c>
      <c r="C623" t="s">
        <v>37</v>
      </c>
      <c r="D623">
        <v>928</v>
      </c>
      <c r="E623" t="s">
        <v>40</v>
      </c>
      <c r="F623">
        <v>1</v>
      </c>
      <c r="G623">
        <v>2</v>
      </c>
      <c r="H623" t="s">
        <v>42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52</v>
      </c>
      <c r="Q623">
        <v>4</v>
      </c>
      <c r="R623" t="s">
        <v>60</v>
      </c>
      <c r="S623">
        <v>6201</v>
      </c>
      <c r="T623">
        <v>2823</v>
      </c>
      <c r="U623">
        <v>1</v>
      </c>
      <c r="V623" t="s">
        <v>47</v>
      </c>
      <c r="W623" t="s">
        <v>47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49</v>
      </c>
      <c r="C624" t="s">
        <v>37</v>
      </c>
      <c r="D624">
        <v>117</v>
      </c>
      <c r="E624" t="s">
        <v>40</v>
      </c>
      <c r="F624">
        <v>13</v>
      </c>
      <c r="G624">
        <v>4</v>
      </c>
      <c r="H624" t="s">
        <v>42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52</v>
      </c>
      <c r="Q624">
        <v>4</v>
      </c>
      <c r="R624" t="s">
        <v>62</v>
      </c>
      <c r="S624">
        <v>4403</v>
      </c>
      <c r="T624">
        <v>9250</v>
      </c>
      <c r="U624">
        <v>2</v>
      </c>
      <c r="V624" t="s">
        <v>47</v>
      </c>
      <c r="W624" t="s">
        <v>49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49</v>
      </c>
      <c r="C625" t="s">
        <v>38</v>
      </c>
      <c r="D625">
        <v>1012</v>
      </c>
      <c r="E625" t="s">
        <v>41</v>
      </c>
      <c r="F625">
        <v>5</v>
      </c>
      <c r="G625">
        <v>4</v>
      </c>
      <c r="H625" t="s">
        <v>42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53</v>
      </c>
      <c r="Q625">
        <v>4</v>
      </c>
      <c r="R625" t="s">
        <v>62</v>
      </c>
      <c r="S625">
        <v>3761</v>
      </c>
      <c r="T625">
        <v>2373</v>
      </c>
      <c r="U625">
        <v>9</v>
      </c>
      <c r="V625" t="s">
        <v>47</v>
      </c>
      <c r="W625" t="s">
        <v>49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49</v>
      </c>
      <c r="C626" t="s">
        <v>37</v>
      </c>
      <c r="D626">
        <v>661</v>
      </c>
      <c r="E626" t="s">
        <v>40</v>
      </c>
      <c r="F626">
        <v>7</v>
      </c>
      <c r="G626">
        <v>2</v>
      </c>
      <c r="H626" t="s">
        <v>0</v>
      </c>
      <c r="I626">
        <v>1</v>
      </c>
      <c r="J626">
        <v>862</v>
      </c>
      <c r="K626">
        <v>1</v>
      </c>
      <c r="L626" t="s">
        <v>45</v>
      </c>
      <c r="M626">
        <v>78</v>
      </c>
      <c r="N626">
        <v>2</v>
      </c>
      <c r="O626">
        <v>3</v>
      </c>
      <c r="P626" t="s">
        <v>52</v>
      </c>
      <c r="Q626">
        <v>4</v>
      </c>
      <c r="R626" t="s">
        <v>60</v>
      </c>
      <c r="S626">
        <v>10934</v>
      </c>
      <c r="T626">
        <v>20715</v>
      </c>
      <c r="U626">
        <v>7</v>
      </c>
      <c r="V626" t="s">
        <v>47</v>
      </c>
      <c r="W626" t="s">
        <v>47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49</v>
      </c>
      <c r="C627" t="s">
        <v>37</v>
      </c>
      <c r="D627">
        <v>930</v>
      </c>
      <c r="E627" t="s">
        <v>40</v>
      </c>
      <c r="F627">
        <v>9</v>
      </c>
      <c r="G627">
        <v>3</v>
      </c>
      <c r="H627" t="s">
        <v>0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52</v>
      </c>
      <c r="Q627">
        <v>1</v>
      </c>
      <c r="R627" t="s">
        <v>62</v>
      </c>
      <c r="S627">
        <v>10761</v>
      </c>
      <c r="T627">
        <v>19239</v>
      </c>
      <c r="U627">
        <v>4</v>
      </c>
      <c r="V627" t="s">
        <v>47</v>
      </c>
      <c r="W627" t="s">
        <v>47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49</v>
      </c>
      <c r="C628" t="s">
        <v>37</v>
      </c>
      <c r="D628">
        <v>638</v>
      </c>
      <c r="E628" t="s">
        <v>41</v>
      </c>
      <c r="F628">
        <v>8</v>
      </c>
      <c r="G628">
        <v>2</v>
      </c>
      <c r="H628" t="s">
        <v>44</v>
      </c>
      <c r="I628">
        <v>1</v>
      </c>
      <c r="J628">
        <v>865</v>
      </c>
      <c r="K628">
        <v>3</v>
      </c>
      <c r="L628" t="s">
        <v>45</v>
      </c>
      <c r="M628">
        <v>91</v>
      </c>
      <c r="N628">
        <v>4</v>
      </c>
      <c r="O628">
        <v>2</v>
      </c>
      <c r="P628" t="s">
        <v>53</v>
      </c>
      <c r="Q628">
        <v>3</v>
      </c>
      <c r="R628" t="s">
        <v>60</v>
      </c>
      <c r="S628">
        <v>5175</v>
      </c>
      <c r="T628">
        <v>22162</v>
      </c>
      <c r="U628">
        <v>5</v>
      </c>
      <c r="V628" t="s">
        <v>47</v>
      </c>
      <c r="W628" t="s">
        <v>49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49</v>
      </c>
      <c r="C629" t="s">
        <v>38</v>
      </c>
      <c r="D629">
        <v>890</v>
      </c>
      <c r="E629" t="s">
        <v>41</v>
      </c>
      <c r="F629">
        <v>25</v>
      </c>
      <c r="G629">
        <v>4</v>
      </c>
      <c r="H629" t="s">
        <v>44</v>
      </c>
      <c r="I629">
        <v>1</v>
      </c>
      <c r="J629">
        <v>867</v>
      </c>
      <c r="K629">
        <v>3</v>
      </c>
      <c r="L629" t="s">
        <v>45</v>
      </c>
      <c r="M629">
        <v>81</v>
      </c>
      <c r="N629">
        <v>2</v>
      </c>
      <c r="O629">
        <v>4</v>
      </c>
      <c r="P629" t="s">
        <v>55</v>
      </c>
      <c r="Q629">
        <v>4</v>
      </c>
      <c r="R629" t="s">
        <v>60</v>
      </c>
      <c r="S629">
        <v>13826</v>
      </c>
      <c r="T629">
        <v>19028</v>
      </c>
      <c r="U629">
        <v>3</v>
      </c>
      <c r="V629" t="s">
        <v>47</v>
      </c>
      <c r="W629" t="s">
        <v>49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49</v>
      </c>
      <c r="C630" t="s">
        <v>37</v>
      </c>
      <c r="D630">
        <v>342</v>
      </c>
      <c r="E630" t="s">
        <v>40</v>
      </c>
      <c r="F630">
        <v>16</v>
      </c>
      <c r="G630">
        <v>4</v>
      </c>
      <c r="H630" t="s">
        <v>0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52</v>
      </c>
      <c r="Q630">
        <v>3</v>
      </c>
      <c r="R630" t="s">
        <v>62</v>
      </c>
      <c r="S630">
        <v>6334</v>
      </c>
      <c r="T630">
        <v>24558</v>
      </c>
      <c r="U630">
        <v>4</v>
      </c>
      <c r="V630" t="s">
        <v>47</v>
      </c>
      <c r="W630" t="s">
        <v>49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49</v>
      </c>
      <c r="C631" t="s">
        <v>37</v>
      </c>
      <c r="D631">
        <v>1169</v>
      </c>
      <c r="E631" t="s">
        <v>51</v>
      </c>
      <c r="F631">
        <v>8</v>
      </c>
      <c r="G631">
        <v>2</v>
      </c>
      <c r="H631" t="s">
        <v>44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51</v>
      </c>
      <c r="Q631">
        <v>4</v>
      </c>
      <c r="R631" t="s">
        <v>62</v>
      </c>
      <c r="S631">
        <v>4936</v>
      </c>
      <c r="T631">
        <v>23965</v>
      </c>
      <c r="U631">
        <v>1</v>
      </c>
      <c r="V631" t="s">
        <v>47</v>
      </c>
      <c r="W631" t="s">
        <v>49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49</v>
      </c>
      <c r="C632" t="s">
        <v>37</v>
      </c>
      <c r="D632">
        <v>1230</v>
      </c>
      <c r="E632" t="s">
        <v>41</v>
      </c>
      <c r="F632">
        <v>1</v>
      </c>
      <c r="G632">
        <v>2</v>
      </c>
      <c r="H632" t="s">
        <v>42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55</v>
      </c>
      <c r="Q632">
        <v>4</v>
      </c>
      <c r="R632" t="s">
        <v>60</v>
      </c>
      <c r="S632">
        <v>4775</v>
      </c>
      <c r="T632">
        <v>19146</v>
      </c>
      <c r="U632">
        <v>6</v>
      </c>
      <c r="V632" t="s">
        <v>47</v>
      </c>
      <c r="W632" t="s">
        <v>49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49</v>
      </c>
      <c r="C633" t="s">
        <v>37</v>
      </c>
      <c r="D633">
        <v>986</v>
      </c>
      <c r="E633" t="s">
        <v>41</v>
      </c>
      <c r="F633">
        <v>8</v>
      </c>
      <c r="G633">
        <v>4</v>
      </c>
      <c r="H633" t="s">
        <v>42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54</v>
      </c>
      <c r="Q633">
        <v>4</v>
      </c>
      <c r="R633" t="s">
        <v>60</v>
      </c>
      <c r="S633">
        <v>2818</v>
      </c>
      <c r="T633">
        <v>5044</v>
      </c>
      <c r="U633">
        <v>2</v>
      </c>
      <c r="V633" t="s">
        <v>47</v>
      </c>
      <c r="W633" t="s">
        <v>47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49</v>
      </c>
      <c r="C634" t="s">
        <v>38</v>
      </c>
      <c r="D634">
        <v>1271</v>
      </c>
      <c r="E634" t="s">
        <v>41</v>
      </c>
      <c r="F634">
        <v>2</v>
      </c>
      <c r="G634">
        <v>1</v>
      </c>
      <c r="H634" t="s">
        <v>44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53</v>
      </c>
      <c r="Q634">
        <v>4</v>
      </c>
      <c r="R634" t="s">
        <v>61</v>
      </c>
      <c r="S634">
        <v>2515</v>
      </c>
      <c r="T634">
        <v>9068</v>
      </c>
      <c r="U634">
        <v>5</v>
      </c>
      <c r="V634" t="s">
        <v>47</v>
      </c>
      <c r="W634" t="s">
        <v>47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49</v>
      </c>
      <c r="C635" t="s">
        <v>37</v>
      </c>
      <c r="D635">
        <v>1278</v>
      </c>
      <c r="E635" t="s">
        <v>51</v>
      </c>
      <c r="F635">
        <v>8</v>
      </c>
      <c r="G635">
        <v>3</v>
      </c>
      <c r="H635" t="s">
        <v>42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51</v>
      </c>
      <c r="Q635">
        <v>1</v>
      </c>
      <c r="R635" t="s">
        <v>60</v>
      </c>
      <c r="S635">
        <v>2342</v>
      </c>
      <c r="T635">
        <v>8635</v>
      </c>
      <c r="U635">
        <v>0</v>
      </c>
      <c r="V635" t="s">
        <v>47</v>
      </c>
      <c r="W635" t="s">
        <v>49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49</v>
      </c>
      <c r="C636" t="s">
        <v>37</v>
      </c>
      <c r="D636">
        <v>141</v>
      </c>
      <c r="E636" t="s">
        <v>40</v>
      </c>
      <c r="F636">
        <v>3</v>
      </c>
      <c r="G636">
        <v>1</v>
      </c>
      <c r="H636" t="s">
        <v>43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52</v>
      </c>
      <c r="Q636">
        <v>1</v>
      </c>
      <c r="R636" t="s">
        <v>60</v>
      </c>
      <c r="S636">
        <v>4194</v>
      </c>
      <c r="T636">
        <v>14363</v>
      </c>
      <c r="U636">
        <v>1</v>
      </c>
      <c r="V636" t="s">
        <v>47</v>
      </c>
      <c r="W636" t="s">
        <v>47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49</v>
      </c>
      <c r="C637" t="s">
        <v>37</v>
      </c>
      <c r="D637">
        <v>607</v>
      </c>
      <c r="E637" t="s">
        <v>41</v>
      </c>
      <c r="F637">
        <v>9</v>
      </c>
      <c r="G637">
        <v>3</v>
      </c>
      <c r="H637" t="s">
        <v>42</v>
      </c>
      <c r="I637">
        <v>1</v>
      </c>
      <c r="J637">
        <v>880</v>
      </c>
      <c r="K637">
        <v>4</v>
      </c>
      <c r="L637" t="s">
        <v>45</v>
      </c>
      <c r="M637">
        <v>66</v>
      </c>
      <c r="N637">
        <v>2</v>
      </c>
      <c r="O637">
        <v>3</v>
      </c>
      <c r="P637" t="s">
        <v>55</v>
      </c>
      <c r="Q637">
        <v>3</v>
      </c>
      <c r="R637" t="s">
        <v>60</v>
      </c>
      <c r="S637">
        <v>10685</v>
      </c>
      <c r="T637">
        <v>23457</v>
      </c>
      <c r="U637">
        <v>1</v>
      </c>
      <c r="V637" t="s">
        <v>47</v>
      </c>
      <c r="W637" t="s">
        <v>47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47</v>
      </c>
      <c r="C638" t="s">
        <v>38</v>
      </c>
      <c r="D638">
        <v>130</v>
      </c>
      <c r="E638" t="s">
        <v>41</v>
      </c>
      <c r="F638">
        <v>25</v>
      </c>
      <c r="G638">
        <v>4</v>
      </c>
      <c r="H638" t="s">
        <v>42</v>
      </c>
      <c r="I638">
        <v>1</v>
      </c>
      <c r="J638">
        <v>881</v>
      </c>
      <c r="K638">
        <v>4</v>
      </c>
      <c r="L638" t="s">
        <v>45</v>
      </c>
      <c r="M638">
        <v>96</v>
      </c>
      <c r="N638">
        <v>3</v>
      </c>
      <c r="O638">
        <v>1</v>
      </c>
      <c r="P638" t="s">
        <v>53</v>
      </c>
      <c r="Q638">
        <v>2</v>
      </c>
      <c r="R638" t="s">
        <v>62</v>
      </c>
      <c r="S638">
        <v>2022</v>
      </c>
      <c r="T638">
        <v>16612</v>
      </c>
      <c r="U638">
        <v>1</v>
      </c>
      <c r="V638" t="s">
        <v>47</v>
      </c>
      <c r="W638" t="s">
        <v>47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49</v>
      </c>
      <c r="C639" t="s">
        <v>39</v>
      </c>
      <c r="D639">
        <v>300</v>
      </c>
      <c r="E639" t="s">
        <v>41</v>
      </c>
      <c r="F639">
        <v>1</v>
      </c>
      <c r="G639">
        <v>3</v>
      </c>
      <c r="H639" t="s">
        <v>42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54</v>
      </c>
      <c r="Q639">
        <v>4</v>
      </c>
      <c r="R639" t="s">
        <v>62</v>
      </c>
      <c r="S639">
        <v>2314</v>
      </c>
      <c r="T639">
        <v>9148</v>
      </c>
      <c r="U639">
        <v>0</v>
      </c>
      <c r="V639" t="s">
        <v>47</v>
      </c>
      <c r="W639" t="s">
        <v>49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49</v>
      </c>
      <c r="C640" t="s">
        <v>37</v>
      </c>
      <c r="D640">
        <v>583</v>
      </c>
      <c r="E640" t="s">
        <v>40</v>
      </c>
      <c r="F640">
        <v>4</v>
      </c>
      <c r="G640">
        <v>1</v>
      </c>
      <c r="H640" t="s">
        <v>0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52</v>
      </c>
      <c r="Q640">
        <v>1</v>
      </c>
      <c r="R640" t="s">
        <v>60</v>
      </c>
      <c r="S640">
        <v>4256</v>
      </c>
      <c r="T640">
        <v>18154</v>
      </c>
      <c r="U640">
        <v>1</v>
      </c>
      <c r="V640" t="s">
        <v>47</v>
      </c>
      <c r="W640" t="s">
        <v>49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49</v>
      </c>
      <c r="C641" t="s">
        <v>37</v>
      </c>
      <c r="D641">
        <v>1418</v>
      </c>
      <c r="E641" t="s">
        <v>41</v>
      </c>
      <c r="F641">
        <v>1</v>
      </c>
      <c r="G641">
        <v>3</v>
      </c>
      <c r="H641" t="s">
        <v>50</v>
      </c>
      <c r="I641">
        <v>1</v>
      </c>
      <c r="J641">
        <v>887</v>
      </c>
      <c r="K641">
        <v>3</v>
      </c>
      <c r="L641" t="s">
        <v>45</v>
      </c>
      <c r="M641">
        <v>36</v>
      </c>
      <c r="N641">
        <v>3</v>
      </c>
      <c r="O641">
        <v>1</v>
      </c>
      <c r="P641" t="s">
        <v>53</v>
      </c>
      <c r="Q641">
        <v>1</v>
      </c>
      <c r="R641" t="s">
        <v>60</v>
      </c>
      <c r="S641">
        <v>3580</v>
      </c>
      <c r="T641">
        <v>10554</v>
      </c>
      <c r="U641">
        <v>2</v>
      </c>
      <c r="V641" t="s">
        <v>47</v>
      </c>
      <c r="W641" t="s">
        <v>49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49</v>
      </c>
      <c r="C642" t="s">
        <v>39</v>
      </c>
      <c r="D642">
        <v>1269</v>
      </c>
      <c r="E642" t="s">
        <v>41</v>
      </c>
      <c r="F642">
        <v>4</v>
      </c>
      <c r="G642">
        <v>1</v>
      </c>
      <c r="H642" t="s">
        <v>42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54</v>
      </c>
      <c r="Q642">
        <v>4</v>
      </c>
      <c r="R642" t="s">
        <v>60</v>
      </c>
      <c r="S642">
        <v>3162</v>
      </c>
      <c r="T642">
        <v>10778</v>
      </c>
      <c r="U642">
        <v>0</v>
      </c>
      <c r="V642" t="s">
        <v>47</v>
      </c>
      <c r="W642" t="s">
        <v>49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49</v>
      </c>
      <c r="C643" t="s">
        <v>38</v>
      </c>
      <c r="D643">
        <v>379</v>
      </c>
      <c r="E643" t="s">
        <v>40</v>
      </c>
      <c r="F643">
        <v>5</v>
      </c>
      <c r="G643">
        <v>2</v>
      </c>
      <c r="H643" t="s">
        <v>42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52</v>
      </c>
      <c r="Q643">
        <v>2</v>
      </c>
      <c r="R643" t="s">
        <v>60</v>
      </c>
      <c r="S643">
        <v>6524</v>
      </c>
      <c r="T643">
        <v>8891</v>
      </c>
      <c r="U643">
        <v>1</v>
      </c>
      <c r="V643" t="s">
        <v>47</v>
      </c>
      <c r="W643" t="s">
        <v>49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49</v>
      </c>
      <c r="C644" t="s">
        <v>37</v>
      </c>
      <c r="D644">
        <v>395</v>
      </c>
      <c r="E644" t="s">
        <v>40</v>
      </c>
      <c r="F644">
        <v>9</v>
      </c>
      <c r="G644">
        <v>3</v>
      </c>
      <c r="H644" t="s">
        <v>0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59</v>
      </c>
      <c r="Q644">
        <v>2</v>
      </c>
      <c r="R644" t="s">
        <v>60</v>
      </c>
      <c r="S644">
        <v>2899</v>
      </c>
      <c r="T644">
        <v>12102</v>
      </c>
      <c r="U644">
        <v>0</v>
      </c>
      <c r="V644" t="s">
        <v>47</v>
      </c>
      <c r="W644" t="s">
        <v>49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49</v>
      </c>
      <c r="C645" t="s">
        <v>37</v>
      </c>
      <c r="D645">
        <v>1265</v>
      </c>
      <c r="E645" t="s">
        <v>41</v>
      </c>
      <c r="F645">
        <v>3</v>
      </c>
      <c r="G645">
        <v>3</v>
      </c>
      <c r="H645" t="s">
        <v>42</v>
      </c>
      <c r="I645">
        <v>1</v>
      </c>
      <c r="J645">
        <v>894</v>
      </c>
      <c r="K645">
        <v>3</v>
      </c>
      <c r="L645" t="s">
        <v>45</v>
      </c>
      <c r="M645">
        <v>95</v>
      </c>
      <c r="N645">
        <v>4</v>
      </c>
      <c r="O645">
        <v>2</v>
      </c>
      <c r="P645" t="s">
        <v>54</v>
      </c>
      <c r="Q645">
        <v>4</v>
      </c>
      <c r="R645" t="s">
        <v>60</v>
      </c>
      <c r="S645">
        <v>5231</v>
      </c>
      <c r="T645">
        <v>23726</v>
      </c>
      <c r="U645">
        <v>2</v>
      </c>
      <c r="V645" t="s">
        <v>47</v>
      </c>
      <c r="W645" t="s">
        <v>47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49</v>
      </c>
      <c r="C646" t="s">
        <v>37</v>
      </c>
      <c r="D646">
        <v>1222</v>
      </c>
      <c r="E646" t="s">
        <v>41</v>
      </c>
      <c r="F646">
        <v>11</v>
      </c>
      <c r="G646">
        <v>4</v>
      </c>
      <c r="H646" t="s">
        <v>42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53</v>
      </c>
      <c r="Q646">
        <v>4</v>
      </c>
      <c r="R646" t="s">
        <v>60</v>
      </c>
      <c r="S646">
        <v>2356</v>
      </c>
      <c r="T646">
        <v>14871</v>
      </c>
      <c r="U646">
        <v>3</v>
      </c>
      <c r="V646" t="s">
        <v>47</v>
      </c>
      <c r="W646" t="s">
        <v>47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47</v>
      </c>
      <c r="C647" t="s">
        <v>37</v>
      </c>
      <c r="D647">
        <v>341</v>
      </c>
      <c r="E647" t="s">
        <v>40</v>
      </c>
      <c r="F647">
        <v>1</v>
      </c>
      <c r="G647">
        <v>3</v>
      </c>
      <c r="H647" t="s">
        <v>44</v>
      </c>
      <c r="I647">
        <v>1</v>
      </c>
      <c r="J647">
        <v>896</v>
      </c>
      <c r="K647">
        <v>2</v>
      </c>
      <c r="L647" t="s">
        <v>45</v>
      </c>
      <c r="M647">
        <v>48</v>
      </c>
      <c r="N647">
        <v>2</v>
      </c>
      <c r="O647">
        <v>1</v>
      </c>
      <c r="P647" t="s">
        <v>59</v>
      </c>
      <c r="Q647">
        <v>3</v>
      </c>
      <c r="R647" t="s">
        <v>62</v>
      </c>
      <c r="S647">
        <v>2800</v>
      </c>
      <c r="T647">
        <v>23522</v>
      </c>
      <c r="U647">
        <v>6</v>
      </c>
      <c r="V647" t="s">
        <v>47</v>
      </c>
      <c r="W647" t="s">
        <v>47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49</v>
      </c>
      <c r="C648" t="s">
        <v>37</v>
      </c>
      <c r="D648">
        <v>868</v>
      </c>
      <c r="E648" t="s">
        <v>40</v>
      </c>
      <c r="F648">
        <v>8</v>
      </c>
      <c r="G648">
        <v>3</v>
      </c>
      <c r="H648" t="s">
        <v>0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52</v>
      </c>
      <c r="Q648">
        <v>4</v>
      </c>
      <c r="R648" t="s">
        <v>60</v>
      </c>
      <c r="S648">
        <v>11836</v>
      </c>
      <c r="T648">
        <v>22789</v>
      </c>
      <c r="U648">
        <v>5</v>
      </c>
      <c r="V648" t="s">
        <v>47</v>
      </c>
      <c r="W648" t="s">
        <v>49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49</v>
      </c>
      <c r="C649" t="s">
        <v>37</v>
      </c>
      <c r="D649">
        <v>672</v>
      </c>
      <c r="E649" t="s">
        <v>41</v>
      </c>
      <c r="F649">
        <v>25</v>
      </c>
      <c r="G649">
        <v>3</v>
      </c>
      <c r="H649" t="s">
        <v>50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55</v>
      </c>
      <c r="Q649">
        <v>2</v>
      </c>
      <c r="R649" t="s">
        <v>60</v>
      </c>
      <c r="S649">
        <v>10903</v>
      </c>
      <c r="T649">
        <v>9129</v>
      </c>
      <c r="U649">
        <v>3</v>
      </c>
      <c r="V649" t="s">
        <v>47</v>
      </c>
      <c r="W649" t="s">
        <v>49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49</v>
      </c>
      <c r="C650" t="s">
        <v>38</v>
      </c>
      <c r="D650">
        <v>1231</v>
      </c>
      <c r="E650" t="s">
        <v>40</v>
      </c>
      <c r="F650">
        <v>21</v>
      </c>
      <c r="G650">
        <v>2</v>
      </c>
      <c r="H650" t="s">
        <v>44</v>
      </c>
      <c r="I650">
        <v>1</v>
      </c>
      <c r="J650">
        <v>900</v>
      </c>
      <c r="K650">
        <v>3</v>
      </c>
      <c r="L650" t="s">
        <v>45</v>
      </c>
      <c r="M650">
        <v>54</v>
      </c>
      <c r="N650">
        <v>3</v>
      </c>
      <c r="O650">
        <v>1</v>
      </c>
      <c r="P650" t="s">
        <v>59</v>
      </c>
      <c r="Q650">
        <v>4</v>
      </c>
      <c r="R650" t="s">
        <v>60</v>
      </c>
      <c r="S650">
        <v>2973</v>
      </c>
      <c r="T650">
        <v>21222</v>
      </c>
      <c r="U650">
        <v>5</v>
      </c>
      <c r="V650" t="s">
        <v>47</v>
      </c>
      <c r="W650" t="s">
        <v>49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49</v>
      </c>
      <c r="C651" t="s">
        <v>37</v>
      </c>
      <c r="D651">
        <v>102</v>
      </c>
      <c r="E651" t="s">
        <v>41</v>
      </c>
      <c r="F651">
        <v>23</v>
      </c>
      <c r="G651">
        <v>4</v>
      </c>
      <c r="H651" t="s">
        <v>42</v>
      </c>
      <c r="I651">
        <v>1</v>
      </c>
      <c r="J651">
        <v>901</v>
      </c>
      <c r="K651">
        <v>4</v>
      </c>
      <c r="L651" t="s">
        <v>45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61</v>
      </c>
      <c r="S651">
        <v>14275</v>
      </c>
      <c r="T651">
        <v>20206</v>
      </c>
      <c r="U651">
        <v>6</v>
      </c>
      <c r="V651" t="s">
        <v>47</v>
      </c>
      <c r="W651" t="s">
        <v>49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49</v>
      </c>
      <c r="C652" t="s">
        <v>38</v>
      </c>
      <c r="D652">
        <v>422</v>
      </c>
      <c r="E652" t="s">
        <v>41</v>
      </c>
      <c r="F652">
        <v>1</v>
      </c>
      <c r="G652">
        <v>3</v>
      </c>
      <c r="H652" t="s">
        <v>42</v>
      </c>
      <c r="I652">
        <v>1</v>
      </c>
      <c r="J652">
        <v>902</v>
      </c>
      <c r="K652">
        <v>4</v>
      </c>
      <c r="L652" t="s">
        <v>45</v>
      </c>
      <c r="M652">
        <v>33</v>
      </c>
      <c r="N652">
        <v>3</v>
      </c>
      <c r="O652">
        <v>2</v>
      </c>
      <c r="P652" t="s">
        <v>56</v>
      </c>
      <c r="Q652">
        <v>4</v>
      </c>
      <c r="R652" t="s">
        <v>60</v>
      </c>
      <c r="S652">
        <v>5562</v>
      </c>
      <c r="T652">
        <v>21782</v>
      </c>
      <c r="U652">
        <v>4</v>
      </c>
      <c r="V652" t="s">
        <v>47</v>
      </c>
      <c r="W652" t="s">
        <v>49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49</v>
      </c>
      <c r="C653" t="s">
        <v>37</v>
      </c>
      <c r="D653">
        <v>249</v>
      </c>
      <c r="E653" t="s">
        <v>40</v>
      </c>
      <c r="F653">
        <v>2</v>
      </c>
      <c r="G653">
        <v>2</v>
      </c>
      <c r="H653" t="s">
        <v>0</v>
      </c>
      <c r="I653">
        <v>1</v>
      </c>
      <c r="J653">
        <v>903</v>
      </c>
      <c r="K653">
        <v>3</v>
      </c>
      <c r="L653" t="s">
        <v>45</v>
      </c>
      <c r="M653">
        <v>35</v>
      </c>
      <c r="N653">
        <v>3</v>
      </c>
      <c r="O653">
        <v>2</v>
      </c>
      <c r="P653" t="s">
        <v>52</v>
      </c>
      <c r="Q653">
        <v>4</v>
      </c>
      <c r="R653" t="s">
        <v>60</v>
      </c>
      <c r="S653">
        <v>4537</v>
      </c>
      <c r="T653">
        <v>17783</v>
      </c>
      <c r="U653">
        <v>0</v>
      </c>
      <c r="V653" t="s">
        <v>47</v>
      </c>
      <c r="W653" t="s">
        <v>47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49</v>
      </c>
      <c r="C654" t="s">
        <v>39</v>
      </c>
      <c r="D654">
        <v>1252</v>
      </c>
      <c r="E654" t="s">
        <v>40</v>
      </c>
      <c r="F654">
        <v>19</v>
      </c>
      <c r="G654">
        <v>2</v>
      </c>
      <c r="H654" t="s">
        <v>44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52</v>
      </c>
      <c r="Q654">
        <v>2</v>
      </c>
      <c r="R654" t="s">
        <v>61</v>
      </c>
      <c r="S654">
        <v>7642</v>
      </c>
      <c r="T654">
        <v>4814</v>
      </c>
      <c r="U654">
        <v>1</v>
      </c>
      <c r="V654" t="s">
        <v>47</v>
      </c>
      <c r="W654" t="s">
        <v>47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49</v>
      </c>
      <c r="C655" t="s">
        <v>39</v>
      </c>
      <c r="D655">
        <v>881</v>
      </c>
      <c r="E655" t="s">
        <v>41</v>
      </c>
      <c r="F655">
        <v>2</v>
      </c>
      <c r="G655">
        <v>4</v>
      </c>
      <c r="H655" t="s">
        <v>42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57</v>
      </c>
      <c r="Q655">
        <v>1</v>
      </c>
      <c r="R655" t="s">
        <v>62</v>
      </c>
      <c r="S655">
        <v>17924</v>
      </c>
      <c r="T655">
        <v>4544</v>
      </c>
      <c r="U655">
        <v>1</v>
      </c>
      <c r="V655" t="s">
        <v>47</v>
      </c>
      <c r="W655" t="s">
        <v>49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49</v>
      </c>
      <c r="C656" t="s">
        <v>37</v>
      </c>
      <c r="D656">
        <v>1383</v>
      </c>
      <c r="E656" t="s">
        <v>51</v>
      </c>
      <c r="F656">
        <v>2</v>
      </c>
      <c r="G656">
        <v>3</v>
      </c>
      <c r="H656" t="s">
        <v>42</v>
      </c>
      <c r="I656">
        <v>1</v>
      </c>
      <c r="J656">
        <v>909</v>
      </c>
      <c r="K656">
        <v>4</v>
      </c>
      <c r="L656" t="s">
        <v>45</v>
      </c>
      <c r="M656">
        <v>42</v>
      </c>
      <c r="N656">
        <v>2</v>
      </c>
      <c r="O656">
        <v>2</v>
      </c>
      <c r="P656" t="s">
        <v>51</v>
      </c>
      <c r="Q656">
        <v>4</v>
      </c>
      <c r="R656" t="s">
        <v>60</v>
      </c>
      <c r="S656">
        <v>5204</v>
      </c>
      <c r="T656">
        <v>7790</v>
      </c>
      <c r="U656">
        <v>8</v>
      </c>
      <c r="V656" t="s">
        <v>47</v>
      </c>
      <c r="W656" t="s">
        <v>49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49</v>
      </c>
      <c r="C657" t="s">
        <v>37</v>
      </c>
      <c r="D657">
        <v>1075</v>
      </c>
      <c r="E657" t="s">
        <v>51</v>
      </c>
      <c r="F657">
        <v>3</v>
      </c>
      <c r="G657">
        <v>2</v>
      </c>
      <c r="H657" t="s">
        <v>51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51</v>
      </c>
      <c r="Q657">
        <v>2</v>
      </c>
      <c r="R657" t="s">
        <v>62</v>
      </c>
      <c r="S657">
        <v>2277</v>
      </c>
      <c r="T657">
        <v>22650</v>
      </c>
      <c r="U657">
        <v>3</v>
      </c>
      <c r="V657" t="s">
        <v>47</v>
      </c>
      <c r="W657" t="s">
        <v>47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47</v>
      </c>
      <c r="C658" t="s">
        <v>37</v>
      </c>
      <c r="D658">
        <v>374</v>
      </c>
      <c r="E658" t="s">
        <v>41</v>
      </c>
      <c r="F658">
        <v>25</v>
      </c>
      <c r="G658">
        <v>4</v>
      </c>
      <c r="H658" t="s">
        <v>42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54</v>
      </c>
      <c r="Q658">
        <v>4</v>
      </c>
      <c r="R658" t="s">
        <v>61</v>
      </c>
      <c r="S658">
        <v>2795</v>
      </c>
      <c r="T658">
        <v>18016</v>
      </c>
      <c r="U658">
        <v>1</v>
      </c>
      <c r="V658" t="s">
        <v>47</v>
      </c>
      <c r="W658" t="s">
        <v>47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49</v>
      </c>
      <c r="C659" t="s">
        <v>37</v>
      </c>
      <c r="D659">
        <v>1086</v>
      </c>
      <c r="E659" t="s">
        <v>41</v>
      </c>
      <c r="F659">
        <v>7</v>
      </c>
      <c r="G659">
        <v>1</v>
      </c>
      <c r="H659" t="s">
        <v>44</v>
      </c>
      <c r="I659">
        <v>1</v>
      </c>
      <c r="J659">
        <v>912</v>
      </c>
      <c r="K659">
        <v>1</v>
      </c>
      <c r="L659" t="s">
        <v>45</v>
      </c>
      <c r="M659">
        <v>62</v>
      </c>
      <c r="N659">
        <v>2</v>
      </c>
      <c r="O659">
        <v>1</v>
      </c>
      <c r="P659" t="s">
        <v>54</v>
      </c>
      <c r="Q659">
        <v>4</v>
      </c>
      <c r="R659" t="s">
        <v>62</v>
      </c>
      <c r="S659">
        <v>2532</v>
      </c>
      <c r="T659">
        <v>6054</v>
      </c>
      <c r="U659">
        <v>6</v>
      </c>
      <c r="V659" t="s">
        <v>47</v>
      </c>
      <c r="W659" t="s">
        <v>49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49</v>
      </c>
      <c r="C660" t="s">
        <v>37</v>
      </c>
      <c r="D660">
        <v>661</v>
      </c>
      <c r="E660" t="s">
        <v>41</v>
      </c>
      <c r="F660">
        <v>9</v>
      </c>
      <c r="G660">
        <v>2</v>
      </c>
      <c r="H660" t="s">
        <v>42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53</v>
      </c>
      <c r="Q660">
        <v>1</v>
      </c>
      <c r="R660" t="s">
        <v>60</v>
      </c>
      <c r="S660">
        <v>2559</v>
      </c>
      <c r="T660">
        <v>7508</v>
      </c>
      <c r="U660">
        <v>1</v>
      </c>
      <c r="V660" t="s">
        <v>47</v>
      </c>
      <c r="W660" t="s">
        <v>47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49</v>
      </c>
      <c r="C661" t="s">
        <v>37</v>
      </c>
      <c r="D661">
        <v>821</v>
      </c>
      <c r="E661" t="s">
        <v>40</v>
      </c>
      <c r="F661">
        <v>5</v>
      </c>
      <c r="G661">
        <v>4</v>
      </c>
      <c r="H661" t="s">
        <v>44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52</v>
      </c>
      <c r="Q661">
        <v>4</v>
      </c>
      <c r="R661" t="s">
        <v>61</v>
      </c>
      <c r="S661">
        <v>4908</v>
      </c>
      <c r="T661">
        <v>24252</v>
      </c>
      <c r="U661">
        <v>1</v>
      </c>
      <c r="V661" t="s">
        <v>47</v>
      </c>
      <c r="W661" t="s">
        <v>49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47</v>
      </c>
      <c r="C662" t="s">
        <v>38</v>
      </c>
      <c r="D662">
        <v>781</v>
      </c>
      <c r="E662" t="s">
        <v>41</v>
      </c>
      <c r="F662">
        <v>2</v>
      </c>
      <c r="G662">
        <v>1</v>
      </c>
      <c r="H662" t="s">
        <v>42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54</v>
      </c>
      <c r="Q662">
        <v>4</v>
      </c>
      <c r="R662" t="s">
        <v>62</v>
      </c>
      <c r="S662">
        <v>2380</v>
      </c>
      <c r="T662">
        <v>13384</v>
      </c>
      <c r="U662">
        <v>9</v>
      </c>
      <c r="V662" t="s">
        <v>47</v>
      </c>
      <c r="W662" t="s">
        <v>47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49</v>
      </c>
      <c r="C663" t="s">
        <v>37</v>
      </c>
      <c r="D663">
        <v>177</v>
      </c>
      <c r="E663" t="s">
        <v>41</v>
      </c>
      <c r="F663">
        <v>8</v>
      </c>
      <c r="G663">
        <v>3</v>
      </c>
      <c r="H663" t="s">
        <v>42</v>
      </c>
      <c r="I663">
        <v>1</v>
      </c>
      <c r="J663">
        <v>920</v>
      </c>
      <c r="K663">
        <v>1</v>
      </c>
      <c r="L663" t="s">
        <v>45</v>
      </c>
      <c r="M663">
        <v>55</v>
      </c>
      <c r="N663">
        <v>3</v>
      </c>
      <c r="O663">
        <v>2</v>
      </c>
      <c r="P663" t="s">
        <v>55</v>
      </c>
      <c r="Q663">
        <v>2</v>
      </c>
      <c r="R663" t="s">
        <v>62</v>
      </c>
      <c r="S663">
        <v>4765</v>
      </c>
      <c r="T663">
        <v>23814</v>
      </c>
      <c r="U663">
        <v>4</v>
      </c>
      <c r="V663" t="s">
        <v>47</v>
      </c>
      <c r="W663" t="s">
        <v>49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47</v>
      </c>
      <c r="C664" t="s">
        <v>37</v>
      </c>
      <c r="D664">
        <v>500</v>
      </c>
      <c r="E664" t="s">
        <v>40</v>
      </c>
      <c r="F664">
        <v>2</v>
      </c>
      <c r="G664">
        <v>3</v>
      </c>
      <c r="H664" t="s">
        <v>44</v>
      </c>
      <c r="I664">
        <v>1</v>
      </c>
      <c r="J664">
        <v>922</v>
      </c>
      <c r="K664">
        <v>3</v>
      </c>
      <c r="L664" t="s">
        <v>45</v>
      </c>
      <c r="M664">
        <v>49</v>
      </c>
      <c r="N664">
        <v>2</v>
      </c>
      <c r="O664">
        <v>1</v>
      </c>
      <c r="P664" t="s">
        <v>59</v>
      </c>
      <c r="Q664">
        <v>3</v>
      </c>
      <c r="R664" t="s">
        <v>61</v>
      </c>
      <c r="S664">
        <v>2044</v>
      </c>
      <c r="T664">
        <v>22052</v>
      </c>
      <c r="U664">
        <v>1</v>
      </c>
      <c r="V664" t="s">
        <v>47</v>
      </c>
      <c r="W664" t="s">
        <v>49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47</v>
      </c>
      <c r="C665" t="s">
        <v>37</v>
      </c>
      <c r="D665">
        <v>1427</v>
      </c>
      <c r="E665" t="s">
        <v>41</v>
      </c>
      <c r="F665">
        <v>18</v>
      </c>
      <c r="G665">
        <v>1</v>
      </c>
      <c r="H665" t="s">
        <v>43</v>
      </c>
      <c r="I665">
        <v>1</v>
      </c>
      <c r="J665">
        <v>923</v>
      </c>
      <c r="K665">
        <v>4</v>
      </c>
      <c r="L665" t="s">
        <v>45</v>
      </c>
      <c r="M665">
        <v>65</v>
      </c>
      <c r="N665">
        <v>3</v>
      </c>
      <c r="O665">
        <v>1</v>
      </c>
      <c r="P665" t="s">
        <v>53</v>
      </c>
      <c r="Q665">
        <v>4</v>
      </c>
      <c r="R665" t="s">
        <v>61</v>
      </c>
      <c r="S665">
        <v>2693</v>
      </c>
      <c r="T665">
        <v>8870</v>
      </c>
      <c r="U665">
        <v>1</v>
      </c>
      <c r="V665" t="s">
        <v>47</v>
      </c>
      <c r="W665" t="s">
        <v>49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49</v>
      </c>
      <c r="C666" t="s">
        <v>37</v>
      </c>
      <c r="D666">
        <v>1425</v>
      </c>
      <c r="E666" t="s">
        <v>41</v>
      </c>
      <c r="F666">
        <v>14</v>
      </c>
      <c r="G666">
        <v>1</v>
      </c>
      <c r="H666" t="s">
        <v>42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56</v>
      </c>
      <c r="Q666">
        <v>4</v>
      </c>
      <c r="R666" t="s">
        <v>60</v>
      </c>
      <c r="S666">
        <v>6586</v>
      </c>
      <c r="T666">
        <v>4821</v>
      </c>
      <c r="U666">
        <v>0</v>
      </c>
      <c r="V666" t="s">
        <v>47</v>
      </c>
      <c r="W666" t="s">
        <v>47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49</v>
      </c>
      <c r="C667" t="s">
        <v>37</v>
      </c>
      <c r="D667">
        <v>1454</v>
      </c>
      <c r="E667" t="s">
        <v>40</v>
      </c>
      <c r="F667">
        <v>2</v>
      </c>
      <c r="G667">
        <v>4</v>
      </c>
      <c r="H667" t="s">
        <v>42</v>
      </c>
      <c r="I667">
        <v>1</v>
      </c>
      <c r="J667">
        <v>925</v>
      </c>
      <c r="K667">
        <v>4</v>
      </c>
      <c r="L667" t="s">
        <v>45</v>
      </c>
      <c r="M667">
        <v>65</v>
      </c>
      <c r="N667">
        <v>2</v>
      </c>
      <c r="O667">
        <v>1</v>
      </c>
      <c r="P667" t="s">
        <v>59</v>
      </c>
      <c r="Q667">
        <v>4</v>
      </c>
      <c r="R667" t="s">
        <v>61</v>
      </c>
      <c r="S667">
        <v>3294</v>
      </c>
      <c r="T667">
        <v>13137</v>
      </c>
      <c r="U667">
        <v>1</v>
      </c>
      <c r="V667" t="s">
        <v>47</v>
      </c>
      <c r="W667" t="s">
        <v>47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47</v>
      </c>
      <c r="C668" t="s">
        <v>37</v>
      </c>
      <c r="D668">
        <v>617</v>
      </c>
      <c r="E668" t="s">
        <v>41</v>
      </c>
      <c r="F668">
        <v>3</v>
      </c>
      <c r="G668">
        <v>1</v>
      </c>
      <c r="H668" t="s">
        <v>42</v>
      </c>
      <c r="I668">
        <v>1</v>
      </c>
      <c r="J668">
        <v>926</v>
      </c>
      <c r="K668">
        <v>2</v>
      </c>
      <c r="L668" t="s">
        <v>45</v>
      </c>
      <c r="M668">
        <v>34</v>
      </c>
      <c r="N668">
        <v>3</v>
      </c>
      <c r="O668">
        <v>2</v>
      </c>
      <c r="P668" t="s">
        <v>55</v>
      </c>
      <c r="Q668">
        <v>3</v>
      </c>
      <c r="R668" t="s">
        <v>60</v>
      </c>
      <c r="S668">
        <v>4171</v>
      </c>
      <c r="T668">
        <v>10022</v>
      </c>
      <c r="U668">
        <v>0</v>
      </c>
      <c r="V668" t="s">
        <v>47</v>
      </c>
      <c r="W668" t="s">
        <v>47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47</v>
      </c>
      <c r="C669" t="s">
        <v>37</v>
      </c>
      <c r="D669">
        <v>1085</v>
      </c>
      <c r="E669" t="s">
        <v>41</v>
      </c>
      <c r="F669">
        <v>2</v>
      </c>
      <c r="G669">
        <v>4</v>
      </c>
      <c r="H669" t="s">
        <v>42</v>
      </c>
      <c r="I669">
        <v>1</v>
      </c>
      <c r="J669">
        <v>927</v>
      </c>
      <c r="K669">
        <v>2</v>
      </c>
      <c r="L669" t="s">
        <v>45</v>
      </c>
      <c r="M669">
        <v>57</v>
      </c>
      <c r="N669">
        <v>1</v>
      </c>
      <c r="O669">
        <v>1</v>
      </c>
      <c r="P669" t="s">
        <v>54</v>
      </c>
      <c r="Q669">
        <v>4</v>
      </c>
      <c r="R669" t="s">
        <v>62</v>
      </c>
      <c r="S669">
        <v>2778</v>
      </c>
      <c r="T669">
        <v>17725</v>
      </c>
      <c r="U669">
        <v>4</v>
      </c>
      <c r="V669" t="s">
        <v>47</v>
      </c>
      <c r="W669" t="s">
        <v>47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49</v>
      </c>
      <c r="C670" t="s">
        <v>37</v>
      </c>
      <c r="D670">
        <v>995</v>
      </c>
      <c r="E670" t="s">
        <v>41</v>
      </c>
      <c r="F670">
        <v>9</v>
      </c>
      <c r="G670">
        <v>3</v>
      </c>
      <c r="H670" t="s">
        <v>44</v>
      </c>
      <c r="I670">
        <v>1</v>
      </c>
      <c r="J670">
        <v>930</v>
      </c>
      <c r="K670">
        <v>3</v>
      </c>
      <c r="L670" t="s">
        <v>45</v>
      </c>
      <c r="M670">
        <v>77</v>
      </c>
      <c r="N670">
        <v>3</v>
      </c>
      <c r="O670">
        <v>1</v>
      </c>
      <c r="P670" t="s">
        <v>53</v>
      </c>
      <c r="Q670">
        <v>3</v>
      </c>
      <c r="R670" t="s">
        <v>62</v>
      </c>
      <c r="S670">
        <v>2377</v>
      </c>
      <c r="T670">
        <v>9834</v>
      </c>
      <c r="U670">
        <v>5</v>
      </c>
      <c r="V670" t="s">
        <v>47</v>
      </c>
      <c r="W670" t="s">
        <v>49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47</v>
      </c>
      <c r="C671" t="s">
        <v>37</v>
      </c>
      <c r="D671">
        <v>1122</v>
      </c>
      <c r="E671" t="s">
        <v>41</v>
      </c>
      <c r="F671">
        <v>6</v>
      </c>
      <c r="G671">
        <v>3</v>
      </c>
      <c r="H671" t="s">
        <v>44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54</v>
      </c>
      <c r="Q671">
        <v>1</v>
      </c>
      <c r="R671" t="s">
        <v>60</v>
      </c>
      <c r="S671">
        <v>2404</v>
      </c>
      <c r="T671">
        <v>4303</v>
      </c>
      <c r="U671">
        <v>7</v>
      </c>
      <c r="V671" t="s">
        <v>47</v>
      </c>
      <c r="W671" t="s">
        <v>47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49</v>
      </c>
      <c r="C672" t="s">
        <v>37</v>
      </c>
      <c r="D672">
        <v>618</v>
      </c>
      <c r="E672" t="s">
        <v>41</v>
      </c>
      <c r="F672">
        <v>4</v>
      </c>
      <c r="G672">
        <v>3</v>
      </c>
      <c r="H672" t="s">
        <v>42</v>
      </c>
      <c r="I672">
        <v>1</v>
      </c>
      <c r="J672">
        <v>933</v>
      </c>
      <c r="K672">
        <v>2</v>
      </c>
      <c r="L672" t="s">
        <v>45</v>
      </c>
      <c r="M672">
        <v>76</v>
      </c>
      <c r="N672">
        <v>3</v>
      </c>
      <c r="O672">
        <v>1</v>
      </c>
      <c r="P672" t="s">
        <v>53</v>
      </c>
      <c r="Q672">
        <v>3</v>
      </c>
      <c r="R672" t="s">
        <v>61</v>
      </c>
      <c r="S672">
        <v>2318</v>
      </c>
      <c r="T672">
        <v>17808</v>
      </c>
      <c r="U672">
        <v>1</v>
      </c>
      <c r="V672" t="s">
        <v>47</v>
      </c>
      <c r="W672" t="s">
        <v>49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49</v>
      </c>
      <c r="C673" t="s">
        <v>37</v>
      </c>
      <c r="D673">
        <v>546</v>
      </c>
      <c r="E673" t="s">
        <v>41</v>
      </c>
      <c r="F673">
        <v>10</v>
      </c>
      <c r="G673">
        <v>3</v>
      </c>
      <c r="H673" t="s">
        <v>42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54</v>
      </c>
      <c r="Q673">
        <v>2</v>
      </c>
      <c r="R673" t="s">
        <v>62</v>
      </c>
      <c r="S673">
        <v>2008</v>
      </c>
      <c r="T673">
        <v>6896</v>
      </c>
      <c r="U673">
        <v>1</v>
      </c>
      <c r="V673" t="s">
        <v>47</v>
      </c>
      <c r="W673" t="s">
        <v>49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49</v>
      </c>
      <c r="C674" t="s">
        <v>37</v>
      </c>
      <c r="D674">
        <v>462</v>
      </c>
      <c r="E674" t="s">
        <v>40</v>
      </c>
      <c r="F674">
        <v>14</v>
      </c>
      <c r="G674">
        <v>2</v>
      </c>
      <c r="H674" t="s">
        <v>44</v>
      </c>
      <c r="I674">
        <v>1</v>
      </c>
      <c r="J674">
        <v>936</v>
      </c>
      <c r="K674">
        <v>3</v>
      </c>
      <c r="L674" t="s">
        <v>45</v>
      </c>
      <c r="M674">
        <v>68</v>
      </c>
      <c r="N674">
        <v>2</v>
      </c>
      <c r="O674">
        <v>2</v>
      </c>
      <c r="P674" t="s">
        <v>52</v>
      </c>
      <c r="Q674">
        <v>3</v>
      </c>
      <c r="R674" t="s">
        <v>61</v>
      </c>
      <c r="S674">
        <v>6244</v>
      </c>
      <c r="T674">
        <v>7824</v>
      </c>
      <c r="U674">
        <v>7</v>
      </c>
      <c r="V674" t="s">
        <v>47</v>
      </c>
      <c r="W674" t="s">
        <v>49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49</v>
      </c>
      <c r="C675" t="s">
        <v>37</v>
      </c>
      <c r="D675">
        <v>1198</v>
      </c>
      <c r="E675" t="s">
        <v>41</v>
      </c>
      <c r="F675">
        <v>1</v>
      </c>
      <c r="G675">
        <v>4</v>
      </c>
      <c r="H675" t="s">
        <v>43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53</v>
      </c>
      <c r="Q675">
        <v>1</v>
      </c>
      <c r="R675" t="s">
        <v>61</v>
      </c>
      <c r="S675">
        <v>2799</v>
      </c>
      <c r="T675">
        <v>3339</v>
      </c>
      <c r="U675">
        <v>3</v>
      </c>
      <c r="V675" t="s">
        <v>47</v>
      </c>
      <c r="W675" t="s">
        <v>47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49</v>
      </c>
      <c r="C676" t="s">
        <v>37</v>
      </c>
      <c r="D676">
        <v>1272</v>
      </c>
      <c r="E676" t="s">
        <v>41</v>
      </c>
      <c r="F676">
        <v>5</v>
      </c>
      <c r="G676">
        <v>3</v>
      </c>
      <c r="H676" t="s">
        <v>50</v>
      </c>
      <c r="I676">
        <v>1</v>
      </c>
      <c r="J676">
        <v>940</v>
      </c>
      <c r="K676">
        <v>3</v>
      </c>
      <c r="L676" t="s">
        <v>45</v>
      </c>
      <c r="M676">
        <v>37</v>
      </c>
      <c r="N676">
        <v>2</v>
      </c>
      <c r="O676">
        <v>3</v>
      </c>
      <c r="P676" t="s">
        <v>56</v>
      </c>
      <c r="Q676">
        <v>2</v>
      </c>
      <c r="R676" t="s">
        <v>62</v>
      </c>
      <c r="S676">
        <v>10552</v>
      </c>
      <c r="T676">
        <v>9255</v>
      </c>
      <c r="U676">
        <v>2</v>
      </c>
      <c r="V676" t="s">
        <v>47</v>
      </c>
      <c r="W676" t="s">
        <v>47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49</v>
      </c>
      <c r="C677" t="s">
        <v>37</v>
      </c>
      <c r="D677">
        <v>154</v>
      </c>
      <c r="E677" t="s">
        <v>40</v>
      </c>
      <c r="F677">
        <v>7</v>
      </c>
      <c r="G677">
        <v>4</v>
      </c>
      <c r="H677" t="s">
        <v>42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59</v>
      </c>
      <c r="Q677">
        <v>3</v>
      </c>
      <c r="R677" t="s">
        <v>60</v>
      </c>
      <c r="S677">
        <v>2329</v>
      </c>
      <c r="T677">
        <v>11737</v>
      </c>
      <c r="U677">
        <v>3</v>
      </c>
      <c r="V677" t="s">
        <v>47</v>
      </c>
      <c r="W677" t="s">
        <v>49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49</v>
      </c>
      <c r="C678" t="s">
        <v>37</v>
      </c>
      <c r="D678">
        <v>1137</v>
      </c>
      <c r="E678" t="s">
        <v>41</v>
      </c>
      <c r="F678">
        <v>21</v>
      </c>
      <c r="G678">
        <v>1</v>
      </c>
      <c r="H678" t="s">
        <v>42</v>
      </c>
      <c r="I678">
        <v>1</v>
      </c>
      <c r="J678">
        <v>942</v>
      </c>
      <c r="K678">
        <v>4</v>
      </c>
      <c r="L678" t="s">
        <v>45</v>
      </c>
      <c r="M678">
        <v>51</v>
      </c>
      <c r="N678">
        <v>3</v>
      </c>
      <c r="O678">
        <v>2</v>
      </c>
      <c r="P678" t="s">
        <v>56</v>
      </c>
      <c r="Q678">
        <v>4</v>
      </c>
      <c r="R678" t="s">
        <v>60</v>
      </c>
      <c r="S678">
        <v>4014</v>
      </c>
      <c r="T678">
        <v>19170</v>
      </c>
      <c r="U678">
        <v>1</v>
      </c>
      <c r="V678" t="s">
        <v>47</v>
      </c>
      <c r="W678" t="s">
        <v>47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49</v>
      </c>
      <c r="C679" t="s">
        <v>37</v>
      </c>
      <c r="D679">
        <v>527</v>
      </c>
      <c r="E679" t="s">
        <v>41</v>
      </c>
      <c r="F679">
        <v>8</v>
      </c>
      <c r="G679">
        <v>2</v>
      </c>
      <c r="H679" t="s">
        <v>43</v>
      </c>
      <c r="I679">
        <v>1</v>
      </c>
      <c r="J679">
        <v>944</v>
      </c>
      <c r="K679">
        <v>1</v>
      </c>
      <c r="L679" t="s">
        <v>45</v>
      </c>
      <c r="M679">
        <v>51</v>
      </c>
      <c r="N679">
        <v>3</v>
      </c>
      <c r="O679">
        <v>3</v>
      </c>
      <c r="P679" t="s">
        <v>54</v>
      </c>
      <c r="Q679">
        <v>2</v>
      </c>
      <c r="R679" t="s">
        <v>60</v>
      </c>
      <c r="S679">
        <v>7403</v>
      </c>
      <c r="T679">
        <v>22477</v>
      </c>
      <c r="U679">
        <v>4</v>
      </c>
      <c r="V679" t="s">
        <v>47</v>
      </c>
      <c r="W679" t="s">
        <v>49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49</v>
      </c>
      <c r="C680" t="s">
        <v>37</v>
      </c>
      <c r="D680">
        <v>1469</v>
      </c>
      <c r="E680" t="s">
        <v>41</v>
      </c>
      <c r="F680">
        <v>20</v>
      </c>
      <c r="G680">
        <v>4</v>
      </c>
      <c r="H680" t="s">
        <v>44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53</v>
      </c>
      <c r="Q680">
        <v>3</v>
      </c>
      <c r="R680" t="s">
        <v>60</v>
      </c>
      <c r="S680">
        <v>2259</v>
      </c>
      <c r="T680">
        <v>5543</v>
      </c>
      <c r="U680">
        <v>4</v>
      </c>
      <c r="V680" t="s">
        <v>47</v>
      </c>
      <c r="W680" t="s">
        <v>49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49</v>
      </c>
      <c r="C681" t="s">
        <v>39</v>
      </c>
      <c r="D681">
        <v>1188</v>
      </c>
      <c r="E681" t="s">
        <v>40</v>
      </c>
      <c r="F681">
        <v>20</v>
      </c>
      <c r="G681">
        <v>2</v>
      </c>
      <c r="H681" t="s">
        <v>0</v>
      </c>
      <c r="I681">
        <v>1</v>
      </c>
      <c r="J681">
        <v>947</v>
      </c>
      <c r="K681">
        <v>4</v>
      </c>
      <c r="L681" t="s">
        <v>45</v>
      </c>
      <c r="M681">
        <v>45</v>
      </c>
      <c r="N681">
        <v>3</v>
      </c>
      <c r="O681">
        <v>2</v>
      </c>
      <c r="P681" t="s">
        <v>52</v>
      </c>
      <c r="Q681">
        <v>3</v>
      </c>
      <c r="R681" t="s">
        <v>60</v>
      </c>
      <c r="S681">
        <v>6932</v>
      </c>
      <c r="T681">
        <v>24406</v>
      </c>
      <c r="U681">
        <v>1</v>
      </c>
      <c r="V681" t="s">
        <v>47</v>
      </c>
      <c r="W681" t="s">
        <v>49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49</v>
      </c>
      <c r="C682" t="s">
        <v>37</v>
      </c>
      <c r="D682">
        <v>188</v>
      </c>
      <c r="E682" t="s">
        <v>41</v>
      </c>
      <c r="F682">
        <v>7</v>
      </c>
      <c r="G682">
        <v>4</v>
      </c>
      <c r="H682" t="s">
        <v>43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53</v>
      </c>
      <c r="Q682">
        <v>4</v>
      </c>
      <c r="R682" t="s">
        <v>61</v>
      </c>
      <c r="S682">
        <v>4678</v>
      </c>
      <c r="T682">
        <v>23293</v>
      </c>
      <c r="U682">
        <v>2</v>
      </c>
      <c r="V682" t="s">
        <v>47</v>
      </c>
      <c r="W682" t="s">
        <v>49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49</v>
      </c>
      <c r="C683" t="s">
        <v>37</v>
      </c>
      <c r="D683">
        <v>1333</v>
      </c>
      <c r="E683" t="s">
        <v>41</v>
      </c>
      <c r="F683">
        <v>1</v>
      </c>
      <c r="G683">
        <v>3</v>
      </c>
      <c r="H683" t="s">
        <v>50</v>
      </c>
      <c r="I683">
        <v>1</v>
      </c>
      <c r="J683">
        <v>950</v>
      </c>
      <c r="K683">
        <v>4</v>
      </c>
      <c r="L683" t="s">
        <v>45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60</v>
      </c>
      <c r="S683">
        <v>13582</v>
      </c>
      <c r="T683">
        <v>16292</v>
      </c>
      <c r="U683">
        <v>1</v>
      </c>
      <c r="V683" t="s">
        <v>47</v>
      </c>
      <c r="W683" t="s">
        <v>49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49</v>
      </c>
      <c r="C684" t="s">
        <v>39</v>
      </c>
      <c r="D684">
        <v>1184</v>
      </c>
      <c r="E684" t="s">
        <v>41</v>
      </c>
      <c r="F684">
        <v>1</v>
      </c>
      <c r="G684">
        <v>3</v>
      </c>
      <c r="H684" t="s">
        <v>42</v>
      </c>
      <c r="I684">
        <v>1</v>
      </c>
      <c r="J684">
        <v>951</v>
      </c>
      <c r="K684">
        <v>3</v>
      </c>
      <c r="L684" t="s">
        <v>45</v>
      </c>
      <c r="M684">
        <v>70</v>
      </c>
      <c r="N684">
        <v>2</v>
      </c>
      <c r="O684">
        <v>1</v>
      </c>
      <c r="P684" t="s">
        <v>54</v>
      </c>
      <c r="Q684">
        <v>2</v>
      </c>
      <c r="R684" t="s">
        <v>60</v>
      </c>
      <c r="S684">
        <v>2332</v>
      </c>
      <c r="T684">
        <v>3974</v>
      </c>
      <c r="U684">
        <v>6</v>
      </c>
      <c r="V684" t="s">
        <v>47</v>
      </c>
      <c r="W684" t="s">
        <v>49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47</v>
      </c>
      <c r="C685" t="s">
        <v>37</v>
      </c>
      <c r="D685">
        <v>867</v>
      </c>
      <c r="E685" t="s">
        <v>40</v>
      </c>
      <c r="F685">
        <v>19</v>
      </c>
      <c r="G685">
        <v>2</v>
      </c>
      <c r="H685" t="s">
        <v>0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59</v>
      </c>
      <c r="Q685">
        <v>2</v>
      </c>
      <c r="R685" t="s">
        <v>60</v>
      </c>
      <c r="S685">
        <v>2413</v>
      </c>
      <c r="T685">
        <v>18798</v>
      </c>
      <c r="U685">
        <v>1</v>
      </c>
      <c r="V685" t="s">
        <v>47</v>
      </c>
      <c r="W685" t="s">
        <v>47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49</v>
      </c>
      <c r="C686" t="s">
        <v>37</v>
      </c>
      <c r="D686">
        <v>658</v>
      </c>
      <c r="E686" t="s">
        <v>40</v>
      </c>
      <c r="F686">
        <v>10</v>
      </c>
      <c r="G686">
        <v>4</v>
      </c>
      <c r="H686" t="s">
        <v>0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52</v>
      </c>
      <c r="Q686">
        <v>2</v>
      </c>
      <c r="R686" t="s">
        <v>62</v>
      </c>
      <c r="S686">
        <v>9705</v>
      </c>
      <c r="T686">
        <v>20652</v>
      </c>
      <c r="U686">
        <v>2</v>
      </c>
      <c r="V686" t="s">
        <v>47</v>
      </c>
      <c r="W686" t="s">
        <v>49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49</v>
      </c>
      <c r="C687" t="s">
        <v>38</v>
      </c>
      <c r="D687">
        <v>1283</v>
      </c>
      <c r="E687" t="s">
        <v>40</v>
      </c>
      <c r="F687">
        <v>1</v>
      </c>
      <c r="G687">
        <v>3</v>
      </c>
      <c r="H687" t="s">
        <v>44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52</v>
      </c>
      <c r="Q687">
        <v>1</v>
      </c>
      <c r="R687" t="s">
        <v>61</v>
      </c>
      <c r="S687">
        <v>4294</v>
      </c>
      <c r="T687">
        <v>11148</v>
      </c>
      <c r="U687">
        <v>1</v>
      </c>
      <c r="V687" t="s">
        <v>47</v>
      </c>
      <c r="W687" t="s">
        <v>49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49</v>
      </c>
      <c r="C688" t="s">
        <v>37</v>
      </c>
      <c r="D688">
        <v>263</v>
      </c>
      <c r="E688" t="s">
        <v>41</v>
      </c>
      <c r="F688">
        <v>6</v>
      </c>
      <c r="G688">
        <v>3</v>
      </c>
      <c r="H688" t="s">
        <v>44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54</v>
      </c>
      <c r="Q688">
        <v>1</v>
      </c>
      <c r="R688" t="s">
        <v>61</v>
      </c>
      <c r="S688">
        <v>4721</v>
      </c>
      <c r="T688">
        <v>3119</v>
      </c>
      <c r="U688">
        <v>2</v>
      </c>
      <c r="V688" t="s">
        <v>47</v>
      </c>
      <c r="W688" t="s">
        <v>47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49</v>
      </c>
      <c r="C689" t="s">
        <v>37</v>
      </c>
      <c r="D689">
        <v>938</v>
      </c>
      <c r="E689" t="s">
        <v>41</v>
      </c>
      <c r="F689">
        <v>2</v>
      </c>
      <c r="G689">
        <v>4</v>
      </c>
      <c r="H689" t="s">
        <v>44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54</v>
      </c>
      <c r="Q689">
        <v>3</v>
      </c>
      <c r="R689" t="s">
        <v>61</v>
      </c>
      <c r="S689">
        <v>2519</v>
      </c>
      <c r="T689">
        <v>12287</v>
      </c>
      <c r="U689">
        <v>4</v>
      </c>
      <c r="V689" t="s">
        <v>47</v>
      </c>
      <c r="W689" t="s">
        <v>49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47</v>
      </c>
      <c r="C690" t="s">
        <v>37</v>
      </c>
      <c r="D690">
        <v>419</v>
      </c>
      <c r="E690" t="s">
        <v>40</v>
      </c>
      <c r="F690">
        <v>21</v>
      </c>
      <c r="G690">
        <v>3</v>
      </c>
      <c r="H690" t="s">
        <v>43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59</v>
      </c>
      <c r="Q690">
        <v>2</v>
      </c>
      <c r="R690" t="s">
        <v>61</v>
      </c>
      <c r="S690">
        <v>2121</v>
      </c>
      <c r="T690">
        <v>9947</v>
      </c>
      <c r="U690">
        <v>1</v>
      </c>
      <c r="V690" t="s">
        <v>47</v>
      </c>
      <c r="W690" t="s">
        <v>47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47</v>
      </c>
      <c r="C691" t="s">
        <v>37</v>
      </c>
      <c r="D691">
        <v>129</v>
      </c>
      <c r="E691" t="s">
        <v>41</v>
      </c>
      <c r="F691">
        <v>4</v>
      </c>
      <c r="G691">
        <v>3</v>
      </c>
      <c r="H691" t="s">
        <v>50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54</v>
      </c>
      <c r="Q691">
        <v>1</v>
      </c>
      <c r="R691" t="s">
        <v>61</v>
      </c>
      <c r="S691">
        <v>2973</v>
      </c>
      <c r="T691">
        <v>13008</v>
      </c>
      <c r="U691">
        <v>1</v>
      </c>
      <c r="V691" t="s">
        <v>47</v>
      </c>
      <c r="W691" t="s">
        <v>49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49</v>
      </c>
      <c r="C692" t="s">
        <v>37</v>
      </c>
      <c r="D692">
        <v>616</v>
      </c>
      <c r="E692" t="s">
        <v>41</v>
      </c>
      <c r="F692">
        <v>12</v>
      </c>
      <c r="G692">
        <v>3</v>
      </c>
      <c r="H692" t="s">
        <v>44</v>
      </c>
      <c r="I692">
        <v>1</v>
      </c>
      <c r="J692">
        <v>961</v>
      </c>
      <c r="K692">
        <v>4</v>
      </c>
      <c r="L692" t="s">
        <v>45</v>
      </c>
      <c r="M692">
        <v>41</v>
      </c>
      <c r="N692">
        <v>3</v>
      </c>
      <c r="O692">
        <v>2</v>
      </c>
      <c r="P692" t="s">
        <v>56</v>
      </c>
      <c r="Q692">
        <v>4</v>
      </c>
      <c r="R692" t="s">
        <v>60</v>
      </c>
      <c r="S692">
        <v>5855</v>
      </c>
      <c r="T692">
        <v>17369</v>
      </c>
      <c r="U692">
        <v>0</v>
      </c>
      <c r="V692" t="s">
        <v>47</v>
      </c>
      <c r="W692" t="s">
        <v>47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49</v>
      </c>
      <c r="C693" t="s">
        <v>38</v>
      </c>
      <c r="D693">
        <v>1469</v>
      </c>
      <c r="E693" t="s">
        <v>41</v>
      </c>
      <c r="F693">
        <v>9</v>
      </c>
      <c r="G693">
        <v>4</v>
      </c>
      <c r="H693" t="s">
        <v>44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53</v>
      </c>
      <c r="Q693">
        <v>2</v>
      </c>
      <c r="R693" t="s">
        <v>62</v>
      </c>
      <c r="S693">
        <v>3617</v>
      </c>
      <c r="T693">
        <v>25063</v>
      </c>
      <c r="U693">
        <v>8</v>
      </c>
      <c r="V693" t="s">
        <v>47</v>
      </c>
      <c r="W693" t="s">
        <v>47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49</v>
      </c>
      <c r="C694" t="s">
        <v>37</v>
      </c>
      <c r="D694">
        <v>498</v>
      </c>
      <c r="E694" t="s">
        <v>41</v>
      </c>
      <c r="F694">
        <v>3</v>
      </c>
      <c r="G694">
        <v>4</v>
      </c>
      <c r="H694" t="s">
        <v>44</v>
      </c>
      <c r="I694">
        <v>1</v>
      </c>
      <c r="J694">
        <v>966</v>
      </c>
      <c r="K694">
        <v>3</v>
      </c>
      <c r="L694" t="s">
        <v>45</v>
      </c>
      <c r="M694">
        <v>93</v>
      </c>
      <c r="N694">
        <v>3</v>
      </c>
      <c r="O694">
        <v>2</v>
      </c>
      <c r="P694" t="s">
        <v>55</v>
      </c>
      <c r="Q694">
        <v>1</v>
      </c>
      <c r="R694" t="s">
        <v>60</v>
      </c>
      <c r="S694">
        <v>6725</v>
      </c>
      <c r="T694">
        <v>13554</v>
      </c>
      <c r="U694">
        <v>1</v>
      </c>
      <c r="V694" t="s">
        <v>47</v>
      </c>
      <c r="W694" t="s">
        <v>49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47</v>
      </c>
      <c r="C695" t="s">
        <v>37</v>
      </c>
      <c r="D695">
        <v>530</v>
      </c>
      <c r="E695" t="s">
        <v>40</v>
      </c>
      <c r="F695">
        <v>3</v>
      </c>
      <c r="G695">
        <v>1</v>
      </c>
      <c r="H695" t="s">
        <v>42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52</v>
      </c>
      <c r="Q695">
        <v>4</v>
      </c>
      <c r="R695" t="s">
        <v>60</v>
      </c>
      <c r="S695">
        <v>10325</v>
      </c>
      <c r="T695">
        <v>5518</v>
      </c>
      <c r="U695">
        <v>1</v>
      </c>
      <c r="V695" t="s">
        <v>47</v>
      </c>
      <c r="W695" t="s">
        <v>47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49</v>
      </c>
      <c r="C696" t="s">
        <v>37</v>
      </c>
      <c r="D696">
        <v>1069</v>
      </c>
      <c r="E696" t="s">
        <v>41</v>
      </c>
      <c r="F696">
        <v>1</v>
      </c>
      <c r="G696">
        <v>3</v>
      </c>
      <c r="H696" t="s">
        <v>42</v>
      </c>
      <c r="I696">
        <v>1</v>
      </c>
      <c r="J696">
        <v>969</v>
      </c>
      <c r="K696">
        <v>2</v>
      </c>
      <c r="L696" t="s">
        <v>45</v>
      </c>
      <c r="M696">
        <v>42</v>
      </c>
      <c r="N696">
        <v>2</v>
      </c>
      <c r="O696">
        <v>2</v>
      </c>
      <c r="P696" t="s">
        <v>56</v>
      </c>
      <c r="Q696">
        <v>4</v>
      </c>
      <c r="R696" t="s">
        <v>61</v>
      </c>
      <c r="S696">
        <v>6949</v>
      </c>
      <c r="T696">
        <v>12291</v>
      </c>
      <c r="U696">
        <v>0</v>
      </c>
      <c r="V696" t="s">
        <v>47</v>
      </c>
      <c r="W696" t="s">
        <v>49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47</v>
      </c>
      <c r="C697" t="s">
        <v>37</v>
      </c>
      <c r="D697">
        <v>625</v>
      </c>
      <c r="E697" t="s">
        <v>40</v>
      </c>
      <c r="F697">
        <v>1</v>
      </c>
      <c r="G697">
        <v>4</v>
      </c>
      <c r="H697" t="s">
        <v>42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52</v>
      </c>
      <c r="Q697">
        <v>3</v>
      </c>
      <c r="R697" t="s">
        <v>60</v>
      </c>
      <c r="S697">
        <v>10609</v>
      </c>
      <c r="T697">
        <v>14922</v>
      </c>
      <c r="U697">
        <v>5</v>
      </c>
      <c r="V697" t="s">
        <v>47</v>
      </c>
      <c r="W697" t="s">
        <v>49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49</v>
      </c>
      <c r="C698" t="s">
        <v>39</v>
      </c>
      <c r="D698">
        <v>805</v>
      </c>
      <c r="E698" t="s">
        <v>41</v>
      </c>
      <c r="F698">
        <v>4</v>
      </c>
      <c r="G698">
        <v>2</v>
      </c>
      <c r="H698" t="s">
        <v>42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54</v>
      </c>
      <c r="Q698">
        <v>2</v>
      </c>
      <c r="R698" t="s">
        <v>60</v>
      </c>
      <c r="S698">
        <v>4447</v>
      </c>
      <c r="T698">
        <v>23163</v>
      </c>
      <c r="U698">
        <v>1</v>
      </c>
      <c r="V698" t="s">
        <v>47</v>
      </c>
      <c r="W698" t="s">
        <v>49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49</v>
      </c>
      <c r="C699" t="s">
        <v>38</v>
      </c>
      <c r="D699">
        <v>1404</v>
      </c>
      <c r="E699" t="s">
        <v>40</v>
      </c>
      <c r="F699">
        <v>20</v>
      </c>
      <c r="G699">
        <v>3</v>
      </c>
      <c r="H699" t="s">
        <v>50</v>
      </c>
      <c r="I699">
        <v>1</v>
      </c>
      <c r="J699">
        <v>974</v>
      </c>
      <c r="K699">
        <v>3</v>
      </c>
      <c r="L699" t="s">
        <v>45</v>
      </c>
      <c r="M699">
        <v>84</v>
      </c>
      <c r="N699">
        <v>3</v>
      </c>
      <c r="O699">
        <v>1</v>
      </c>
      <c r="P699" t="s">
        <v>59</v>
      </c>
      <c r="Q699">
        <v>4</v>
      </c>
      <c r="R699" t="s">
        <v>60</v>
      </c>
      <c r="S699">
        <v>2157</v>
      </c>
      <c r="T699">
        <v>18203</v>
      </c>
      <c r="U699">
        <v>1</v>
      </c>
      <c r="V699" t="s">
        <v>47</v>
      </c>
      <c r="W699" t="s">
        <v>49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49</v>
      </c>
      <c r="C700" t="s">
        <v>37</v>
      </c>
      <c r="D700">
        <v>1219</v>
      </c>
      <c r="E700" t="s">
        <v>40</v>
      </c>
      <c r="F700">
        <v>18</v>
      </c>
      <c r="G700">
        <v>3</v>
      </c>
      <c r="H700" t="s">
        <v>44</v>
      </c>
      <c r="I700">
        <v>1</v>
      </c>
      <c r="J700">
        <v>975</v>
      </c>
      <c r="K700">
        <v>3</v>
      </c>
      <c r="L700" t="s">
        <v>45</v>
      </c>
      <c r="M700">
        <v>86</v>
      </c>
      <c r="N700">
        <v>3</v>
      </c>
      <c r="O700">
        <v>2</v>
      </c>
      <c r="P700" t="s">
        <v>52</v>
      </c>
      <c r="Q700">
        <v>3</v>
      </c>
      <c r="R700" t="s">
        <v>60</v>
      </c>
      <c r="S700">
        <v>4601</v>
      </c>
      <c r="T700">
        <v>6179</v>
      </c>
      <c r="U700">
        <v>1</v>
      </c>
      <c r="V700" t="s">
        <v>47</v>
      </c>
      <c r="W700" t="s">
        <v>49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49</v>
      </c>
      <c r="C701" t="s">
        <v>37</v>
      </c>
      <c r="D701">
        <v>1053</v>
      </c>
      <c r="E701" t="s">
        <v>41</v>
      </c>
      <c r="F701">
        <v>1</v>
      </c>
      <c r="G701">
        <v>2</v>
      </c>
      <c r="H701" t="s">
        <v>42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57</v>
      </c>
      <c r="Q701">
        <v>4</v>
      </c>
      <c r="R701" t="s">
        <v>60</v>
      </c>
      <c r="S701">
        <v>17099</v>
      </c>
      <c r="T701">
        <v>13829</v>
      </c>
      <c r="U701">
        <v>2</v>
      </c>
      <c r="V701" t="s">
        <v>47</v>
      </c>
      <c r="W701" t="s">
        <v>49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47</v>
      </c>
      <c r="C702" t="s">
        <v>37</v>
      </c>
      <c r="D702">
        <v>289</v>
      </c>
      <c r="E702" t="s">
        <v>41</v>
      </c>
      <c r="F702">
        <v>2</v>
      </c>
      <c r="G702">
        <v>3</v>
      </c>
      <c r="H702" t="s">
        <v>50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53</v>
      </c>
      <c r="Q702">
        <v>3</v>
      </c>
      <c r="R702" t="s">
        <v>61</v>
      </c>
      <c r="S702">
        <v>2479</v>
      </c>
      <c r="T702">
        <v>26227</v>
      </c>
      <c r="U702">
        <v>4</v>
      </c>
      <c r="V702" t="s">
        <v>47</v>
      </c>
      <c r="W702" t="s">
        <v>49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49</v>
      </c>
      <c r="C703" t="s">
        <v>37</v>
      </c>
      <c r="D703">
        <v>1376</v>
      </c>
      <c r="E703" t="s">
        <v>40</v>
      </c>
      <c r="F703">
        <v>2</v>
      </c>
      <c r="G703">
        <v>2</v>
      </c>
      <c r="H703" t="s">
        <v>44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57</v>
      </c>
      <c r="Q703">
        <v>3</v>
      </c>
      <c r="R703" t="s">
        <v>62</v>
      </c>
      <c r="S703">
        <v>14852</v>
      </c>
      <c r="T703">
        <v>13938</v>
      </c>
      <c r="U703">
        <v>6</v>
      </c>
      <c r="V703" t="s">
        <v>47</v>
      </c>
      <c r="W703" t="s">
        <v>49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49</v>
      </c>
      <c r="C704" t="s">
        <v>37</v>
      </c>
      <c r="D704">
        <v>231</v>
      </c>
      <c r="E704" t="s">
        <v>40</v>
      </c>
      <c r="F704">
        <v>8</v>
      </c>
      <c r="G704">
        <v>2</v>
      </c>
      <c r="H704" t="s">
        <v>43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52</v>
      </c>
      <c r="Q704">
        <v>3</v>
      </c>
      <c r="R704" t="s">
        <v>62</v>
      </c>
      <c r="S704">
        <v>7264</v>
      </c>
      <c r="T704">
        <v>9977</v>
      </c>
      <c r="U704">
        <v>5</v>
      </c>
      <c r="V704" t="s">
        <v>47</v>
      </c>
      <c r="W704" t="s">
        <v>49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49</v>
      </c>
      <c r="C705" t="s">
        <v>39</v>
      </c>
      <c r="D705">
        <v>152</v>
      </c>
      <c r="E705" t="s">
        <v>40</v>
      </c>
      <c r="F705">
        <v>10</v>
      </c>
      <c r="G705">
        <v>3</v>
      </c>
      <c r="H705" t="s">
        <v>50</v>
      </c>
      <c r="I705">
        <v>1</v>
      </c>
      <c r="J705">
        <v>983</v>
      </c>
      <c r="K705">
        <v>3</v>
      </c>
      <c r="L705" t="s">
        <v>45</v>
      </c>
      <c r="M705">
        <v>85</v>
      </c>
      <c r="N705">
        <v>3</v>
      </c>
      <c r="O705">
        <v>2</v>
      </c>
      <c r="P705" t="s">
        <v>52</v>
      </c>
      <c r="Q705">
        <v>4</v>
      </c>
      <c r="R705" t="s">
        <v>61</v>
      </c>
      <c r="S705">
        <v>5666</v>
      </c>
      <c r="T705">
        <v>19899</v>
      </c>
      <c r="U705">
        <v>1</v>
      </c>
      <c r="V705" t="s">
        <v>47</v>
      </c>
      <c r="W705" t="s">
        <v>47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49</v>
      </c>
      <c r="C706" t="s">
        <v>37</v>
      </c>
      <c r="D706">
        <v>882</v>
      </c>
      <c r="E706" t="s">
        <v>40</v>
      </c>
      <c r="F706">
        <v>3</v>
      </c>
      <c r="G706">
        <v>4</v>
      </c>
      <c r="H706" t="s">
        <v>42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52</v>
      </c>
      <c r="Q706">
        <v>4</v>
      </c>
      <c r="R706" t="s">
        <v>62</v>
      </c>
      <c r="S706">
        <v>7823</v>
      </c>
      <c r="T706">
        <v>6812</v>
      </c>
      <c r="U706">
        <v>6</v>
      </c>
      <c r="V706" t="s">
        <v>47</v>
      </c>
      <c r="W706" t="s">
        <v>49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49</v>
      </c>
      <c r="C707" t="s">
        <v>37</v>
      </c>
      <c r="D707">
        <v>903</v>
      </c>
      <c r="E707" t="s">
        <v>40</v>
      </c>
      <c r="F707">
        <v>2</v>
      </c>
      <c r="G707">
        <v>5</v>
      </c>
      <c r="H707" t="s">
        <v>42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52</v>
      </c>
      <c r="Q707">
        <v>3</v>
      </c>
      <c r="R707" t="s">
        <v>61</v>
      </c>
      <c r="S707">
        <v>7880</v>
      </c>
      <c r="T707">
        <v>2560</v>
      </c>
      <c r="U707">
        <v>0</v>
      </c>
      <c r="V707" t="s">
        <v>47</v>
      </c>
      <c r="W707" t="s">
        <v>49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47</v>
      </c>
      <c r="C708" t="s">
        <v>39</v>
      </c>
      <c r="D708">
        <v>1479</v>
      </c>
      <c r="E708" t="s">
        <v>40</v>
      </c>
      <c r="F708">
        <v>24</v>
      </c>
      <c r="G708">
        <v>3</v>
      </c>
      <c r="H708" t="s">
        <v>42</v>
      </c>
      <c r="I708">
        <v>1</v>
      </c>
      <c r="J708">
        <v>986</v>
      </c>
      <c r="K708">
        <v>2</v>
      </c>
      <c r="L708" t="s">
        <v>45</v>
      </c>
      <c r="M708">
        <v>100</v>
      </c>
      <c r="N708">
        <v>4</v>
      </c>
      <c r="O708">
        <v>4</v>
      </c>
      <c r="P708" t="s">
        <v>52</v>
      </c>
      <c r="Q708">
        <v>2</v>
      </c>
      <c r="R708" t="s">
        <v>61</v>
      </c>
      <c r="S708">
        <v>13194</v>
      </c>
      <c r="T708">
        <v>17071</v>
      </c>
      <c r="U708">
        <v>4</v>
      </c>
      <c r="V708" t="s">
        <v>47</v>
      </c>
      <c r="W708" t="s">
        <v>47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49</v>
      </c>
      <c r="C709" t="s">
        <v>38</v>
      </c>
      <c r="D709">
        <v>1379</v>
      </c>
      <c r="E709" t="s">
        <v>41</v>
      </c>
      <c r="F709">
        <v>16</v>
      </c>
      <c r="G709">
        <v>4</v>
      </c>
      <c r="H709" t="s">
        <v>44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55</v>
      </c>
      <c r="Q709">
        <v>3</v>
      </c>
      <c r="R709" t="s">
        <v>62</v>
      </c>
      <c r="S709">
        <v>5067</v>
      </c>
      <c r="T709">
        <v>6759</v>
      </c>
      <c r="U709">
        <v>1</v>
      </c>
      <c r="V709" t="s">
        <v>47</v>
      </c>
      <c r="W709" t="s">
        <v>47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49</v>
      </c>
      <c r="C710" t="s">
        <v>39</v>
      </c>
      <c r="D710">
        <v>1229</v>
      </c>
      <c r="E710" t="s">
        <v>40</v>
      </c>
      <c r="F710">
        <v>8</v>
      </c>
      <c r="G710">
        <v>4</v>
      </c>
      <c r="H710" t="s">
        <v>50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52</v>
      </c>
      <c r="Q710">
        <v>4</v>
      </c>
      <c r="R710" t="s">
        <v>62</v>
      </c>
      <c r="S710">
        <v>5079</v>
      </c>
      <c r="T710">
        <v>25952</v>
      </c>
      <c r="U710">
        <v>4</v>
      </c>
      <c r="V710" t="s">
        <v>47</v>
      </c>
      <c r="W710" t="s">
        <v>49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47</v>
      </c>
      <c r="C711" t="s">
        <v>39</v>
      </c>
      <c r="D711">
        <v>335</v>
      </c>
      <c r="E711" t="s">
        <v>41</v>
      </c>
      <c r="F711">
        <v>9</v>
      </c>
      <c r="G711">
        <v>2</v>
      </c>
      <c r="H711" t="s">
        <v>44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53</v>
      </c>
      <c r="Q711">
        <v>1</v>
      </c>
      <c r="R711" t="s">
        <v>61</v>
      </c>
      <c r="S711">
        <v>2321</v>
      </c>
      <c r="T711">
        <v>10322</v>
      </c>
      <c r="U711">
        <v>0</v>
      </c>
      <c r="V711" t="s">
        <v>47</v>
      </c>
      <c r="W711" t="s">
        <v>47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49</v>
      </c>
      <c r="C712" t="s">
        <v>39</v>
      </c>
      <c r="D712">
        <v>722</v>
      </c>
      <c r="E712" t="s">
        <v>40</v>
      </c>
      <c r="F712">
        <v>17</v>
      </c>
      <c r="G712">
        <v>3</v>
      </c>
      <c r="H712" t="s">
        <v>42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57</v>
      </c>
      <c r="Q712">
        <v>3</v>
      </c>
      <c r="R712" t="s">
        <v>61</v>
      </c>
      <c r="S712">
        <v>17444</v>
      </c>
      <c r="T712">
        <v>20489</v>
      </c>
      <c r="U712">
        <v>1</v>
      </c>
      <c r="V712" t="s">
        <v>47</v>
      </c>
      <c r="W712" t="s">
        <v>49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47</v>
      </c>
      <c r="C713" t="s">
        <v>37</v>
      </c>
      <c r="D713">
        <v>906</v>
      </c>
      <c r="E713" t="s">
        <v>41</v>
      </c>
      <c r="F713">
        <v>10</v>
      </c>
      <c r="G713">
        <v>3</v>
      </c>
      <c r="H713" t="s">
        <v>42</v>
      </c>
      <c r="I713">
        <v>1</v>
      </c>
      <c r="J713">
        <v>994</v>
      </c>
      <c r="K713">
        <v>4</v>
      </c>
      <c r="L713" t="s">
        <v>45</v>
      </c>
      <c r="M713">
        <v>92</v>
      </c>
      <c r="N713">
        <v>2</v>
      </c>
      <c r="O713">
        <v>1</v>
      </c>
      <c r="P713" t="s">
        <v>53</v>
      </c>
      <c r="Q713">
        <v>1</v>
      </c>
      <c r="R713" t="s">
        <v>61</v>
      </c>
      <c r="S713">
        <v>2404</v>
      </c>
      <c r="T713">
        <v>11479</v>
      </c>
      <c r="U713">
        <v>6</v>
      </c>
      <c r="V713" t="s">
        <v>47</v>
      </c>
      <c r="W713" t="s">
        <v>47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49</v>
      </c>
      <c r="C714" t="s">
        <v>37</v>
      </c>
      <c r="D714">
        <v>461</v>
      </c>
      <c r="E714" t="s">
        <v>41</v>
      </c>
      <c r="F714">
        <v>13</v>
      </c>
      <c r="G714">
        <v>1</v>
      </c>
      <c r="H714" t="s">
        <v>42</v>
      </c>
      <c r="I714">
        <v>1</v>
      </c>
      <c r="J714">
        <v>995</v>
      </c>
      <c r="K714">
        <v>2</v>
      </c>
      <c r="L714" t="s">
        <v>45</v>
      </c>
      <c r="M714">
        <v>53</v>
      </c>
      <c r="N714">
        <v>3</v>
      </c>
      <c r="O714">
        <v>1</v>
      </c>
      <c r="P714" t="s">
        <v>53</v>
      </c>
      <c r="Q714">
        <v>4</v>
      </c>
      <c r="R714" t="s">
        <v>61</v>
      </c>
      <c r="S714">
        <v>3452</v>
      </c>
      <c r="T714">
        <v>17241</v>
      </c>
      <c r="U714">
        <v>3</v>
      </c>
      <c r="V714" t="s">
        <v>47</v>
      </c>
      <c r="W714" t="s">
        <v>49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49</v>
      </c>
      <c r="C715" t="s">
        <v>37</v>
      </c>
      <c r="D715">
        <v>974</v>
      </c>
      <c r="E715" t="s">
        <v>41</v>
      </c>
      <c r="F715">
        <v>1</v>
      </c>
      <c r="G715">
        <v>4</v>
      </c>
      <c r="H715" t="s">
        <v>44</v>
      </c>
      <c r="I715">
        <v>1</v>
      </c>
      <c r="J715">
        <v>996</v>
      </c>
      <c r="K715">
        <v>4</v>
      </c>
      <c r="L715" t="s">
        <v>45</v>
      </c>
      <c r="M715">
        <v>91</v>
      </c>
      <c r="N715">
        <v>3</v>
      </c>
      <c r="O715">
        <v>1</v>
      </c>
      <c r="P715" t="s">
        <v>54</v>
      </c>
      <c r="Q715">
        <v>4</v>
      </c>
      <c r="R715" t="s">
        <v>62</v>
      </c>
      <c r="S715">
        <v>2270</v>
      </c>
      <c r="T715">
        <v>11005</v>
      </c>
      <c r="U715">
        <v>3</v>
      </c>
      <c r="V715" t="s">
        <v>47</v>
      </c>
      <c r="W715" t="s">
        <v>49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49</v>
      </c>
      <c r="C716" t="s">
        <v>37</v>
      </c>
      <c r="D716">
        <v>1126</v>
      </c>
      <c r="E716" t="s">
        <v>41</v>
      </c>
      <c r="F716">
        <v>1</v>
      </c>
      <c r="G716">
        <v>2</v>
      </c>
      <c r="H716" t="s">
        <v>44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62</v>
      </c>
      <c r="S716">
        <v>17399</v>
      </c>
      <c r="T716">
        <v>6615</v>
      </c>
      <c r="U716">
        <v>9</v>
      </c>
      <c r="V716" t="s">
        <v>47</v>
      </c>
      <c r="W716" t="s">
        <v>49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49</v>
      </c>
      <c r="C717" t="s">
        <v>38</v>
      </c>
      <c r="D717">
        <v>827</v>
      </c>
      <c r="E717" t="s">
        <v>41</v>
      </c>
      <c r="F717">
        <v>1</v>
      </c>
      <c r="G717">
        <v>4</v>
      </c>
      <c r="H717" t="s">
        <v>43</v>
      </c>
      <c r="I717">
        <v>1</v>
      </c>
      <c r="J717">
        <v>998</v>
      </c>
      <c r="K717">
        <v>3</v>
      </c>
      <c r="L717" t="s">
        <v>45</v>
      </c>
      <c r="M717">
        <v>84</v>
      </c>
      <c r="N717">
        <v>4</v>
      </c>
      <c r="O717">
        <v>2</v>
      </c>
      <c r="P717" t="s">
        <v>56</v>
      </c>
      <c r="Q717">
        <v>2</v>
      </c>
      <c r="R717" t="s">
        <v>60</v>
      </c>
      <c r="S717">
        <v>5488</v>
      </c>
      <c r="T717">
        <v>20161</v>
      </c>
      <c r="U717">
        <v>1</v>
      </c>
      <c r="V717" t="s">
        <v>47</v>
      </c>
      <c r="W717" t="s">
        <v>47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49</v>
      </c>
      <c r="C718" t="s">
        <v>38</v>
      </c>
      <c r="D718">
        <v>840</v>
      </c>
      <c r="E718" t="s">
        <v>41</v>
      </c>
      <c r="F718">
        <v>9</v>
      </c>
      <c r="G718">
        <v>3</v>
      </c>
      <c r="H718" t="s">
        <v>44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62</v>
      </c>
      <c r="S718">
        <v>19419</v>
      </c>
      <c r="T718">
        <v>3735</v>
      </c>
      <c r="U718">
        <v>2</v>
      </c>
      <c r="V718" t="s">
        <v>47</v>
      </c>
      <c r="W718" t="s">
        <v>49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49</v>
      </c>
      <c r="C719" t="s">
        <v>37</v>
      </c>
      <c r="D719">
        <v>1134</v>
      </c>
      <c r="E719" t="s">
        <v>41</v>
      </c>
      <c r="F719">
        <v>16</v>
      </c>
      <c r="G719">
        <v>4</v>
      </c>
      <c r="H719" t="s">
        <v>50</v>
      </c>
      <c r="I719">
        <v>1</v>
      </c>
      <c r="J719">
        <v>1001</v>
      </c>
      <c r="K719">
        <v>3</v>
      </c>
      <c r="L719" t="s">
        <v>45</v>
      </c>
      <c r="M719">
        <v>37</v>
      </c>
      <c r="N719">
        <v>3</v>
      </c>
      <c r="O719">
        <v>1</v>
      </c>
      <c r="P719" t="s">
        <v>54</v>
      </c>
      <c r="Q719">
        <v>2</v>
      </c>
      <c r="R719" t="s">
        <v>60</v>
      </c>
      <c r="S719">
        <v>2811</v>
      </c>
      <c r="T719">
        <v>12086</v>
      </c>
      <c r="U719">
        <v>9</v>
      </c>
      <c r="V719" t="s">
        <v>47</v>
      </c>
      <c r="W719" t="s">
        <v>49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49</v>
      </c>
      <c r="C720" t="s">
        <v>39</v>
      </c>
      <c r="D720">
        <v>248</v>
      </c>
      <c r="E720" t="s">
        <v>41</v>
      </c>
      <c r="F720">
        <v>23</v>
      </c>
      <c r="G720">
        <v>2</v>
      </c>
      <c r="H720" t="s">
        <v>42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54</v>
      </c>
      <c r="Q720">
        <v>1</v>
      </c>
      <c r="R720" t="s">
        <v>60</v>
      </c>
      <c r="S720">
        <v>3633</v>
      </c>
      <c r="T720">
        <v>14039</v>
      </c>
      <c r="U720">
        <v>1</v>
      </c>
      <c r="V720" t="s">
        <v>47</v>
      </c>
      <c r="W720" t="s">
        <v>47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49</v>
      </c>
      <c r="C721" t="s">
        <v>37</v>
      </c>
      <c r="D721">
        <v>955</v>
      </c>
      <c r="E721" t="s">
        <v>40</v>
      </c>
      <c r="F721">
        <v>4</v>
      </c>
      <c r="G721">
        <v>2</v>
      </c>
      <c r="H721" t="s">
        <v>42</v>
      </c>
      <c r="I721">
        <v>1</v>
      </c>
      <c r="J721">
        <v>1003</v>
      </c>
      <c r="K721">
        <v>4</v>
      </c>
      <c r="L721" t="s">
        <v>45</v>
      </c>
      <c r="M721">
        <v>83</v>
      </c>
      <c r="N721">
        <v>3</v>
      </c>
      <c r="O721">
        <v>2</v>
      </c>
      <c r="P721" t="s">
        <v>52</v>
      </c>
      <c r="Q721">
        <v>4</v>
      </c>
      <c r="R721" t="s">
        <v>61</v>
      </c>
      <c r="S721">
        <v>4163</v>
      </c>
      <c r="T721">
        <v>8571</v>
      </c>
      <c r="U721">
        <v>1</v>
      </c>
      <c r="V721" t="s">
        <v>47</v>
      </c>
      <c r="W721" t="s">
        <v>47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47</v>
      </c>
      <c r="C722" t="s">
        <v>37</v>
      </c>
      <c r="D722">
        <v>138</v>
      </c>
      <c r="E722" t="s">
        <v>41</v>
      </c>
      <c r="F722">
        <v>22</v>
      </c>
      <c r="G722">
        <v>3</v>
      </c>
      <c r="H722" t="s">
        <v>42</v>
      </c>
      <c r="I722">
        <v>1</v>
      </c>
      <c r="J722">
        <v>1004</v>
      </c>
      <c r="K722">
        <v>1</v>
      </c>
      <c r="L722" t="s">
        <v>45</v>
      </c>
      <c r="M722">
        <v>48</v>
      </c>
      <c r="N722">
        <v>3</v>
      </c>
      <c r="O722">
        <v>1</v>
      </c>
      <c r="P722" t="s">
        <v>53</v>
      </c>
      <c r="Q722">
        <v>3</v>
      </c>
      <c r="R722" t="s">
        <v>60</v>
      </c>
      <c r="S722">
        <v>2132</v>
      </c>
      <c r="T722">
        <v>11539</v>
      </c>
      <c r="U722">
        <v>4</v>
      </c>
      <c r="V722" t="s">
        <v>47</v>
      </c>
      <c r="W722" t="s">
        <v>47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49</v>
      </c>
      <c r="C723" t="s">
        <v>37</v>
      </c>
      <c r="D723">
        <v>939</v>
      </c>
      <c r="E723" t="s">
        <v>41</v>
      </c>
      <c r="F723">
        <v>24</v>
      </c>
      <c r="G723">
        <v>3</v>
      </c>
      <c r="H723" t="s">
        <v>42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55</v>
      </c>
      <c r="Q723">
        <v>3</v>
      </c>
      <c r="R723" t="s">
        <v>60</v>
      </c>
      <c r="S723">
        <v>13973</v>
      </c>
      <c r="T723">
        <v>4161</v>
      </c>
      <c r="U723">
        <v>3</v>
      </c>
      <c r="V723" t="s">
        <v>47</v>
      </c>
      <c r="W723" t="s">
        <v>47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49</v>
      </c>
      <c r="C724" t="s">
        <v>38</v>
      </c>
      <c r="D724">
        <v>1391</v>
      </c>
      <c r="E724" t="s">
        <v>41</v>
      </c>
      <c r="F724">
        <v>10</v>
      </c>
      <c r="G724">
        <v>1</v>
      </c>
      <c r="H724" t="s">
        <v>44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53</v>
      </c>
      <c r="Q724">
        <v>3</v>
      </c>
      <c r="R724" t="s">
        <v>60</v>
      </c>
      <c r="S724">
        <v>2684</v>
      </c>
      <c r="T724">
        <v>12127</v>
      </c>
      <c r="U724">
        <v>0</v>
      </c>
      <c r="V724" t="s">
        <v>47</v>
      </c>
      <c r="W724" t="s">
        <v>49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49</v>
      </c>
      <c r="C725" t="s">
        <v>37</v>
      </c>
      <c r="D725">
        <v>566</v>
      </c>
      <c r="E725" t="s">
        <v>41</v>
      </c>
      <c r="F725">
        <v>7</v>
      </c>
      <c r="G725">
        <v>2</v>
      </c>
      <c r="H725" t="s">
        <v>44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55</v>
      </c>
      <c r="Q725">
        <v>3</v>
      </c>
      <c r="R725" t="s">
        <v>62</v>
      </c>
      <c r="S725">
        <v>10845</v>
      </c>
      <c r="T725">
        <v>24208</v>
      </c>
      <c r="U725">
        <v>6</v>
      </c>
      <c r="V725" t="s">
        <v>47</v>
      </c>
      <c r="W725" t="s">
        <v>49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49</v>
      </c>
      <c r="C726" t="s">
        <v>37</v>
      </c>
      <c r="D726">
        <v>1206</v>
      </c>
      <c r="E726" t="s">
        <v>41</v>
      </c>
      <c r="F726">
        <v>17</v>
      </c>
      <c r="G726">
        <v>1</v>
      </c>
      <c r="H726" t="s">
        <v>44</v>
      </c>
      <c r="I726">
        <v>1</v>
      </c>
      <c r="J726">
        <v>1009</v>
      </c>
      <c r="K726">
        <v>4</v>
      </c>
      <c r="L726" t="s">
        <v>45</v>
      </c>
      <c r="M726">
        <v>41</v>
      </c>
      <c r="N726">
        <v>2</v>
      </c>
      <c r="O726">
        <v>2</v>
      </c>
      <c r="P726" t="s">
        <v>55</v>
      </c>
      <c r="Q726">
        <v>3</v>
      </c>
      <c r="R726" t="s">
        <v>62</v>
      </c>
      <c r="S726">
        <v>4377</v>
      </c>
      <c r="T726">
        <v>24117</v>
      </c>
      <c r="U726">
        <v>1</v>
      </c>
      <c r="V726" t="s">
        <v>47</v>
      </c>
      <c r="W726" t="s">
        <v>49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47</v>
      </c>
      <c r="C727" t="s">
        <v>37</v>
      </c>
      <c r="D727">
        <v>622</v>
      </c>
      <c r="E727" t="s">
        <v>41</v>
      </c>
      <c r="F727">
        <v>14</v>
      </c>
      <c r="G727">
        <v>4</v>
      </c>
      <c r="H727" t="s">
        <v>43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54</v>
      </c>
      <c r="Q727">
        <v>2</v>
      </c>
      <c r="R727" t="s">
        <v>62</v>
      </c>
      <c r="S727">
        <v>3743</v>
      </c>
      <c r="T727">
        <v>10074</v>
      </c>
      <c r="U727">
        <v>1</v>
      </c>
      <c r="V727" t="s">
        <v>47</v>
      </c>
      <c r="W727" t="s">
        <v>47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49</v>
      </c>
      <c r="C728" t="s">
        <v>38</v>
      </c>
      <c r="D728">
        <v>853</v>
      </c>
      <c r="E728" t="s">
        <v>41</v>
      </c>
      <c r="F728">
        <v>1</v>
      </c>
      <c r="G728">
        <v>1</v>
      </c>
      <c r="H728" t="s">
        <v>42</v>
      </c>
      <c r="I728">
        <v>1</v>
      </c>
      <c r="J728">
        <v>1011</v>
      </c>
      <c r="K728">
        <v>3</v>
      </c>
      <c r="L728" t="s">
        <v>45</v>
      </c>
      <c r="M728">
        <v>96</v>
      </c>
      <c r="N728">
        <v>3</v>
      </c>
      <c r="O728">
        <v>2</v>
      </c>
      <c r="P728" t="s">
        <v>55</v>
      </c>
      <c r="Q728">
        <v>1</v>
      </c>
      <c r="R728" t="s">
        <v>60</v>
      </c>
      <c r="S728">
        <v>4148</v>
      </c>
      <c r="T728">
        <v>11275</v>
      </c>
      <c r="U728">
        <v>1</v>
      </c>
      <c r="V728" t="s">
        <v>47</v>
      </c>
      <c r="W728" t="s">
        <v>49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49</v>
      </c>
      <c r="C729" t="s">
        <v>39</v>
      </c>
      <c r="D729">
        <v>287</v>
      </c>
      <c r="E729" t="s">
        <v>41</v>
      </c>
      <c r="F729">
        <v>5</v>
      </c>
      <c r="G729">
        <v>2</v>
      </c>
      <c r="H729" t="s">
        <v>42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53</v>
      </c>
      <c r="Q729">
        <v>4</v>
      </c>
      <c r="R729" t="s">
        <v>61</v>
      </c>
      <c r="S729">
        <v>1051</v>
      </c>
      <c r="T729">
        <v>13493</v>
      </c>
      <c r="U729">
        <v>1</v>
      </c>
      <c r="V729" t="s">
        <v>47</v>
      </c>
      <c r="W729" t="s">
        <v>49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49</v>
      </c>
      <c r="C730" t="s">
        <v>37</v>
      </c>
      <c r="D730">
        <v>1441</v>
      </c>
      <c r="E730" t="s">
        <v>41</v>
      </c>
      <c r="F730">
        <v>17</v>
      </c>
      <c r="G730">
        <v>3</v>
      </c>
      <c r="H730" t="s">
        <v>50</v>
      </c>
      <c r="I730">
        <v>1</v>
      </c>
      <c r="J730">
        <v>1013</v>
      </c>
      <c r="K730">
        <v>3</v>
      </c>
      <c r="L730" t="s">
        <v>45</v>
      </c>
      <c r="M730">
        <v>56</v>
      </c>
      <c r="N730">
        <v>3</v>
      </c>
      <c r="O730">
        <v>3</v>
      </c>
      <c r="P730" t="s">
        <v>55</v>
      </c>
      <c r="Q730">
        <v>3</v>
      </c>
      <c r="R730" t="s">
        <v>60</v>
      </c>
      <c r="S730">
        <v>10739</v>
      </c>
      <c r="T730">
        <v>13943</v>
      </c>
      <c r="U730">
        <v>8</v>
      </c>
      <c r="V730" t="s">
        <v>47</v>
      </c>
      <c r="W730" t="s">
        <v>49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49</v>
      </c>
      <c r="C731" t="s">
        <v>37</v>
      </c>
      <c r="D731">
        <v>583</v>
      </c>
      <c r="E731" t="s">
        <v>41</v>
      </c>
      <c r="F731">
        <v>25</v>
      </c>
      <c r="G731">
        <v>4</v>
      </c>
      <c r="H731" t="s">
        <v>44</v>
      </c>
      <c r="I731">
        <v>1</v>
      </c>
      <c r="J731">
        <v>1014</v>
      </c>
      <c r="K731">
        <v>3</v>
      </c>
      <c r="L731" t="s">
        <v>45</v>
      </c>
      <c r="M731">
        <v>57</v>
      </c>
      <c r="N731">
        <v>3</v>
      </c>
      <c r="O731">
        <v>3</v>
      </c>
      <c r="P731" t="s">
        <v>56</v>
      </c>
      <c r="Q731">
        <v>3</v>
      </c>
      <c r="R731" t="s">
        <v>62</v>
      </c>
      <c r="S731">
        <v>10388</v>
      </c>
      <c r="T731">
        <v>6975</v>
      </c>
      <c r="U731">
        <v>1</v>
      </c>
      <c r="V731" t="s">
        <v>47</v>
      </c>
      <c r="W731" t="s">
        <v>47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49</v>
      </c>
      <c r="C732" t="s">
        <v>37</v>
      </c>
      <c r="D732">
        <v>153</v>
      </c>
      <c r="E732" t="s">
        <v>41</v>
      </c>
      <c r="F732">
        <v>8</v>
      </c>
      <c r="G732">
        <v>2</v>
      </c>
      <c r="H732" t="s">
        <v>42</v>
      </c>
      <c r="I732">
        <v>1</v>
      </c>
      <c r="J732">
        <v>1015</v>
      </c>
      <c r="K732">
        <v>2</v>
      </c>
      <c r="L732" t="s">
        <v>45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60</v>
      </c>
      <c r="S732">
        <v>11416</v>
      </c>
      <c r="T732">
        <v>17802</v>
      </c>
      <c r="U732">
        <v>0</v>
      </c>
      <c r="V732" t="s">
        <v>47</v>
      </c>
      <c r="W732" t="s">
        <v>47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47</v>
      </c>
      <c r="C733" t="s">
        <v>37</v>
      </c>
      <c r="D733">
        <v>1097</v>
      </c>
      <c r="E733" t="s">
        <v>41</v>
      </c>
      <c r="F733">
        <v>11</v>
      </c>
      <c r="G733">
        <v>3</v>
      </c>
      <c r="H733" t="s">
        <v>44</v>
      </c>
      <c r="I733">
        <v>1</v>
      </c>
      <c r="J733">
        <v>1016</v>
      </c>
      <c r="K733">
        <v>4</v>
      </c>
      <c r="L733" t="s">
        <v>45</v>
      </c>
      <c r="M733">
        <v>98</v>
      </c>
      <c r="N733">
        <v>2</v>
      </c>
      <c r="O733">
        <v>1</v>
      </c>
      <c r="P733" t="s">
        <v>53</v>
      </c>
      <c r="Q733">
        <v>1</v>
      </c>
      <c r="R733" t="s">
        <v>61</v>
      </c>
      <c r="S733">
        <v>2600</v>
      </c>
      <c r="T733">
        <v>18275</v>
      </c>
      <c r="U733">
        <v>1</v>
      </c>
      <c r="V733" t="s">
        <v>47</v>
      </c>
      <c r="W733" t="s">
        <v>47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47</v>
      </c>
      <c r="C734" t="s">
        <v>38</v>
      </c>
      <c r="D734">
        <v>109</v>
      </c>
      <c r="E734" t="s">
        <v>41</v>
      </c>
      <c r="F734">
        <v>5</v>
      </c>
      <c r="G734">
        <v>3</v>
      </c>
      <c r="H734" t="s">
        <v>44</v>
      </c>
      <c r="I734">
        <v>1</v>
      </c>
      <c r="J734">
        <v>1017</v>
      </c>
      <c r="K734">
        <v>2</v>
      </c>
      <c r="L734" t="s">
        <v>45</v>
      </c>
      <c r="M734">
        <v>60</v>
      </c>
      <c r="N734">
        <v>3</v>
      </c>
      <c r="O734">
        <v>1</v>
      </c>
      <c r="P734" t="s">
        <v>54</v>
      </c>
      <c r="Q734">
        <v>2</v>
      </c>
      <c r="R734" t="s">
        <v>61</v>
      </c>
      <c r="S734">
        <v>2422</v>
      </c>
      <c r="T734">
        <v>25725</v>
      </c>
      <c r="U734">
        <v>0</v>
      </c>
      <c r="V734" t="s">
        <v>47</v>
      </c>
      <c r="W734" t="s">
        <v>49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49</v>
      </c>
      <c r="C735" t="s">
        <v>37</v>
      </c>
      <c r="D735">
        <v>1066</v>
      </c>
      <c r="E735" t="s">
        <v>41</v>
      </c>
      <c r="F735">
        <v>2</v>
      </c>
      <c r="G735">
        <v>2</v>
      </c>
      <c r="H735" t="s">
        <v>44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55</v>
      </c>
      <c r="Q735">
        <v>4</v>
      </c>
      <c r="R735" t="s">
        <v>60</v>
      </c>
      <c r="S735">
        <v>5472</v>
      </c>
      <c r="T735">
        <v>3334</v>
      </c>
      <c r="U735">
        <v>1</v>
      </c>
      <c r="V735" t="s">
        <v>47</v>
      </c>
      <c r="W735" t="s">
        <v>49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49</v>
      </c>
      <c r="C736" t="s">
        <v>37</v>
      </c>
      <c r="D736">
        <v>217</v>
      </c>
      <c r="E736" t="s">
        <v>41</v>
      </c>
      <c r="F736">
        <v>8</v>
      </c>
      <c r="G736">
        <v>1</v>
      </c>
      <c r="H736" t="s">
        <v>42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54</v>
      </c>
      <c r="Q736">
        <v>1</v>
      </c>
      <c r="R736" t="s">
        <v>60</v>
      </c>
      <c r="S736">
        <v>2451</v>
      </c>
      <c r="T736">
        <v>6881</v>
      </c>
      <c r="U736">
        <v>1</v>
      </c>
      <c r="V736" t="s">
        <v>47</v>
      </c>
      <c r="W736" t="s">
        <v>49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49</v>
      </c>
      <c r="C737" t="s">
        <v>37</v>
      </c>
      <c r="D737">
        <v>277</v>
      </c>
      <c r="E737" t="s">
        <v>41</v>
      </c>
      <c r="F737">
        <v>6</v>
      </c>
      <c r="G737">
        <v>3</v>
      </c>
      <c r="H737" t="s">
        <v>42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56</v>
      </c>
      <c r="Q737">
        <v>3</v>
      </c>
      <c r="R737" t="s">
        <v>61</v>
      </c>
      <c r="S737">
        <v>4240</v>
      </c>
      <c r="T737">
        <v>13119</v>
      </c>
      <c r="U737">
        <v>2</v>
      </c>
      <c r="V737" t="s">
        <v>47</v>
      </c>
      <c r="W737" t="s">
        <v>49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49</v>
      </c>
      <c r="C738" t="s">
        <v>37</v>
      </c>
      <c r="D738">
        <v>1355</v>
      </c>
      <c r="E738" t="s">
        <v>41</v>
      </c>
      <c r="F738">
        <v>4</v>
      </c>
      <c r="G738">
        <v>4</v>
      </c>
      <c r="H738" t="s">
        <v>42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56</v>
      </c>
      <c r="Q738">
        <v>3</v>
      </c>
      <c r="R738" t="s">
        <v>61</v>
      </c>
      <c r="S738">
        <v>10999</v>
      </c>
      <c r="T738">
        <v>22245</v>
      </c>
      <c r="U738">
        <v>7</v>
      </c>
      <c r="V738" t="s">
        <v>47</v>
      </c>
      <c r="W738" t="s">
        <v>49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49</v>
      </c>
      <c r="C739" t="s">
        <v>37</v>
      </c>
      <c r="D739">
        <v>549</v>
      </c>
      <c r="E739" t="s">
        <v>41</v>
      </c>
      <c r="F739">
        <v>7</v>
      </c>
      <c r="G739">
        <v>2</v>
      </c>
      <c r="H739" t="s">
        <v>44</v>
      </c>
      <c r="I739">
        <v>1</v>
      </c>
      <c r="J739">
        <v>1025</v>
      </c>
      <c r="K739">
        <v>4</v>
      </c>
      <c r="L739" t="s">
        <v>45</v>
      </c>
      <c r="M739">
        <v>42</v>
      </c>
      <c r="N739">
        <v>3</v>
      </c>
      <c r="O739">
        <v>2</v>
      </c>
      <c r="P739" t="s">
        <v>55</v>
      </c>
      <c r="Q739">
        <v>3</v>
      </c>
      <c r="R739" t="s">
        <v>61</v>
      </c>
      <c r="S739">
        <v>5003</v>
      </c>
      <c r="T739">
        <v>23371</v>
      </c>
      <c r="U739">
        <v>6</v>
      </c>
      <c r="V739" t="s">
        <v>47</v>
      </c>
      <c r="W739" t="s">
        <v>49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49</v>
      </c>
      <c r="C740" t="s">
        <v>37</v>
      </c>
      <c r="D740">
        <v>466</v>
      </c>
      <c r="E740" t="s">
        <v>41</v>
      </c>
      <c r="F740">
        <v>1</v>
      </c>
      <c r="G740">
        <v>1</v>
      </c>
      <c r="H740" t="s">
        <v>42</v>
      </c>
      <c r="I740">
        <v>1</v>
      </c>
      <c r="J740">
        <v>1026</v>
      </c>
      <c r="K740">
        <v>4</v>
      </c>
      <c r="L740" t="s">
        <v>45</v>
      </c>
      <c r="M740">
        <v>65</v>
      </c>
      <c r="N740">
        <v>2</v>
      </c>
      <c r="O740">
        <v>4</v>
      </c>
      <c r="P740" t="s">
        <v>55</v>
      </c>
      <c r="Q740">
        <v>4</v>
      </c>
      <c r="R740" t="s">
        <v>60</v>
      </c>
      <c r="S740">
        <v>12742</v>
      </c>
      <c r="T740">
        <v>7060</v>
      </c>
      <c r="U740">
        <v>1</v>
      </c>
      <c r="V740" t="s">
        <v>47</v>
      </c>
      <c r="W740" t="s">
        <v>49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49</v>
      </c>
      <c r="C741" t="s">
        <v>37</v>
      </c>
      <c r="D741">
        <v>1055</v>
      </c>
      <c r="E741" t="s">
        <v>41</v>
      </c>
      <c r="F741">
        <v>2</v>
      </c>
      <c r="G741">
        <v>4</v>
      </c>
      <c r="H741" t="s">
        <v>42</v>
      </c>
      <c r="I741">
        <v>1</v>
      </c>
      <c r="J741">
        <v>1027</v>
      </c>
      <c r="K741">
        <v>1</v>
      </c>
      <c r="L741" t="s">
        <v>45</v>
      </c>
      <c r="M741">
        <v>47</v>
      </c>
      <c r="N741">
        <v>3</v>
      </c>
      <c r="O741">
        <v>2</v>
      </c>
      <c r="P741" t="s">
        <v>55</v>
      </c>
      <c r="Q741">
        <v>4</v>
      </c>
      <c r="R741" t="s">
        <v>60</v>
      </c>
      <c r="S741">
        <v>4227</v>
      </c>
      <c r="T741">
        <v>4658</v>
      </c>
      <c r="U741">
        <v>0</v>
      </c>
      <c r="V741" t="s">
        <v>47</v>
      </c>
      <c r="W741" t="s">
        <v>49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49</v>
      </c>
      <c r="C742" t="s">
        <v>37</v>
      </c>
      <c r="D742">
        <v>802</v>
      </c>
      <c r="E742" t="s">
        <v>41</v>
      </c>
      <c r="F742">
        <v>10</v>
      </c>
      <c r="G742">
        <v>3</v>
      </c>
      <c r="H742" t="s">
        <v>43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54</v>
      </c>
      <c r="Q742">
        <v>4</v>
      </c>
      <c r="R742" t="s">
        <v>62</v>
      </c>
      <c r="S742">
        <v>3917</v>
      </c>
      <c r="T742">
        <v>9541</v>
      </c>
      <c r="U742">
        <v>1</v>
      </c>
      <c r="V742" t="s">
        <v>47</v>
      </c>
      <c r="W742" t="s">
        <v>49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49</v>
      </c>
      <c r="C743" t="s">
        <v>37</v>
      </c>
      <c r="D743">
        <v>265</v>
      </c>
      <c r="E743" t="s">
        <v>40</v>
      </c>
      <c r="F743">
        <v>5</v>
      </c>
      <c r="G743">
        <v>2</v>
      </c>
      <c r="H743" t="s">
        <v>0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57</v>
      </c>
      <c r="Q743">
        <v>3</v>
      </c>
      <c r="R743" t="s">
        <v>60</v>
      </c>
      <c r="S743">
        <v>18303</v>
      </c>
      <c r="T743">
        <v>7770</v>
      </c>
      <c r="U743">
        <v>6</v>
      </c>
      <c r="V743" t="s">
        <v>47</v>
      </c>
      <c r="W743" t="s">
        <v>49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49</v>
      </c>
      <c r="C744" t="s">
        <v>37</v>
      </c>
      <c r="D744">
        <v>804</v>
      </c>
      <c r="E744" t="s">
        <v>41</v>
      </c>
      <c r="F744">
        <v>9</v>
      </c>
      <c r="G744">
        <v>3</v>
      </c>
      <c r="H744" t="s">
        <v>42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54</v>
      </c>
      <c r="Q744">
        <v>4</v>
      </c>
      <c r="R744" t="s">
        <v>60</v>
      </c>
      <c r="S744">
        <v>2380</v>
      </c>
      <c r="T744">
        <v>20165</v>
      </c>
      <c r="U744">
        <v>4</v>
      </c>
      <c r="V744" t="s">
        <v>47</v>
      </c>
      <c r="W744" t="s">
        <v>49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49</v>
      </c>
      <c r="C745" t="s">
        <v>37</v>
      </c>
      <c r="D745">
        <v>715</v>
      </c>
      <c r="E745" t="s">
        <v>41</v>
      </c>
      <c r="F745">
        <v>2</v>
      </c>
      <c r="G745">
        <v>3</v>
      </c>
      <c r="H745" t="s">
        <v>42</v>
      </c>
      <c r="I745">
        <v>1</v>
      </c>
      <c r="J745">
        <v>1032</v>
      </c>
      <c r="K745">
        <v>3</v>
      </c>
      <c r="L745" t="s">
        <v>45</v>
      </c>
      <c r="M745">
        <v>69</v>
      </c>
      <c r="N745">
        <v>2</v>
      </c>
      <c r="O745">
        <v>4</v>
      </c>
      <c r="P745" t="s">
        <v>55</v>
      </c>
      <c r="Q745">
        <v>4</v>
      </c>
      <c r="R745" t="s">
        <v>61</v>
      </c>
      <c r="S745">
        <v>13726</v>
      </c>
      <c r="T745">
        <v>21829</v>
      </c>
      <c r="U745">
        <v>3</v>
      </c>
      <c r="V745" t="s">
        <v>47</v>
      </c>
      <c r="W745" t="s">
        <v>47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47</v>
      </c>
      <c r="C746" t="s">
        <v>37</v>
      </c>
      <c r="D746">
        <v>1141</v>
      </c>
      <c r="E746" t="s">
        <v>41</v>
      </c>
      <c r="F746">
        <v>11</v>
      </c>
      <c r="G746">
        <v>2</v>
      </c>
      <c r="H746" t="s">
        <v>44</v>
      </c>
      <c r="I746">
        <v>1</v>
      </c>
      <c r="J746">
        <v>1033</v>
      </c>
      <c r="K746">
        <v>1</v>
      </c>
      <c r="L746" t="s">
        <v>45</v>
      </c>
      <c r="M746">
        <v>61</v>
      </c>
      <c r="N746">
        <v>1</v>
      </c>
      <c r="O746">
        <v>2</v>
      </c>
      <c r="P746" t="s">
        <v>56</v>
      </c>
      <c r="Q746">
        <v>2</v>
      </c>
      <c r="R746" t="s">
        <v>60</v>
      </c>
      <c r="S746">
        <v>4777</v>
      </c>
      <c r="T746">
        <v>14382</v>
      </c>
      <c r="U746">
        <v>5</v>
      </c>
      <c r="V746" t="s">
        <v>47</v>
      </c>
      <c r="W746" t="s">
        <v>49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49</v>
      </c>
      <c r="C747" t="s">
        <v>38</v>
      </c>
      <c r="D747">
        <v>135</v>
      </c>
      <c r="E747" t="s">
        <v>41</v>
      </c>
      <c r="F747">
        <v>18</v>
      </c>
      <c r="G747">
        <v>4</v>
      </c>
      <c r="H747" t="s">
        <v>44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56</v>
      </c>
      <c r="Q747">
        <v>2</v>
      </c>
      <c r="R747" t="s">
        <v>60</v>
      </c>
      <c r="S747">
        <v>6385</v>
      </c>
      <c r="T747">
        <v>12992</v>
      </c>
      <c r="U747">
        <v>3</v>
      </c>
      <c r="V747" t="s">
        <v>47</v>
      </c>
      <c r="W747" t="s">
        <v>47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49</v>
      </c>
      <c r="C748" t="s">
        <v>39</v>
      </c>
      <c r="D748">
        <v>247</v>
      </c>
      <c r="E748" t="s">
        <v>41</v>
      </c>
      <c r="F748">
        <v>7</v>
      </c>
      <c r="G748">
        <v>1</v>
      </c>
      <c r="H748" t="s">
        <v>42</v>
      </c>
      <c r="I748">
        <v>1</v>
      </c>
      <c r="J748">
        <v>1035</v>
      </c>
      <c r="K748">
        <v>2</v>
      </c>
      <c r="L748" t="s">
        <v>45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62</v>
      </c>
      <c r="S748">
        <v>19973</v>
      </c>
      <c r="T748">
        <v>20284</v>
      </c>
      <c r="U748">
        <v>1</v>
      </c>
      <c r="V748" t="s">
        <v>47</v>
      </c>
      <c r="W748" t="s">
        <v>49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49</v>
      </c>
      <c r="C749" t="s">
        <v>37</v>
      </c>
      <c r="D749">
        <v>1035</v>
      </c>
      <c r="E749" t="s">
        <v>40</v>
      </c>
      <c r="F749">
        <v>3</v>
      </c>
      <c r="G749">
        <v>4</v>
      </c>
      <c r="H749" t="s">
        <v>42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52</v>
      </c>
      <c r="Q749">
        <v>4</v>
      </c>
      <c r="R749" t="s">
        <v>61</v>
      </c>
      <c r="S749">
        <v>6861</v>
      </c>
      <c r="T749">
        <v>4981</v>
      </c>
      <c r="U749">
        <v>8</v>
      </c>
      <c r="V749" t="s">
        <v>47</v>
      </c>
      <c r="W749" t="s">
        <v>47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47</v>
      </c>
      <c r="C750" t="s">
        <v>39</v>
      </c>
      <c r="D750">
        <v>265</v>
      </c>
      <c r="E750" t="s">
        <v>40</v>
      </c>
      <c r="F750">
        <v>29</v>
      </c>
      <c r="G750">
        <v>2</v>
      </c>
      <c r="H750" t="s">
        <v>44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52</v>
      </c>
      <c r="Q750">
        <v>1</v>
      </c>
      <c r="R750" t="s">
        <v>61</v>
      </c>
      <c r="S750">
        <v>4969</v>
      </c>
      <c r="T750">
        <v>21813</v>
      </c>
      <c r="U750">
        <v>8</v>
      </c>
      <c r="V750" t="s">
        <v>47</v>
      </c>
      <c r="W750" t="s">
        <v>49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47</v>
      </c>
      <c r="C751" t="s">
        <v>37</v>
      </c>
      <c r="D751">
        <v>266</v>
      </c>
      <c r="E751" t="s">
        <v>40</v>
      </c>
      <c r="F751">
        <v>2</v>
      </c>
      <c r="G751">
        <v>1</v>
      </c>
      <c r="H751" t="s">
        <v>0</v>
      </c>
      <c r="I751">
        <v>1</v>
      </c>
      <c r="J751">
        <v>1038</v>
      </c>
      <c r="K751">
        <v>1</v>
      </c>
      <c r="L751" t="s">
        <v>45</v>
      </c>
      <c r="M751">
        <v>57</v>
      </c>
      <c r="N751">
        <v>1</v>
      </c>
      <c r="O751">
        <v>5</v>
      </c>
      <c r="P751" t="s">
        <v>57</v>
      </c>
      <c r="Q751">
        <v>4</v>
      </c>
      <c r="R751" t="s">
        <v>60</v>
      </c>
      <c r="S751">
        <v>19845</v>
      </c>
      <c r="T751">
        <v>25846</v>
      </c>
      <c r="U751">
        <v>1</v>
      </c>
      <c r="V751" t="s">
        <v>47</v>
      </c>
      <c r="W751" t="s">
        <v>49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49</v>
      </c>
      <c r="C752" t="s">
        <v>37</v>
      </c>
      <c r="D752">
        <v>1448</v>
      </c>
      <c r="E752" t="s">
        <v>40</v>
      </c>
      <c r="F752">
        <v>28</v>
      </c>
      <c r="G752">
        <v>3</v>
      </c>
      <c r="H752" t="s">
        <v>44</v>
      </c>
      <c r="I752">
        <v>1</v>
      </c>
      <c r="J752">
        <v>1039</v>
      </c>
      <c r="K752">
        <v>4</v>
      </c>
      <c r="L752" t="s">
        <v>45</v>
      </c>
      <c r="M752">
        <v>53</v>
      </c>
      <c r="N752">
        <v>4</v>
      </c>
      <c r="O752">
        <v>4</v>
      </c>
      <c r="P752" t="s">
        <v>52</v>
      </c>
      <c r="Q752">
        <v>4</v>
      </c>
      <c r="R752" t="s">
        <v>60</v>
      </c>
      <c r="S752">
        <v>13320</v>
      </c>
      <c r="T752">
        <v>11737</v>
      </c>
      <c r="U752">
        <v>3</v>
      </c>
      <c r="V752" t="s">
        <v>47</v>
      </c>
      <c r="W752" t="s">
        <v>47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49</v>
      </c>
      <c r="C753" t="s">
        <v>39</v>
      </c>
      <c r="D753">
        <v>145</v>
      </c>
      <c r="E753" t="s">
        <v>40</v>
      </c>
      <c r="F753">
        <v>1</v>
      </c>
      <c r="G753">
        <v>3</v>
      </c>
      <c r="H753" t="s">
        <v>42</v>
      </c>
      <c r="I753">
        <v>1</v>
      </c>
      <c r="J753">
        <v>1040</v>
      </c>
      <c r="K753">
        <v>4</v>
      </c>
      <c r="L753" t="s">
        <v>45</v>
      </c>
      <c r="M753">
        <v>95</v>
      </c>
      <c r="N753">
        <v>3</v>
      </c>
      <c r="O753">
        <v>2</v>
      </c>
      <c r="P753" t="s">
        <v>52</v>
      </c>
      <c r="Q753">
        <v>3</v>
      </c>
      <c r="R753" t="s">
        <v>60</v>
      </c>
      <c r="S753">
        <v>6347</v>
      </c>
      <c r="T753">
        <v>24920</v>
      </c>
      <c r="U753">
        <v>0</v>
      </c>
      <c r="V753" t="s">
        <v>47</v>
      </c>
      <c r="W753" t="s">
        <v>49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47</v>
      </c>
      <c r="C754" t="s">
        <v>37</v>
      </c>
      <c r="D754">
        <v>885</v>
      </c>
      <c r="E754" t="s">
        <v>41</v>
      </c>
      <c r="F754">
        <v>16</v>
      </c>
      <c r="G754">
        <v>4</v>
      </c>
      <c r="H754" t="s">
        <v>42</v>
      </c>
      <c r="I754">
        <v>1</v>
      </c>
      <c r="J754">
        <v>1042</v>
      </c>
      <c r="K754">
        <v>3</v>
      </c>
      <c r="L754" t="s">
        <v>45</v>
      </c>
      <c r="M754">
        <v>43</v>
      </c>
      <c r="N754">
        <v>4</v>
      </c>
      <c r="O754">
        <v>1</v>
      </c>
      <c r="P754" t="s">
        <v>54</v>
      </c>
      <c r="Q754">
        <v>1</v>
      </c>
      <c r="R754" t="s">
        <v>61</v>
      </c>
      <c r="S754">
        <v>2743</v>
      </c>
      <c r="T754">
        <v>8269</v>
      </c>
      <c r="U754">
        <v>1</v>
      </c>
      <c r="V754" t="s">
        <v>47</v>
      </c>
      <c r="W754" t="s">
        <v>49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49</v>
      </c>
      <c r="C755" t="s">
        <v>38</v>
      </c>
      <c r="D755">
        <v>945</v>
      </c>
      <c r="E755" t="s">
        <v>41</v>
      </c>
      <c r="F755">
        <v>22</v>
      </c>
      <c r="G755">
        <v>3</v>
      </c>
      <c r="H755" t="s">
        <v>44</v>
      </c>
      <c r="I755">
        <v>1</v>
      </c>
      <c r="J755">
        <v>1043</v>
      </c>
      <c r="K755">
        <v>4</v>
      </c>
      <c r="L755" t="s">
        <v>45</v>
      </c>
      <c r="M755">
        <v>82</v>
      </c>
      <c r="N755">
        <v>3</v>
      </c>
      <c r="O755">
        <v>3</v>
      </c>
      <c r="P755" t="s">
        <v>55</v>
      </c>
      <c r="Q755">
        <v>1</v>
      </c>
      <c r="R755" t="s">
        <v>61</v>
      </c>
      <c r="S755">
        <v>10880</v>
      </c>
      <c r="T755">
        <v>5083</v>
      </c>
      <c r="U755">
        <v>1</v>
      </c>
      <c r="V755" t="s">
        <v>47</v>
      </c>
      <c r="W755" t="s">
        <v>47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49</v>
      </c>
      <c r="C756" t="s">
        <v>39</v>
      </c>
      <c r="D756">
        <v>1038</v>
      </c>
      <c r="E756" t="s">
        <v>40</v>
      </c>
      <c r="F756">
        <v>8</v>
      </c>
      <c r="G756">
        <v>1</v>
      </c>
      <c r="H756" t="s">
        <v>42</v>
      </c>
      <c r="I756">
        <v>1</v>
      </c>
      <c r="J756">
        <v>1044</v>
      </c>
      <c r="K756">
        <v>2</v>
      </c>
      <c r="L756" t="s">
        <v>45</v>
      </c>
      <c r="M756">
        <v>88</v>
      </c>
      <c r="N756">
        <v>2</v>
      </c>
      <c r="O756">
        <v>1</v>
      </c>
      <c r="P756" t="s">
        <v>59</v>
      </c>
      <c r="Q756">
        <v>4</v>
      </c>
      <c r="R756" t="s">
        <v>61</v>
      </c>
      <c r="S756">
        <v>2342</v>
      </c>
      <c r="T756">
        <v>21437</v>
      </c>
      <c r="U756">
        <v>0</v>
      </c>
      <c r="V756" t="s">
        <v>47</v>
      </c>
      <c r="W756" t="s">
        <v>49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49</v>
      </c>
      <c r="C757" t="s">
        <v>37</v>
      </c>
      <c r="D757">
        <v>1234</v>
      </c>
      <c r="E757" t="s">
        <v>40</v>
      </c>
      <c r="F757">
        <v>11</v>
      </c>
      <c r="G757">
        <v>2</v>
      </c>
      <c r="H757" t="s">
        <v>42</v>
      </c>
      <c r="I757">
        <v>1</v>
      </c>
      <c r="J757">
        <v>1045</v>
      </c>
      <c r="K757">
        <v>4</v>
      </c>
      <c r="L757" t="s">
        <v>45</v>
      </c>
      <c r="M757">
        <v>90</v>
      </c>
      <c r="N757">
        <v>3</v>
      </c>
      <c r="O757">
        <v>4</v>
      </c>
      <c r="P757" t="s">
        <v>57</v>
      </c>
      <c r="Q757">
        <v>4</v>
      </c>
      <c r="R757" t="s">
        <v>60</v>
      </c>
      <c r="S757">
        <v>17650</v>
      </c>
      <c r="T757">
        <v>5404</v>
      </c>
      <c r="U757">
        <v>3</v>
      </c>
      <c r="V757" t="s">
        <v>47</v>
      </c>
      <c r="W757" t="s">
        <v>49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49</v>
      </c>
      <c r="C758" t="s">
        <v>39</v>
      </c>
      <c r="D758">
        <v>1109</v>
      </c>
      <c r="E758" t="s">
        <v>41</v>
      </c>
      <c r="F758">
        <v>29</v>
      </c>
      <c r="G758">
        <v>4</v>
      </c>
      <c r="H758" t="s">
        <v>44</v>
      </c>
      <c r="I758">
        <v>1</v>
      </c>
      <c r="J758">
        <v>1046</v>
      </c>
      <c r="K758">
        <v>4</v>
      </c>
      <c r="L758" t="s">
        <v>45</v>
      </c>
      <c r="M758">
        <v>69</v>
      </c>
      <c r="N758">
        <v>3</v>
      </c>
      <c r="O758">
        <v>1</v>
      </c>
      <c r="P758" t="s">
        <v>54</v>
      </c>
      <c r="Q758">
        <v>3</v>
      </c>
      <c r="R758" t="s">
        <v>61</v>
      </c>
      <c r="S758">
        <v>4025</v>
      </c>
      <c r="T758">
        <v>11135</v>
      </c>
      <c r="U758">
        <v>9</v>
      </c>
      <c r="V758" t="s">
        <v>47</v>
      </c>
      <c r="W758" t="s">
        <v>49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49</v>
      </c>
      <c r="C759" t="s">
        <v>37</v>
      </c>
      <c r="D759">
        <v>216</v>
      </c>
      <c r="E759" t="s">
        <v>40</v>
      </c>
      <c r="F759">
        <v>1</v>
      </c>
      <c r="G759">
        <v>4</v>
      </c>
      <c r="H759" t="s">
        <v>0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52</v>
      </c>
      <c r="Q759">
        <v>4</v>
      </c>
      <c r="R759" t="s">
        <v>62</v>
      </c>
      <c r="S759">
        <v>9725</v>
      </c>
      <c r="T759">
        <v>12278</v>
      </c>
      <c r="U759">
        <v>0</v>
      </c>
      <c r="V759" t="s">
        <v>47</v>
      </c>
      <c r="W759" t="s">
        <v>49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49</v>
      </c>
      <c r="C760" t="s">
        <v>37</v>
      </c>
      <c r="D760">
        <v>1089</v>
      </c>
      <c r="E760" t="s">
        <v>40</v>
      </c>
      <c r="F760">
        <v>1</v>
      </c>
      <c r="G760">
        <v>2</v>
      </c>
      <c r="H760" t="s">
        <v>50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57</v>
      </c>
      <c r="Q760">
        <v>4</v>
      </c>
      <c r="R760" t="s">
        <v>60</v>
      </c>
      <c r="S760">
        <v>11904</v>
      </c>
      <c r="T760">
        <v>11038</v>
      </c>
      <c r="U760">
        <v>3</v>
      </c>
      <c r="V760" t="s">
        <v>47</v>
      </c>
      <c r="W760" t="s">
        <v>47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49</v>
      </c>
      <c r="C761" t="s">
        <v>37</v>
      </c>
      <c r="D761">
        <v>788</v>
      </c>
      <c r="E761" t="s">
        <v>51</v>
      </c>
      <c r="F761">
        <v>24</v>
      </c>
      <c r="G761">
        <v>4</v>
      </c>
      <c r="H761" t="s">
        <v>44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51</v>
      </c>
      <c r="Q761">
        <v>2</v>
      </c>
      <c r="R761" t="s">
        <v>61</v>
      </c>
      <c r="S761">
        <v>2177</v>
      </c>
      <c r="T761">
        <v>8318</v>
      </c>
      <c r="U761">
        <v>1</v>
      </c>
      <c r="V761" t="s">
        <v>47</v>
      </c>
      <c r="W761" t="s">
        <v>49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49</v>
      </c>
      <c r="C762" t="s">
        <v>38</v>
      </c>
      <c r="D762">
        <v>124</v>
      </c>
      <c r="E762" t="s">
        <v>40</v>
      </c>
      <c r="F762">
        <v>2</v>
      </c>
      <c r="G762">
        <v>3</v>
      </c>
      <c r="H762" t="s">
        <v>0</v>
      </c>
      <c r="I762">
        <v>1</v>
      </c>
      <c r="J762">
        <v>1050</v>
      </c>
      <c r="K762">
        <v>3</v>
      </c>
      <c r="L762" t="s">
        <v>45</v>
      </c>
      <c r="M762">
        <v>38</v>
      </c>
      <c r="N762">
        <v>2</v>
      </c>
      <c r="O762">
        <v>3</v>
      </c>
      <c r="P762" t="s">
        <v>52</v>
      </c>
      <c r="Q762">
        <v>2</v>
      </c>
      <c r="R762" t="s">
        <v>60</v>
      </c>
      <c r="S762">
        <v>7525</v>
      </c>
      <c r="T762">
        <v>23537</v>
      </c>
      <c r="U762">
        <v>2</v>
      </c>
      <c r="V762" t="s">
        <v>47</v>
      </c>
      <c r="W762" t="s">
        <v>49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47</v>
      </c>
      <c r="C763" t="s">
        <v>37</v>
      </c>
      <c r="D763">
        <v>660</v>
      </c>
      <c r="E763" t="s">
        <v>41</v>
      </c>
      <c r="F763">
        <v>15</v>
      </c>
      <c r="G763">
        <v>3</v>
      </c>
      <c r="H763" t="s">
        <v>43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54</v>
      </c>
      <c r="Q763">
        <v>3</v>
      </c>
      <c r="R763" t="s">
        <v>62</v>
      </c>
      <c r="S763">
        <v>4834</v>
      </c>
      <c r="T763">
        <v>7858</v>
      </c>
      <c r="U763">
        <v>7</v>
      </c>
      <c r="V763" t="s">
        <v>47</v>
      </c>
      <c r="W763" t="s">
        <v>49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47</v>
      </c>
      <c r="C764" t="s">
        <v>38</v>
      </c>
      <c r="D764">
        <v>342</v>
      </c>
      <c r="E764" t="s">
        <v>41</v>
      </c>
      <c r="F764">
        <v>2</v>
      </c>
      <c r="G764">
        <v>3</v>
      </c>
      <c r="H764" t="s">
        <v>42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53</v>
      </c>
      <c r="Q764">
        <v>1</v>
      </c>
      <c r="R764" t="s">
        <v>60</v>
      </c>
      <c r="S764">
        <v>2042</v>
      </c>
      <c r="T764">
        <v>15346</v>
      </c>
      <c r="U764">
        <v>6</v>
      </c>
      <c r="V764" t="s">
        <v>47</v>
      </c>
      <c r="W764" t="s">
        <v>47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49</v>
      </c>
      <c r="C765" t="s">
        <v>37</v>
      </c>
      <c r="D765">
        <v>1333</v>
      </c>
      <c r="E765" t="s">
        <v>40</v>
      </c>
      <c r="F765">
        <v>10</v>
      </c>
      <c r="G765">
        <v>4</v>
      </c>
      <c r="H765" t="s">
        <v>42</v>
      </c>
      <c r="I765">
        <v>1</v>
      </c>
      <c r="J765">
        <v>1055</v>
      </c>
      <c r="K765">
        <v>3</v>
      </c>
      <c r="L765" t="s">
        <v>45</v>
      </c>
      <c r="M765">
        <v>87</v>
      </c>
      <c r="N765">
        <v>3</v>
      </c>
      <c r="O765">
        <v>1</v>
      </c>
      <c r="P765" t="s">
        <v>59</v>
      </c>
      <c r="Q765">
        <v>3</v>
      </c>
      <c r="R765" t="s">
        <v>60</v>
      </c>
      <c r="S765">
        <v>2220</v>
      </c>
      <c r="T765">
        <v>18410</v>
      </c>
      <c r="U765">
        <v>1</v>
      </c>
      <c r="V765" t="s">
        <v>47</v>
      </c>
      <c r="W765" t="s">
        <v>47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49</v>
      </c>
      <c r="C766" t="s">
        <v>37</v>
      </c>
      <c r="D766">
        <v>1144</v>
      </c>
      <c r="E766" t="s">
        <v>40</v>
      </c>
      <c r="F766">
        <v>10</v>
      </c>
      <c r="G766">
        <v>1</v>
      </c>
      <c r="H766" t="s">
        <v>44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59</v>
      </c>
      <c r="Q766">
        <v>2</v>
      </c>
      <c r="R766" t="s">
        <v>60</v>
      </c>
      <c r="S766">
        <v>1052</v>
      </c>
      <c r="T766">
        <v>23384</v>
      </c>
      <c r="U766">
        <v>1</v>
      </c>
      <c r="V766" t="s">
        <v>47</v>
      </c>
      <c r="W766" t="s">
        <v>49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49</v>
      </c>
      <c r="C767" t="s">
        <v>38</v>
      </c>
      <c r="D767">
        <v>1186</v>
      </c>
      <c r="E767" t="s">
        <v>41</v>
      </c>
      <c r="F767">
        <v>3</v>
      </c>
      <c r="G767">
        <v>4</v>
      </c>
      <c r="H767" t="s">
        <v>43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53</v>
      </c>
      <c r="Q767">
        <v>3</v>
      </c>
      <c r="R767" t="s">
        <v>60</v>
      </c>
      <c r="S767">
        <v>2821</v>
      </c>
      <c r="T767">
        <v>2997</v>
      </c>
      <c r="U767">
        <v>3</v>
      </c>
      <c r="V767" t="s">
        <v>47</v>
      </c>
      <c r="W767" t="s">
        <v>49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49</v>
      </c>
      <c r="C768" t="s">
        <v>37</v>
      </c>
      <c r="D768">
        <v>1464</v>
      </c>
      <c r="E768" t="s">
        <v>41</v>
      </c>
      <c r="F768">
        <v>2</v>
      </c>
      <c r="G768">
        <v>4</v>
      </c>
      <c r="H768" t="s">
        <v>44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60</v>
      </c>
      <c r="S768">
        <v>19237</v>
      </c>
      <c r="T768">
        <v>12853</v>
      </c>
      <c r="U768">
        <v>2</v>
      </c>
      <c r="V768" t="s">
        <v>47</v>
      </c>
      <c r="W768" t="s">
        <v>47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49</v>
      </c>
      <c r="C769" t="s">
        <v>37</v>
      </c>
      <c r="D769">
        <v>124</v>
      </c>
      <c r="E769" t="s">
        <v>41</v>
      </c>
      <c r="F769">
        <v>3</v>
      </c>
      <c r="G769">
        <v>3</v>
      </c>
      <c r="H769" t="s">
        <v>43</v>
      </c>
      <c r="I769">
        <v>1</v>
      </c>
      <c r="J769">
        <v>1062</v>
      </c>
      <c r="K769">
        <v>4</v>
      </c>
      <c r="L769" t="s">
        <v>45</v>
      </c>
      <c r="M769">
        <v>35</v>
      </c>
      <c r="N769">
        <v>3</v>
      </c>
      <c r="O769">
        <v>2</v>
      </c>
      <c r="P769" t="s">
        <v>56</v>
      </c>
      <c r="Q769">
        <v>2</v>
      </c>
      <c r="R769" t="s">
        <v>61</v>
      </c>
      <c r="S769">
        <v>4107</v>
      </c>
      <c r="T769">
        <v>13848</v>
      </c>
      <c r="U769">
        <v>3</v>
      </c>
      <c r="V769" t="s">
        <v>47</v>
      </c>
      <c r="W769" t="s">
        <v>49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49</v>
      </c>
      <c r="C770" t="s">
        <v>37</v>
      </c>
      <c r="D770">
        <v>300</v>
      </c>
      <c r="E770" t="s">
        <v>40</v>
      </c>
      <c r="F770">
        <v>26</v>
      </c>
      <c r="G770">
        <v>3</v>
      </c>
      <c r="H770" t="s">
        <v>0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52</v>
      </c>
      <c r="Q770">
        <v>1</v>
      </c>
      <c r="R770" t="s">
        <v>60</v>
      </c>
      <c r="S770">
        <v>8396</v>
      </c>
      <c r="T770">
        <v>22217</v>
      </c>
      <c r="U770">
        <v>1</v>
      </c>
      <c r="V770" t="s">
        <v>47</v>
      </c>
      <c r="W770" t="s">
        <v>49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49</v>
      </c>
      <c r="C771" t="s">
        <v>38</v>
      </c>
      <c r="D771">
        <v>921</v>
      </c>
      <c r="E771" t="s">
        <v>41</v>
      </c>
      <c r="F771">
        <v>1</v>
      </c>
      <c r="G771">
        <v>1</v>
      </c>
      <c r="H771" t="s">
        <v>44</v>
      </c>
      <c r="I771">
        <v>1</v>
      </c>
      <c r="J771">
        <v>1068</v>
      </c>
      <c r="K771">
        <v>1</v>
      </c>
      <c r="L771" t="s">
        <v>45</v>
      </c>
      <c r="M771">
        <v>66</v>
      </c>
      <c r="N771">
        <v>2</v>
      </c>
      <c r="O771">
        <v>1</v>
      </c>
      <c r="P771" t="s">
        <v>53</v>
      </c>
      <c r="Q771">
        <v>3</v>
      </c>
      <c r="R771" t="s">
        <v>62</v>
      </c>
      <c r="S771">
        <v>2007</v>
      </c>
      <c r="T771">
        <v>25265</v>
      </c>
      <c r="U771">
        <v>1</v>
      </c>
      <c r="V771" t="s">
        <v>47</v>
      </c>
      <c r="W771" t="s">
        <v>49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49</v>
      </c>
      <c r="C772" t="s">
        <v>37</v>
      </c>
      <c r="D772">
        <v>430</v>
      </c>
      <c r="E772" t="s">
        <v>41</v>
      </c>
      <c r="F772">
        <v>1</v>
      </c>
      <c r="G772">
        <v>4</v>
      </c>
      <c r="H772" t="s">
        <v>44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62</v>
      </c>
      <c r="S772">
        <v>19627</v>
      </c>
      <c r="T772">
        <v>21445</v>
      </c>
      <c r="U772">
        <v>9</v>
      </c>
      <c r="V772" t="s">
        <v>47</v>
      </c>
      <c r="W772" t="s">
        <v>49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49</v>
      </c>
      <c r="C773" t="s">
        <v>37</v>
      </c>
      <c r="D773">
        <v>1082</v>
      </c>
      <c r="E773" t="s">
        <v>40</v>
      </c>
      <c r="F773">
        <v>2</v>
      </c>
      <c r="G773">
        <v>4</v>
      </c>
      <c r="H773" t="s">
        <v>42</v>
      </c>
      <c r="I773">
        <v>1</v>
      </c>
      <c r="J773">
        <v>1070</v>
      </c>
      <c r="K773">
        <v>3</v>
      </c>
      <c r="L773" t="s">
        <v>45</v>
      </c>
      <c r="M773">
        <v>41</v>
      </c>
      <c r="N773">
        <v>2</v>
      </c>
      <c r="O773">
        <v>3</v>
      </c>
      <c r="P773" t="s">
        <v>52</v>
      </c>
      <c r="Q773">
        <v>3</v>
      </c>
      <c r="R773" t="s">
        <v>60</v>
      </c>
      <c r="S773">
        <v>10686</v>
      </c>
      <c r="T773">
        <v>8392</v>
      </c>
      <c r="U773">
        <v>6</v>
      </c>
      <c r="V773" t="s">
        <v>47</v>
      </c>
      <c r="W773" t="s">
        <v>49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49</v>
      </c>
      <c r="C774" t="s">
        <v>38</v>
      </c>
      <c r="D774">
        <v>1240</v>
      </c>
      <c r="E774" t="s">
        <v>41</v>
      </c>
      <c r="F774">
        <v>9</v>
      </c>
      <c r="G774">
        <v>3</v>
      </c>
      <c r="H774" t="s">
        <v>44</v>
      </c>
      <c r="I774">
        <v>1</v>
      </c>
      <c r="J774">
        <v>1071</v>
      </c>
      <c r="K774">
        <v>1</v>
      </c>
      <c r="L774" t="s">
        <v>45</v>
      </c>
      <c r="M774">
        <v>63</v>
      </c>
      <c r="N774">
        <v>3</v>
      </c>
      <c r="O774">
        <v>1</v>
      </c>
      <c r="P774" t="s">
        <v>53</v>
      </c>
      <c r="Q774">
        <v>3</v>
      </c>
      <c r="R774" t="s">
        <v>60</v>
      </c>
      <c r="S774">
        <v>2942</v>
      </c>
      <c r="T774">
        <v>12154</v>
      </c>
      <c r="U774">
        <v>2</v>
      </c>
      <c r="V774" t="s">
        <v>47</v>
      </c>
      <c r="W774" t="s">
        <v>49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49</v>
      </c>
      <c r="C775" t="s">
        <v>37</v>
      </c>
      <c r="D775">
        <v>796</v>
      </c>
      <c r="E775" t="s">
        <v>41</v>
      </c>
      <c r="F775">
        <v>12</v>
      </c>
      <c r="G775">
        <v>5</v>
      </c>
      <c r="H775" t="s">
        <v>44</v>
      </c>
      <c r="I775">
        <v>1</v>
      </c>
      <c r="J775">
        <v>1073</v>
      </c>
      <c r="K775">
        <v>4</v>
      </c>
      <c r="L775" t="s">
        <v>45</v>
      </c>
      <c r="M775">
        <v>51</v>
      </c>
      <c r="N775">
        <v>2</v>
      </c>
      <c r="O775">
        <v>3</v>
      </c>
      <c r="P775" t="s">
        <v>55</v>
      </c>
      <c r="Q775">
        <v>4</v>
      </c>
      <c r="R775" t="s">
        <v>61</v>
      </c>
      <c r="S775">
        <v>8858</v>
      </c>
      <c r="T775">
        <v>15669</v>
      </c>
      <c r="U775">
        <v>0</v>
      </c>
      <c r="V775" t="s">
        <v>47</v>
      </c>
      <c r="W775" t="s">
        <v>49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49</v>
      </c>
      <c r="C776" t="s">
        <v>39</v>
      </c>
      <c r="D776">
        <v>444</v>
      </c>
      <c r="E776" t="s">
        <v>41</v>
      </c>
      <c r="F776">
        <v>2</v>
      </c>
      <c r="G776">
        <v>1</v>
      </c>
      <c r="H776" t="s">
        <v>44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57</v>
      </c>
      <c r="Q776">
        <v>1</v>
      </c>
      <c r="R776" t="s">
        <v>61</v>
      </c>
      <c r="S776">
        <v>16756</v>
      </c>
      <c r="T776">
        <v>17323</v>
      </c>
      <c r="U776">
        <v>7</v>
      </c>
      <c r="V776" t="s">
        <v>47</v>
      </c>
      <c r="W776" t="s">
        <v>49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49</v>
      </c>
      <c r="C777" t="s">
        <v>37</v>
      </c>
      <c r="D777">
        <v>415</v>
      </c>
      <c r="E777" t="s">
        <v>40</v>
      </c>
      <c r="F777">
        <v>25</v>
      </c>
      <c r="G777">
        <v>3</v>
      </c>
      <c r="H777" t="s">
        <v>44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52</v>
      </c>
      <c r="Q777">
        <v>4</v>
      </c>
      <c r="R777" t="s">
        <v>62</v>
      </c>
      <c r="S777">
        <v>10798</v>
      </c>
      <c r="T777">
        <v>5268</v>
      </c>
      <c r="U777">
        <v>5</v>
      </c>
      <c r="V777" t="s">
        <v>47</v>
      </c>
      <c r="W777" t="s">
        <v>49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47</v>
      </c>
      <c r="C778" t="s">
        <v>38</v>
      </c>
      <c r="D778">
        <v>769</v>
      </c>
      <c r="E778" t="s">
        <v>40</v>
      </c>
      <c r="F778">
        <v>9</v>
      </c>
      <c r="G778">
        <v>3</v>
      </c>
      <c r="H778" t="s">
        <v>0</v>
      </c>
      <c r="I778">
        <v>1</v>
      </c>
      <c r="J778">
        <v>1077</v>
      </c>
      <c r="K778">
        <v>4</v>
      </c>
      <c r="L778" t="s">
        <v>45</v>
      </c>
      <c r="M778">
        <v>54</v>
      </c>
      <c r="N778">
        <v>3</v>
      </c>
      <c r="O778">
        <v>1</v>
      </c>
      <c r="P778" t="s">
        <v>59</v>
      </c>
      <c r="Q778">
        <v>4</v>
      </c>
      <c r="R778" t="s">
        <v>61</v>
      </c>
      <c r="S778">
        <v>2323</v>
      </c>
      <c r="T778">
        <v>17205</v>
      </c>
      <c r="U778">
        <v>1</v>
      </c>
      <c r="V778" t="s">
        <v>47</v>
      </c>
      <c r="W778" t="s">
        <v>47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47</v>
      </c>
      <c r="C779" t="s">
        <v>37</v>
      </c>
      <c r="D779">
        <v>1334</v>
      </c>
      <c r="E779" t="s">
        <v>41</v>
      </c>
      <c r="F779">
        <v>10</v>
      </c>
      <c r="G779">
        <v>3</v>
      </c>
      <c r="H779" t="s">
        <v>42</v>
      </c>
      <c r="I779">
        <v>1</v>
      </c>
      <c r="J779">
        <v>1079</v>
      </c>
      <c r="K779">
        <v>3</v>
      </c>
      <c r="L779" t="s">
        <v>45</v>
      </c>
      <c r="M779">
        <v>36</v>
      </c>
      <c r="N779">
        <v>2</v>
      </c>
      <c r="O779">
        <v>1</v>
      </c>
      <c r="P779" t="s">
        <v>54</v>
      </c>
      <c r="Q779">
        <v>1</v>
      </c>
      <c r="R779" t="s">
        <v>61</v>
      </c>
      <c r="S779">
        <v>1416</v>
      </c>
      <c r="T779">
        <v>17258</v>
      </c>
      <c r="U779">
        <v>1</v>
      </c>
      <c r="V779" t="s">
        <v>47</v>
      </c>
      <c r="W779" t="s">
        <v>49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49</v>
      </c>
      <c r="C780" t="s">
        <v>37</v>
      </c>
      <c r="D780">
        <v>1003</v>
      </c>
      <c r="E780" t="s">
        <v>41</v>
      </c>
      <c r="F780">
        <v>8</v>
      </c>
      <c r="G780">
        <v>4</v>
      </c>
      <c r="H780" t="s">
        <v>42</v>
      </c>
      <c r="I780">
        <v>1</v>
      </c>
      <c r="J780">
        <v>1080</v>
      </c>
      <c r="K780">
        <v>4</v>
      </c>
      <c r="L780" t="s">
        <v>45</v>
      </c>
      <c r="M780">
        <v>74</v>
      </c>
      <c r="N780">
        <v>2</v>
      </c>
      <c r="O780">
        <v>2</v>
      </c>
      <c r="P780" t="s">
        <v>53</v>
      </c>
      <c r="Q780">
        <v>1</v>
      </c>
      <c r="R780" t="s">
        <v>62</v>
      </c>
      <c r="S780">
        <v>4615</v>
      </c>
      <c r="T780">
        <v>21029</v>
      </c>
      <c r="U780">
        <v>8</v>
      </c>
      <c r="V780" t="s">
        <v>47</v>
      </c>
      <c r="W780" t="s">
        <v>47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47</v>
      </c>
      <c r="C781" t="s">
        <v>37</v>
      </c>
      <c r="D781">
        <v>1323</v>
      </c>
      <c r="E781" t="s">
        <v>41</v>
      </c>
      <c r="F781">
        <v>4</v>
      </c>
      <c r="G781">
        <v>4</v>
      </c>
      <c r="H781" t="s">
        <v>42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53</v>
      </c>
      <c r="Q781">
        <v>3</v>
      </c>
      <c r="R781" t="s">
        <v>60</v>
      </c>
      <c r="S781">
        <v>2461</v>
      </c>
      <c r="T781">
        <v>10332</v>
      </c>
      <c r="U781">
        <v>9</v>
      </c>
      <c r="V781" t="s">
        <v>47</v>
      </c>
      <c r="W781" t="s">
        <v>47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47</v>
      </c>
      <c r="C782" t="s">
        <v>39</v>
      </c>
      <c r="D782">
        <v>1366</v>
      </c>
      <c r="E782" t="s">
        <v>41</v>
      </c>
      <c r="F782">
        <v>24</v>
      </c>
      <c r="G782">
        <v>2</v>
      </c>
      <c r="H782" t="s">
        <v>50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56</v>
      </c>
      <c r="Q782">
        <v>1</v>
      </c>
      <c r="R782" t="s">
        <v>61</v>
      </c>
      <c r="S782">
        <v>8722</v>
      </c>
      <c r="T782">
        <v>12355</v>
      </c>
      <c r="U782">
        <v>1</v>
      </c>
      <c r="V782" t="s">
        <v>47</v>
      </c>
      <c r="W782" t="s">
        <v>49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49</v>
      </c>
      <c r="C783" t="s">
        <v>37</v>
      </c>
      <c r="D783">
        <v>192</v>
      </c>
      <c r="E783" t="s">
        <v>41</v>
      </c>
      <c r="F783">
        <v>1</v>
      </c>
      <c r="G783">
        <v>2</v>
      </c>
      <c r="H783" t="s">
        <v>44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54</v>
      </c>
      <c r="Q783">
        <v>1</v>
      </c>
      <c r="R783" t="s">
        <v>60</v>
      </c>
      <c r="S783">
        <v>3955</v>
      </c>
      <c r="T783">
        <v>11141</v>
      </c>
      <c r="U783">
        <v>1</v>
      </c>
      <c r="V783" t="s">
        <v>47</v>
      </c>
      <c r="W783" t="s">
        <v>49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49</v>
      </c>
      <c r="C784" t="s">
        <v>37</v>
      </c>
      <c r="D784">
        <v>1176</v>
      </c>
      <c r="E784" t="s">
        <v>41</v>
      </c>
      <c r="F784">
        <v>20</v>
      </c>
      <c r="G784">
        <v>3</v>
      </c>
      <c r="H784" t="s">
        <v>43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55</v>
      </c>
      <c r="Q784">
        <v>1</v>
      </c>
      <c r="R784" t="s">
        <v>60</v>
      </c>
      <c r="S784">
        <v>9957</v>
      </c>
      <c r="T784">
        <v>9096</v>
      </c>
      <c r="U784">
        <v>0</v>
      </c>
      <c r="V784" t="s">
        <v>47</v>
      </c>
      <c r="W784" t="s">
        <v>49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49</v>
      </c>
      <c r="C785" t="s">
        <v>37</v>
      </c>
      <c r="D785">
        <v>509</v>
      </c>
      <c r="E785" t="s">
        <v>41</v>
      </c>
      <c r="F785">
        <v>7</v>
      </c>
      <c r="G785">
        <v>2</v>
      </c>
      <c r="H785" t="s">
        <v>50</v>
      </c>
      <c r="I785">
        <v>1</v>
      </c>
      <c r="J785">
        <v>1085</v>
      </c>
      <c r="K785">
        <v>2</v>
      </c>
      <c r="L785" t="s">
        <v>45</v>
      </c>
      <c r="M785">
        <v>43</v>
      </c>
      <c r="N785">
        <v>4</v>
      </c>
      <c r="O785">
        <v>1</v>
      </c>
      <c r="P785" t="s">
        <v>53</v>
      </c>
      <c r="Q785">
        <v>3</v>
      </c>
      <c r="R785" t="s">
        <v>60</v>
      </c>
      <c r="S785">
        <v>3376</v>
      </c>
      <c r="T785">
        <v>18863</v>
      </c>
      <c r="U785">
        <v>1</v>
      </c>
      <c r="V785" t="s">
        <v>47</v>
      </c>
      <c r="W785" t="s">
        <v>49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49</v>
      </c>
      <c r="C786" t="s">
        <v>37</v>
      </c>
      <c r="D786">
        <v>330</v>
      </c>
      <c r="E786" t="s">
        <v>41</v>
      </c>
      <c r="F786">
        <v>17</v>
      </c>
      <c r="G786">
        <v>1</v>
      </c>
      <c r="H786" t="s">
        <v>42</v>
      </c>
      <c r="I786">
        <v>1</v>
      </c>
      <c r="J786">
        <v>1088</v>
      </c>
      <c r="K786">
        <v>3</v>
      </c>
      <c r="L786" t="s">
        <v>45</v>
      </c>
      <c r="M786">
        <v>65</v>
      </c>
      <c r="N786">
        <v>2</v>
      </c>
      <c r="O786">
        <v>3</v>
      </c>
      <c r="P786" t="s">
        <v>56</v>
      </c>
      <c r="Q786">
        <v>3</v>
      </c>
      <c r="R786" t="s">
        <v>60</v>
      </c>
      <c r="S786">
        <v>8823</v>
      </c>
      <c r="T786">
        <v>24608</v>
      </c>
      <c r="U786">
        <v>0</v>
      </c>
      <c r="V786" t="s">
        <v>47</v>
      </c>
      <c r="W786" t="s">
        <v>49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49</v>
      </c>
      <c r="C787" t="s">
        <v>37</v>
      </c>
      <c r="D787">
        <v>1492</v>
      </c>
      <c r="E787" t="s">
        <v>41</v>
      </c>
      <c r="F787">
        <v>20</v>
      </c>
      <c r="G787">
        <v>4</v>
      </c>
      <c r="H787" t="s">
        <v>50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56</v>
      </c>
      <c r="Q787">
        <v>4</v>
      </c>
      <c r="R787" t="s">
        <v>60</v>
      </c>
      <c r="S787">
        <v>10322</v>
      </c>
      <c r="T787">
        <v>26542</v>
      </c>
      <c r="U787">
        <v>4</v>
      </c>
      <c r="V787" t="s">
        <v>47</v>
      </c>
      <c r="W787" t="s">
        <v>49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49</v>
      </c>
      <c r="C788" t="s">
        <v>39</v>
      </c>
      <c r="D788">
        <v>1277</v>
      </c>
      <c r="E788" t="s">
        <v>41</v>
      </c>
      <c r="F788">
        <v>8</v>
      </c>
      <c r="G788">
        <v>5</v>
      </c>
      <c r="H788" t="s">
        <v>42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54</v>
      </c>
      <c r="Q788">
        <v>3</v>
      </c>
      <c r="R788" t="s">
        <v>60</v>
      </c>
      <c r="S788">
        <v>4621</v>
      </c>
      <c r="T788">
        <v>5869</v>
      </c>
      <c r="U788">
        <v>1</v>
      </c>
      <c r="V788" t="s">
        <v>47</v>
      </c>
      <c r="W788" t="s">
        <v>49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49</v>
      </c>
      <c r="C789" t="s">
        <v>38</v>
      </c>
      <c r="D789">
        <v>1091</v>
      </c>
      <c r="E789" t="s">
        <v>41</v>
      </c>
      <c r="F789">
        <v>2</v>
      </c>
      <c r="G789">
        <v>1</v>
      </c>
      <c r="H789" t="s">
        <v>42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55</v>
      </c>
      <c r="Q789">
        <v>2</v>
      </c>
      <c r="R789" t="s">
        <v>60</v>
      </c>
      <c r="S789">
        <v>10976</v>
      </c>
      <c r="T789">
        <v>15813</v>
      </c>
      <c r="U789">
        <v>3</v>
      </c>
      <c r="V789" t="s">
        <v>47</v>
      </c>
      <c r="W789" t="s">
        <v>49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49</v>
      </c>
      <c r="C790" t="s">
        <v>37</v>
      </c>
      <c r="D790">
        <v>857</v>
      </c>
      <c r="E790" t="s">
        <v>41</v>
      </c>
      <c r="F790">
        <v>10</v>
      </c>
      <c r="G790">
        <v>3</v>
      </c>
      <c r="H790" t="s">
        <v>43</v>
      </c>
      <c r="I790">
        <v>1</v>
      </c>
      <c r="J790">
        <v>1097</v>
      </c>
      <c r="K790">
        <v>3</v>
      </c>
      <c r="L790" t="s">
        <v>45</v>
      </c>
      <c r="M790">
        <v>59</v>
      </c>
      <c r="N790">
        <v>3</v>
      </c>
      <c r="O790">
        <v>2</v>
      </c>
      <c r="P790" t="s">
        <v>53</v>
      </c>
      <c r="Q790">
        <v>3</v>
      </c>
      <c r="R790" t="s">
        <v>61</v>
      </c>
      <c r="S790">
        <v>3660</v>
      </c>
      <c r="T790">
        <v>7909</v>
      </c>
      <c r="U790">
        <v>3</v>
      </c>
      <c r="V790" t="s">
        <v>47</v>
      </c>
      <c r="W790" t="s">
        <v>49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47</v>
      </c>
      <c r="C791" t="s">
        <v>37</v>
      </c>
      <c r="D791">
        <v>1376</v>
      </c>
      <c r="E791" t="s">
        <v>51</v>
      </c>
      <c r="F791">
        <v>1</v>
      </c>
      <c r="G791">
        <v>2</v>
      </c>
      <c r="H791" t="s">
        <v>44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51</v>
      </c>
      <c r="Q791">
        <v>1</v>
      </c>
      <c r="R791" t="s">
        <v>60</v>
      </c>
      <c r="S791">
        <v>10482</v>
      </c>
      <c r="T791">
        <v>2326</v>
      </c>
      <c r="U791">
        <v>9</v>
      </c>
      <c r="V791" t="s">
        <v>47</v>
      </c>
      <c r="W791" t="s">
        <v>49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49</v>
      </c>
      <c r="C792" t="s">
        <v>37</v>
      </c>
      <c r="D792">
        <v>654</v>
      </c>
      <c r="E792" t="s">
        <v>41</v>
      </c>
      <c r="F792">
        <v>5</v>
      </c>
      <c r="G792">
        <v>3</v>
      </c>
      <c r="H792" t="s">
        <v>42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56</v>
      </c>
      <c r="Q792">
        <v>4</v>
      </c>
      <c r="R792" t="s">
        <v>62</v>
      </c>
      <c r="S792">
        <v>7119</v>
      </c>
      <c r="T792">
        <v>21214</v>
      </c>
      <c r="U792">
        <v>4</v>
      </c>
      <c r="V792" t="s">
        <v>47</v>
      </c>
      <c r="W792" t="s">
        <v>49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47</v>
      </c>
      <c r="C793" t="s">
        <v>37</v>
      </c>
      <c r="D793">
        <v>1204</v>
      </c>
      <c r="E793" t="s">
        <v>40</v>
      </c>
      <c r="F793">
        <v>4</v>
      </c>
      <c r="G793">
        <v>3</v>
      </c>
      <c r="H793" t="s">
        <v>50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52</v>
      </c>
      <c r="Q793">
        <v>1</v>
      </c>
      <c r="R793" t="s">
        <v>61</v>
      </c>
      <c r="S793">
        <v>9582</v>
      </c>
      <c r="T793">
        <v>10333</v>
      </c>
      <c r="U793">
        <v>0</v>
      </c>
      <c r="V793" t="s">
        <v>47</v>
      </c>
      <c r="W793" t="s">
        <v>47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47</v>
      </c>
      <c r="C794" t="s">
        <v>38</v>
      </c>
      <c r="D794">
        <v>827</v>
      </c>
      <c r="E794" t="s">
        <v>41</v>
      </c>
      <c r="F794">
        <v>29</v>
      </c>
      <c r="G794">
        <v>4</v>
      </c>
      <c r="H794" t="s">
        <v>44</v>
      </c>
      <c r="I794">
        <v>1</v>
      </c>
      <c r="J794">
        <v>1101</v>
      </c>
      <c r="K794">
        <v>1</v>
      </c>
      <c r="L794" t="s">
        <v>45</v>
      </c>
      <c r="M794">
        <v>54</v>
      </c>
      <c r="N794">
        <v>2</v>
      </c>
      <c r="O794">
        <v>2</v>
      </c>
      <c r="P794" t="s">
        <v>53</v>
      </c>
      <c r="Q794">
        <v>3</v>
      </c>
      <c r="R794" t="s">
        <v>61</v>
      </c>
      <c r="S794">
        <v>4508</v>
      </c>
      <c r="T794">
        <v>3129</v>
      </c>
      <c r="U794">
        <v>1</v>
      </c>
      <c r="V794" t="s">
        <v>47</v>
      </c>
      <c r="W794" t="s">
        <v>49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49</v>
      </c>
      <c r="C795" t="s">
        <v>37</v>
      </c>
      <c r="D795">
        <v>895</v>
      </c>
      <c r="E795" t="s">
        <v>41</v>
      </c>
      <c r="F795">
        <v>15</v>
      </c>
      <c r="G795">
        <v>2</v>
      </c>
      <c r="H795" t="s">
        <v>42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54</v>
      </c>
      <c r="Q795">
        <v>3</v>
      </c>
      <c r="R795" t="s">
        <v>62</v>
      </c>
      <c r="S795">
        <v>2207</v>
      </c>
      <c r="T795">
        <v>22482</v>
      </c>
      <c r="U795">
        <v>1</v>
      </c>
      <c r="V795" t="s">
        <v>47</v>
      </c>
      <c r="W795" t="s">
        <v>49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49</v>
      </c>
      <c r="C796" t="s">
        <v>38</v>
      </c>
      <c r="D796">
        <v>618</v>
      </c>
      <c r="E796" t="s">
        <v>41</v>
      </c>
      <c r="F796">
        <v>3</v>
      </c>
      <c r="G796">
        <v>1</v>
      </c>
      <c r="H796" t="s">
        <v>42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56</v>
      </c>
      <c r="Q796">
        <v>4</v>
      </c>
      <c r="R796" t="s">
        <v>61</v>
      </c>
      <c r="S796">
        <v>7756</v>
      </c>
      <c r="T796">
        <v>22266</v>
      </c>
      <c r="U796">
        <v>0</v>
      </c>
      <c r="V796" t="s">
        <v>47</v>
      </c>
      <c r="W796" t="s">
        <v>49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49</v>
      </c>
      <c r="C797" t="s">
        <v>37</v>
      </c>
      <c r="D797">
        <v>309</v>
      </c>
      <c r="E797" t="s">
        <v>40</v>
      </c>
      <c r="F797">
        <v>10</v>
      </c>
      <c r="G797">
        <v>4</v>
      </c>
      <c r="H797" t="s">
        <v>42</v>
      </c>
      <c r="I797">
        <v>1</v>
      </c>
      <c r="J797">
        <v>1105</v>
      </c>
      <c r="K797">
        <v>4</v>
      </c>
      <c r="L797" t="s">
        <v>45</v>
      </c>
      <c r="M797">
        <v>88</v>
      </c>
      <c r="N797">
        <v>2</v>
      </c>
      <c r="O797">
        <v>2</v>
      </c>
      <c r="P797" t="s">
        <v>52</v>
      </c>
      <c r="Q797">
        <v>4</v>
      </c>
      <c r="R797" t="s">
        <v>62</v>
      </c>
      <c r="S797">
        <v>6694</v>
      </c>
      <c r="T797">
        <v>24223</v>
      </c>
      <c r="U797">
        <v>2</v>
      </c>
      <c r="V797" t="s">
        <v>47</v>
      </c>
      <c r="W797" t="s">
        <v>47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47</v>
      </c>
      <c r="C798" t="s">
        <v>37</v>
      </c>
      <c r="D798">
        <v>1219</v>
      </c>
      <c r="E798" t="s">
        <v>41</v>
      </c>
      <c r="F798">
        <v>4</v>
      </c>
      <c r="G798">
        <v>1</v>
      </c>
      <c r="H798" t="s">
        <v>50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54</v>
      </c>
      <c r="Q798">
        <v>4</v>
      </c>
      <c r="R798" t="s">
        <v>60</v>
      </c>
      <c r="S798">
        <v>3691</v>
      </c>
      <c r="T798">
        <v>4605</v>
      </c>
      <c r="U798">
        <v>1</v>
      </c>
      <c r="V798" t="s">
        <v>47</v>
      </c>
      <c r="W798" t="s">
        <v>47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47</v>
      </c>
      <c r="C799" t="s">
        <v>37</v>
      </c>
      <c r="D799">
        <v>1330</v>
      </c>
      <c r="E799" t="s">
        <v>41</v>
      </c>
      <c r="F799">
        <v>21</v>
      </c>
      <c r="G799">
        <v>3</v>
      </c>
      <c r="H799" t="s">
        <v>44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54</v>
      </c>
      <c r="Q799">
        <v>3</v>
      </c>
      <c r="R799" t="s">
        <v>62</v>
      </c>
      <c r="S799">
        <v>2377</v>
      </c>
      <c r="T799">
        <v>19373</v>
      </c>
      <c r="U799">
        <v>1</v>
      </c>
      <c r="V799" t="s">
        <v>47</v>
      </c>
      <c r="W799" t="s">
        <v>49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47</v>
      </c>
      <c r="C800" t="s">
        <v>37</v>
      </c>
      <c r="D800">
        <v>1017</v>
      </c>
      <c r="E800" t="s">
        <v>41</v>
      </c>
      <c r="F800">
        <v>25</v>
      </c>
      <c r="G800">
        <v>3</v>
      </c>
      <c r="H800" t="s">
        <v>44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53</v>
      </c>
      <c r="Q800">
        <v>2</v>
      </c>
      <c r="R800" t="s">
        <v>61</v>
      </c>
      <c r="S800">
        <v>2313</v>
      </c>
      <c r="T800">
        <v>2993</v>
      </c>
      <c r="U800">
        <v>4</v>
      </c>
      <c r="V800" t="s">
        <v>47</v>
      </c>
      <c r="W800" t="s">
        <v>47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49</v>
      </c>
      <c r="C801" t="s">
        <v>37</v>
      </c>
      <c r="D801">
        <v>469</v>
      </c>
      <c r="E801" t="s">
        <v>41</v>
      </c>
      <c r="F801">
        <v>2</v>
      </c>
      <c r="G801">
        <v>2</v>
      </c>
      <c r="H801" t="s">
        <v>44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57</v>
      </c>
      <c r="Q801">
        <v>1</v>
      </c>
      <c r="R801" t="s">
        <v>60</v>
      </c>
      <c r="S801">
        <v>17665</v>
      </c>
      <c r="T801">
        <v>14399</v>
      </c>
      <c r="U801">
        <v>0</v>
      </c>
      <c r="V801" t="s">
        <v>47</v>
      </c>
      <c r="W801" t="s">
        <v>49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47</v>
      </c>
      <c r="C802" t="s">
        <v>38</v>
      </c>
      <c r="D802">
        <v>1009</v>
      </c>
      <c r="E802" t="s">
        <v>41</v>
      </c>
      <c r="F802">
        <v>1</v>
      </c>
      <c r="G802">
        <v>3</v>
      </c>
      <c r="H802" t="s">
        <v>44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54</v>
      </c>
      <c r="Q802">
        <v>2</v>
      </c>
      <c r="R802" t="s">
        <v>62</v>
      </c>
      <c r="S802">
        <v>2596</v>
      </c>
      <c r="T802">
        <v>7160</v>
      </c>
      <c r="U802">
        <v>1</v>
      </c>
      <c r="V802" t="s">
        <v>47</v>
      </c>
      <c r="W802" t="s">
        <v>49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47</v>
      </c>
      <c r="C803" t="s">
        <v>38</v>
      </c>
      <c r="D803">
        <v>959</v>
      </c>
      <c r="E803" t="s">
        <v>40</v>
      </c>
      <c r="F803">
        <v>1</v>
      </c>
      <c r="G803">
        <v>4</v>
      </c>
      <c r="H803" t="s">
        <v>43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52</v>
      </c>
      <c r="Q803">
        <v>3</v>
      </c>
      <c r="R803" t="s">
        <v>61</v>
      </c>
      <c r="S803">
        <v>4728</v>
      </c>
      <c r="T803">
        <v>17251</v>
      </c>
      <c r="U803">
        <v>3</v>
      </c>
      <c r="V803" t="s">
        <v>47</v>
      </c>
      <c r="W803" t="s">
        <v>47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49</v>
      </c>
      <c r="C804" t="s">
        <v>38</v>
      </c>
      <c r="D804">
        <v>970</v>
      </c>
      <c r="E804" t="s">
        <v>40</v>
      </c>
      <c r="F804">
        <v>7</v>
      </c>
      <c r="G804">
        <v>3</v>
      </c>
      <c r="H804" t="s">
        <v>42</v>
      </c>
      <c r="I804">
        <v>1</v>
      </c>
      <c r="J804">
        <v>1114</v>
      </c>
      <c r="K804">
        <v>4</v>
      </c>
      <c r="L804" t="s">
        <v>45</v>
      </c>
      <c r="M804">
        <v>30</v>
      </c>
      <c r="N804">
        <v>3</v>
      </c>
      <c r="O804">
        <v>2</v>
      </c>
      <c r="P804" t="s">
        <v>52</v>
      </c>
      <c r="Q804">
        <v>2</v>
      </c>
      <c r="R804" t="s">
        <v>60</v>
      </c>
      <c r="S804">
        <v>4302</v>
      </c>
      <c r="T804">
        <v>13401</v>
      </c>
      <c r="U804">
        <v>0</v>
      </c>
      <c r="V804" t="s">
        <v>47</v>
      </c>
      <c r="W804" t="s">
        <v>49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49</v>
      </c>
      <c r="C805" t="s">
        <v>39</v>
      </c>
      <c r="D805">
        <v>697</v>
      </c>
      <c r="E805" t="s">
        <v>41</v>
      </c>
      <c r="F805">
        <v>3</v>
      </c>
      <c r="G805">
        <v>4</v>
      </c>
      <c r="H805" t="s">
        <v>42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53</v>
      </c>
      <c r="Q805">
        <v>4</v>
      </c>
      <c r="R805" t="s">
        <v>60</v>
      </c>
      <c r="S805">
        <v>2979</v>
      </c>
      <c r="T805">
        <v>22478</v>
      </c>
      <c r="U805">
        <v>3</v>
      </c>
      <c r="V805" t="s">
        <v>47</v>
      </c>
      <c r="W805" t="s">
        <v>49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49</v>
      </c>
      <c r="C806" t="s">
        <v>39</v>
      </c>
      <c r="D806">
        <v>1262</v>
      </c>
      <c r="E806" t="s">
        <v>41</v>
      </c>
      <c r="F806">
        <v>1</v>
      </c>
      <c r="G806">
        <v>4</v>
      </c>
      <c r="H806" t="s">
        <v>44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57</v>
      </c>
      <c r="Q806">
        <v>4</v>
      </c>
      <c r="R806" t="s">
        <v>61</v>
      </c>
      <c r="S806">
        <v>16885</v>
      </c>
      <c r="T806">
        <v>16154</v>
      </c>
      <c r="U806">
        <v>2</v>
      </c>
      <c r="V806" t="s">
        <v>47</v>
      </c>
      <c r="W806" t="s">
        <v>49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49</v>
      </c>
      <c r="C807" t="s">
        <v>39</v>
      </c>
      <c r="D807">
        <v>1050</v>
      </c>
      <c r="E807" t="s">
        <v>40</v>
      </c>
      <c r="F807">
        <v>9</v>
      </c>
      <c r="G807">
        <v>4</v>
      </c>
      <c r="H807" t="s">
        <v>42</v>
      </c>
      <c r="I807">
        <v>1</v>
      </c>
      <c r="J807">
        <v>1117</v>
      </c>
      <c r="K807">
        <v>2</v>
      </c>
      <c r="L807" t="s">
        <v>45</v>
      </c>
      <c r="M807">
        <v>65</v>
      </c>
      <c r="N807">
        <v>2</v>
      </c>
      <c r="O807">
        <v>2</v>
      </c>
      <c r="P807" t="s">
        <v>52</v>
      </c>
      <c r="Q807">
        <v>3</v>
      </c>
      <c r="R807" t="s">
        <v>60</v>
      </c>
      <c r="S807">
        <v>5593</v>
      </c>
      <c r="T807">
        <v>17970</v>
      </c>
      <c r="U807">
        <v>1</v>
      </c>
      <c r="V807" t="s">
        <v>47</v>
      </c>
      <c r="W807" t="s">
        <v>49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49</v>
      </c>
      <c r="C808" t="s">
        <v>37</v>
      </c>
      <c r="D808">
        <v>994</v>
      </c>
      <c r="E808" t="s">
        <v>41</v>
      </c>
      <c r="F808">
        <v>7</v>
      </c>
      <c r="G808">
        <v>4</v>
      </c>
      <c r="H808" t="s">
        <v>42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56</v>
      </c>
      <c r="Q808">
        <v>2</v>
      </c>
      <c r="R808" t="s">
        <v>61</v>
      </c>
      <c r="S808">
        <v>10445</v>
      </c>
      <c r="T808">
        <v>15322</v>
      </c>
      <c r="U808">
        <v>7</v>
      </c>
      <c r="V808" t="s">
        <v>47</v>
      </c>
      <c r="W808" t="s">
        <v>49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49</v>
      </c>
      <c r="C809" t="s">
        <v>37</v>
      </c>
      <c r="D809">
        <v>770</v>
      </c>
      <c r="E809" t="s">
        <v>40</v>
      </c>
      <c r="F809">
        <v>10</v>
      </c>
      <c r="G809">
        <v>4</v>
      </c>
      <c r="H809" t="s">
        <v>0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52</v>
      </c>
      <c r="Q809">
        <v>3</v>
      </c>
      <c r="R809" t="s">
        <v>62</v>
      </c>
      <c r="S809">
        <v>8740</v>
      </c>
      <c r="T809">
        <v>5569</v>
      </c>
      <c r="U809">
        <v>0</v>
      </c>
      <c r="V809" t="s">
        <v>47</v>
      </c>
      <c r="W809" t="s">
        <v>47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49</v>
      </c>
      <c r="C810" t="s">
        <v>37</v>
      </c>
      <c r="D810">
        <v>1107</v>
      </c>
      <c r="E810" t="s">
        <v>41</v>
      </c>
      <c r="F810">
        <v>28</v>
      </c>
      <c r="G810">
        <v>4</v>
      </c>
      <c r="H810" t="s">
        <v>42</v>
      </c>
      <c r="I810">
        <v>1</v>
      </c>
      <c r="J810">
        <v>1120</v>
      </c>
      <c r="K810">
        <v>3</v>
      </c>
      <c r="L810" t="s">
        <v>45</v>
      </c>
      <c r="M810">
        <v>93</v>
      </c>
      <c r="N810">
        <v>3</v>
      </c>
      <c r="O810">
        <v>1</v>
      </c>
      <c r="P810" t="s">
        <v>53</v>
      </c>
      <c r="Q810">
        <v>4</v>
      </c>
      <c r="R810" t="s">
        <v>62</v>
      </c>
      <c r="S810">
        <v>2514</v>
      </c>
      <c r="T810">
        <v>26968</v>
      </c>
      <c r="U810">
        <v>4</v>
      </c>
      <c r="V810" t="s">
        <v>47</v>
      </c>
      <c r="W810" t="s">
        <v>49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49</v>
      </c>
      <c r="C811" t="s">
        <v>37</v>
      </c>
      <c r="D811">
        <v>950</v>
      </c>
      <c r="E811" t="s">
        <v>41</v>
      </c>
      <c r="F811">
        <v>3</v>
      </c>
      <c r="G811">
        <v>3</v>
      </c>
      <c r="H811" t="s">
        <v>44</v>
      </c>
      <c r="I811">
        <v>1</v>
      </c>
      <c r="J811">
        <v>1121</v>
      </c>
      <c r="K811">
        <v>4</v>
      </c>
      <c r="L811" t="s">
        <v>45</v>
      </c>
      <c r="M811">
        <v>93</v>
      </c>
      <c r="N811">
        <v>3</v>
      </c>
      <c r="O811">
        <v>3</v>
      </c>
      <c r="P811" t="s">
        <v>55</v>
      </c>
      <c r="Q811">
        <v>2</v>
      </c>
      <c r="R811" t="s">
        <v>62</v>
      </c>
      <c r="S811">
        <v>7655</v>
      </c>
      <c r="T811">
        <v>8039</v>
      </c>
      <c r="U811">
        <v>0</v>
      </c>
      <c r="V811" t="s">
        <v>47</v>
      </c>
      <c r="W811" t="s">
        <v>49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49</v>
      </c>
      <c r="C812" t="s">
        <v>37</v>
      </c>
      <c r="D812">
        <v>406</v>
      </c>
      <c r="E812" t="s">
        <v>40</v>
      </c>
      <c r="F812">
        <v>3</v>
      </c>
      <c r="G812">
        <v>1</v>
      </c>
      <c r="H812" t="s">
        <v>0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57</v>
      </c>
      <c r="Q812">
        <v>3</v>
      </c>
      <c r="R812" t="s">
        <v>60</v>
      </c>
      <c r="S812">
        <v>17465</v>
      </c>
      <c r="T812">
        <v>15596</v>
      </c>
      <c r="U812">
        <v>3</v>
      </c>
      <c r="V812" t="s">
        <v>47</v>
      </c>
      <c r="W812" t="s">
        <v>49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49</v>
      </c>
      <c r="C813" t="s">
        <v>37</v>
      </c>
      <c r="D813">
        <v>130</v>
      </c>
      <c r="E813" t="s">
        <v>40</v>
      </c>
      <c r="F813">
        <v>2</v>
      </c>
      <c r="G813">
        <v>2</v>
      </c>
      <c r="H813" t="s">
        <v>0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52</v>
      </c>
      <c r="Q813">
        <v>2</v>
      </c>
      <c r="R813" t="s">
        <v>61</v>
      </c>
      <c r="S813">
        <v>7351</v>
      </c>
      <c r="T813">
        <v>20619</v>
      </c>
      <c r="U813">
        <v>7</v>
      </c>
      <c r="V813" t="s">
        <v>47</v>
      </c>
      <c r="W813" t="s">
        <v>49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49</v>
      </c>
      <c r="C814" t="s">
        <v>38</v>
      </c>
      <c r="D814">
        <v>1082</v>
      </c>
      <c r="E814" t="s">
        <v>41</v>
      </c>
      <c r="F814">
        <v>27</v>
      </c>
      <c r="G814">
        <v>3</v>
      </c>
      <c r="H814" t="s">
        <v>42</v>
      </c>
      <c r="I814">
        <v>1</v>
      </c>
      <c r="J814">
        <v>1126</v>
      </c>
      <c r="K814">
        <v>3</v>
      </c>
      <c r="L814" t="s">
        <v>45</v>
      </c>
      <c r="M814">
        <v>83</v>
      </c>
      <c r="N814">
        <v>3</v>
      </c>
      <c r="O814">
        <v>3</v>
      </c>
      <c r="P814" t="s">
        <v>55</v>
      </c>
      <c r="Q814">
        <v>1</v>
      </c>
      <c r="R814" t="s">
        <v>60</v>
      </c>
      <c r="S814">
        <v>10820</v>
      </c>
      <c r="T814">
        <v>11535</v>
      </c>
      <c r="U814">
        <v>8</v>
      </c>
      <c r="V814" t="s">
        <v>47</v>
      </c>
      <c r="W814" t="s">
        <v>49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47</v>
      </c>
      <c r="C815" t="s">
        <v>38</v>
      </c>
      <c r="D815">
        <v>203</v>
      </c>
      <c r="E815" t="s">
        <v>41</v>
      </c>
      <c r="F815">
        <v>2</v>
      </c>
      <c r="G815">
        <v>3</v>
      </c>
      <c r="H815" t="s">
        <v>42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56</v>
      </c>
      <c r="Q815">
        <v>4</v>
      </c>
      <c r="R815" t="s">
        <v>62</v>
      </c>
      <c r="S815">
        <v>12169</v>
      </c>
      <c r="T815">
        <v>13547</v>
      </c>
      <c r="U815">
        <v>7</v>
      </c>
      <c r="V815" t="s">
        <v>47</v>
      </c>
      <c r="W815" t="s">
        <v>49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49</v>
      </c>
      <c r="C816" t="s">
        <v>37</v>
      </c>
      <c r="D816">
        <v>1308</v>
      </c>
      <c r="E816" t="s">
        <v>41</v>
      </c>
      <c r="F816">
        <v>14</v>
      </c>
      <c r="G816">
        <v>3</v>
      </c>
      <c r="H816" t="s">
        <v>44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61</v>
      </c>
      <c r="S816">
        <v>19626</v>
      </c>
      <c r="T816">
        <v>17544</v>
      </c>
      <c r="U816">
        <v>1</v>
      </c>
      <c r="V816" t="s">
        <v>47</v>
      </c>
      <c r="W816" t="s">
        <v>49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49</v>
      </c>
      <c r="C817" t="s">
        <v>37</v>
      </c>
      <c r="D817">
        <v>984</v>
      </c>
      <c r="E817" t="s">
        <v>41</v>
      </c>
      <c r="F817">
        <v>1</v>
      </c>
      <c r="G817">
        <v>1</v>
      </c>
      <c r="H817" t="s">
        <v>50</v>
      </c>
      <c r="I817">
        <v>1</v>
      </c>
      <c r="J817">
        <v>1131</v>
      </c>
      <c r="K817">
        <v>4</v>
      </c>
      <c r="L817" t="s">
        <v>45</v>
      </c>
      <c r="M817">
        <v>70</v>
      </c>
      <c r="N817">
        <v>2</v>
      </c>
      <c r="O817">
        <v>1</v>
      </c>
      <c r="P817" t="s">
        <v>53</v>
      </c>
      <c r="Q817">
        <v>2</v>
      </c>
      <c r="R817" t="s">
        <v>61</v>
      </c>
      <c r="S817">
        <v>2070</v>
      </c>
      <c r="T817">
        <v>25326</v>
      </c>
      <c r="U817">
        <v>1</v>
      </c>
      <c r="V817" t="s">
        <v>47</v>
      </c>
      <c r="W817" t="s">
        <v>47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49</v>
      </c>
      <c r="C818" t="s">
        <v>39</v>
      </c>
      <c r="D818">
        <v>439</v>
      </c>
      <c r="E818" t="s">
        <v>41</v>
      </c>
      <c r="F818">
        <v>9</v>
      </c>
      <c r="G818">
        <v>3</v>
      </c>
      <c r="H818" t="s">
        <v>42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54</v>
      </c>
      <c r="Q818">
        <v>2</v>
      </c>
      <c r="R818" t="s">
        <v>61</v>
      </c>
      <c r="S818">
        <v>6782</v>
      </c>
      <c r="T818">
        <v>8770</v>
      </c>
      <c r="U818">
        <v>9</v>
      </c>
      <c r="V818" t="s">
        <v>47</v>
      </c>
      <c r="W818" t="s">
        <v>49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49</v>
      </c>
      <c r="C819" t="s">
        <v>39</v>
      </c>
      <c r="D819">
        <v>217</v>
      </c>
      <c r="E819" t="s">
        <v>41</v>
      </c>
      <c r="F819">
        <v>18</v>
      </c>
      <c r="G819">
        <v>4</v>
      </c>
      <c r="H819" t="s">
        <v>42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55</v>
      </c>
      <c r="Q819">
        <v>4</v>
      </c>
      <c r="R819" t="s">
        <v>61</v>
      </c>
      <c r="S819">
        <v>7779</v>
      </c>
      <c r="T819">
        <v>23238</v>
      </c>
      <c r="U819">
        <v>2</v>
      </c>
      <c r="V819" t="s">
        <v>47</v>
      </c>
      <c r="W819" t="s">
        <v>49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49</v>
      </c>
      <c r="C820" t="s">
        <v>38</v>
      </c>
      <c r="D820">
        <v>793</v>
      </c>
      <c r="E820" t="s">
        <v>40</v>
      </c>
      <c r="F820">
        <v>20</v>
      </c>
      <c r="G820">
        <v>3</v>
      </c>
      <c r="H820" t="s">
        <v>42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59</v>
      </c>
      <c r="Q820">
        <v>4</v>
      </c>
      <c r="R820" t="s">
        <v>60</v>
      </c>
      <c r="S820">
        <v>2791</v>
      </c>
      <c r="T820">
        <v>21981</v>
      </c>
      <c r="U820">
        <v>0</v>
      </c>
      <c r="V820" t="s">
        <v>47</v>
      </c>
      <c r="W820" t="s">
        <v>49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49</v>
      </c>
      <c r="C821" t="s">
        <v>37</v>
      </c>
      <c r="D821">
        <v>1451</v>
      </c>
      <c r="E821" t="s">
        <v>41</v>
      </c>
      <c r="F821">
        <v>2</v>
      </c>
      <c r="G821">
        <v>1</v>
      </c>
      <c r="H821" t="s">
        <v>42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53</v>
      </c>
      <c r="Q821">
        <v>2</v>
      </c>
      <c r="R821" t="s">
        <v>60</v>
      </c>
      <c r="S821">
        <v>3201</v>
      </c>
      <c r="T821">
        <v>19911</v>
      </c>
      <c r="U821">
        <v>0</v>
      </c>
      <c r="V821" t="s">
        <v>47</v>
      </c>
      <c r="W821" t="s">
        <v>49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49</v>
      </c>
      <c r="C822" t="s">
        <v>38</v>
      </c>
      <c r="D822">
        <v>1182</v>
      </c>
      <c r="E822" t="s">
        <v>40</v>
      </c>
      <c r="F822">
        <v>11</v>
      </c>
      <c r="G822">
        <v>2</v>
      </c>
      <c r="H822" t="s">
        <v>0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52</v>
      </c>
      <c r="Q822">
        <v>4</v>
      </c>
      <c r="R822" t="s">
        <v>62</v>
      </c>
      <c r="S822">
        <v>4968</v>
      </c>
      <c r="T822">
        <v>18500</v>
      </c>
      <c r="U822">
        <v>1</v>
      </c>
      <c r="V822" t="s">
        <v>47</v>
      </c>
      <c r="W822" t="s">
        <v>49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49</v>
      </c>
      <c r="C823" t="s">
        <v>37</v>
      </c>
      <c r="D823">
        <v>174</v>
      </c>
      <c r="E823" t="s">
        <v>40</v>
      </c>
      <c r="F823">
        <v>8</v>
      </c>
      <c r="G823">
        <v>4</v>
      </c>
      <c r="H823" t="s">
        <v>50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52</v>
      </c>
      <c r="Q823">
        <v>2</v>
      </c>
      <c r="R823" t="s">
        <v>60</v>
      </c>
      <c r="S823">
        <v>13120</v>
      </c>
      <c r="T823">
        <v>11879</v>
      </c>
      <c r="U823">
        <v>6</v>
      </c>
      <c r="V823" t="s">
        <v>47</v>
      </c>
      <c r="W823" t="s">
        <v>49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49</v>
      </c>
      <c r="C824" t="s">
        <v>38</v>
      </c>
      <c r="D824">
        <v>1003</v>
      </c>
      <c r="E824" t="s">
        <v>41</v>
      </c>
      <c r="F824">
        <v>2</v>
      </c>
      <c r="G824">
        <v>2</v>
      </c>
      <c r="H824" t="s">
        <v>42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55</v>
      </c>
      <c r="Q824">
        <v>3</v>
      </c>
      <c r="R824" t="s">
        <v>61</v>
      </c>
      <c r="S824">
        <v>4033</v>
      </c>
      <c r="T824">
        <v>15834</v>
      </c>
      <c r="U824">
        <v>2</v>
      </c>
      <c r="V824" t="s">
        <v>47</v>
      </c>
      <c r="W824" t="s">
        <v>49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49</v>
      </c>
      <c r="C825" t="s">
        <v>38</v>
      </c>
      <c r="D825">
        <v>490</v>
      </c>
      <c r="E825" t="s">
        <v>41</v>
      </c>
      <c r="F825">
        <v>10</v>
      </c>
      <c r="G825">
        <v>3</v>
      </c>
      <c r="H825" t="s">
        <v>42</v>
      </c>
      <c r="I825">
        <v>1</v>
      </c>
      <c r="J825">
        <v>1143</v>
      </c>
      <c r="K825">
        <v>4</v>
      </c>
      <c r="L825" t="s">
        <v>45</v>
      </c>
      <c r="M825">
        <v>61</v>
      </c>
      <c r="N825">
        <v>3</v>
      </c>
      <c r="O825">
        <v>1</v>
      </c>
      <c r="P825" t="s">
        <v>53</v>
      </c>
      <c r="Q825">
        <v>2</v>
      </c>
      <c r="R825" t="s">
        <v>62</v>
      </c>
      <c r="S825">
        <v>3291</v>
      </c>
      <c r="T825">
        <v>17940</v>
      </c>
      <c r="U825">
        <v>0</v>
      </c>
      <c r="V825" t="s">
        <v>47</v>
      </c>
      <c r="W825" t="s">
        <v>49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49</v>
      </c>
      <c r="C826" t="s">
        <v>37</v>
      </c>
      <c r="D826">
        <v>188</v>
      </c>
      <c r="E826" t="s">
        <v>41</v>
      </c>
      <c r="F826">
        <v>29</v>
      </c>
      <c r="G826">
        <v>3</v>
      </c>
      <c r="H826" t="s">
        <v>44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54</v>
      </c>
      <c r="Q826">
        <v>4</v>
      </c>
      <c r="R826" t="s">
        <v>61</v>
      </c>
      <c r="S826">
        <v>4272</v>
      </c>
      <c r="T826">
        <v>9558</v>
      </c>
      <c r="U826">
        <v>4</v>
      </c>
      <c r="V826" t="s">
        <v>47</v>
      </c>
      <c r="W826" t="s">
        <v>49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49</v>
      </c>
      <c r="C827" t="s">
        <v>37</v>
      </c>
      <c r="D827">
        <v>718</v>
      </c>
      <c r="E827" t="s">
        <v>41</v>
      </c>
      <c r="F827">
        <v>8</v>
      </c>
      <c r="G827">
        <v>1</v>
      </c>
      <c r="H827" t="s">
        <v>44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55</v>
      </c>
      <c r="Q827">
        <v>4</v>
      </c>
      <c r="R827" t="s">
        <v>60</v>
      </c>
      <c r="S827">
        <v>5056</v>
      </c>
      <c r="T827">
        <v>17689</v>
      </c>
      <c r="U827">
        <v>1</v>
      </c>
      <c r="V827" t="s">
        <v>47</v>
      </c>
      <c r="W827" t="s">
        <v>47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49</v>
      </c>
      <c r="C828" t="s">
        <v>37</v>
      </c>
      <c r="D828">
        <v>433</v>
      </c>
      <c r="E828" t="s">
        <v>51</v>
      </c>
      <c r="F828">
        <v>1</v>
      </c>
      <c r="G828">
        <v>3</v>
      </c>
      <c r="H828" t="s">
        <v>51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51</v>
      </c>
      <c r="Q828">
        <v>3</v>
      </c>
      <c r="R828" t="s">
        <v>60</v>
      </c>
      <c r="S828">
        <v>2844</v>
      </c>
      <c r="T828">
        <v>6004</v>
      </c>
      <c r="U828">
        <v>1</v>
      </c>
      <c r="V828" t="s">
        <v>47</v>
      </c>
      <c r="W828" t="s">
        <v>49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49</v>
      </c>
      <c r="C829" t="s">
        <v>38</v>
      </c>
      <c r="D829">
        <v>773</v>
      </c>
      <c r="E829" t="s">
        <v>41</v>
      </c>
      <c r="F829">
        <v>6</v>
      </c>
      <c r="G829">
        <v>3</v>
      </c>
      <c r="H829" t="s">
        <v>42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53</v>
      </c>
      <c r="Q829">
        <v>3</v>
      </c>
      <c r="R829" t="s">
        <v>62</v>
      </c>
      <c r="S829">
        <v>2703</v>
      </c>
      <c r="T829">
        <v>22088</v>
      </c>
      <c r="U829">
        <v>1</v>
      </c>
      <c r="V829" t="s">
        <v>47</v>
      </c>
      <c r="W829" t="s">
        <v>47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47</v>
      </c>
      <c r="C830" t="s">
        <v>39</v>
      </c>
      <c r="D830">
        <v>247</v>
      </c>
      <c r="E830" t="s">
        <v>41</v>
      </c>
      <c r="F830">
        <v>8</v>
      </c>
      <c r="G830">
        <v>1</v>
      </c>
      <c r="H830" t="s">
        <v>44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54</v>
      </c>
      <c r="Q830">
        <v>3</v>
      </c>
      <c r="R830" t="s">
        <v>61</v>
      </c>
      <c r="S830">
        <v>1904</v>
      </c>
      <c r="T830">
        <v>13556</v>
      </c>
      <c r="U830">
        <v>1</v>
      </c>
      <c r="V830" t="s">
        <v>47</v>
      </c>
      <c r="W830" t="s">
        <v>49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47</v>
      </c>
      <c r="C831" t="s">
        <v>37</v>
      </c>
      <c r="D831">
        <v>603</v>
      </c>
      <c r="E831" t="s">
        <v>40</v>
      </c>
      <c r="F831">
        <v>9</v>
      </c>
      <c r="G831">
        <v>4</v>
      </c>
      <c r="H831" t="s">
        <v>0</v>
      </c>
      <c r="I831">
        <v>1</v>
      </c>
      <c r="J831">
        <v>1157</v>
      </c>
      <c r="K831">
        <v>1</v>
      </c>
      <c r="L831" t="s">
        <v>45</v>
      </c>
      <c r="M831">
        <v>77</v>
      </c>
      <c r="N831">
        <v>3</v>
      </c>
      <c r="O831">
        <v>2</v>
      </c>
      <c r="P831" t="s">
        <v>52</v>
      </c>
      <c r="Q831">
        <v>1</v>
      </c>
      <c r="R831" t="s">
        <v>61</v>
      </c>
      <c r="S831">
        <v>8224</v>
      </c>
      <c r="T831">
        <v>18385</v>
      </c>
      <c r="U831">
        <v>0</v>
      </c>
      <c r="V831" t="s">
        <v>47</v>
      </c>
      <c r="W831" t="s">
        <v>47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49</v>
      </c>
      <c r="C832" t="s">
        <v>37</v>
      </c>
      <c r="D832">
        <v>167</v>
      </c>
      <c r="E832" t="s">
        <v>41</v>
      </c>
      <c r="F832">
        <v>12</v>
      </c>
      <c r="G832">
        <v>4</v>
      </c>
      <c r="H832" t="s">
        <v>42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54</v>
      </c>
      <c r="Q832">
        <v>4</v>
      </c>
      <c r="R832" t="s">
        <v>60</v>
      </c>
      <c r="S832">
        <v>4766</v>
      </c>
      <c r="T832">
        <v>9051</v>
      </c>
      <c r="U832">
        <v>3</v>
      </c>
      <c r="V832" t="s">
        <v>47</v>
      </c>
      <c r="W832" t="s">
        <v>47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47</v>
      </c>
      <c r="C833" t="s">
        <v>38</v>
      </c>
      <c r="D833">
        <v>874</v>
      </c>
      <c r="E833" t="s">
        <v>41</v>
      </c>
      <c r="F833">
        <v>15</v>
      </c>
      <c r="G833">
        <v>3</v>
      </c>
      <c r="H833" t="s">
        <v>44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54</v>
      </c>
      <c r="Q833">
        <v>3</v>
      </c>
      <c r="R833" t="s">
        <v>60</v>
      </c>
      <c r="S833">
        <v>2610</v>
      </c>
      <c r="T833">
        <v>6233</v>
      </c>
      <c r="U833">
        <v>1</v>
      </c>
      <c r="V833" t="s">
        <v>47</v>
      </c>
      <c r="W833" t="s">
        <v>49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49</v>
      </c>
      <c r="C834" t="s">
        <v>37</v>
      </c>
      <c r="D834">
        <v>367</v>
      </c>
      <c r="E834" t="s">
        <v>41</v>
      </c>
      <c r="F834">
        <v>25</v>
      </c>
      <c r="G834">
        <v>2</v>
      </c>
      <c r="H834" t="s">
        <v>44</v>
      </c>
      <c r="I834">
        <v>1</v>
      </c>
      <c r="J834">
        <v>1161</v>
      </c>
      <c r="K834">
        <v>3</v>
      </c>
      <c r="L834" t="s">
        <v>45</v>
      </c>
      <c r="M834">
        <v>52</v>
      </c>
      <c r="N834">
        <v>2</v>
      </c>
      <c r="O834">
        <v>2</v>
      </c>
      <c r="P834" t="s">
        <v>56</v>
      </c>
      <c r="Q834">
        <v>4</v>
      </c>
      <c r="R834" t="s">
        <v>62</v>
      </c>
      <c r="S834">
        <v>5731</v>
      </c>
      <c r="T834">
        <v>17171</v>
      </c>
      <c r="U834">
        <v>7</v>
      </c>
      <c r="V834" t="s">
        <v>47</v>
      </c>
      <c r="W834" t="s">
        <v>49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49</v>
      </c>
      <c r="C835" t="s">
        <v>37</v>
      </c>
      <c r="D835">
        <v>199</v>
      </c>
      <c r="E835" t="s">
        <v>41</v>
      </c>
      <c r="F835">
        <v>6</v>
      </c>
      <c r="G835">
        <v>3</v>
      </c>
      <c r="H835" t="s">
        <v>42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53</v>
      </c>
      <c r="Q835">
        <v>3</v>
      </c>
      <c r="R835" t="s">
        <v>60</v>
      </c>
      <c r="S835">
        <v>2539</v>
      </c>
      <c r="T835">
        <v>7950</v>
      </c>
      <c r="U835">
        <v>1</v>
      </c>
      <c r="V835" t="s">
        <v>47</v>
      </c>
      <c r="W835" t="s">
        <v>49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49</v>
      </c>
      <c r="C836" t="s">
        <v>37</v>
      </c>
      <c r="D836">
        <v>1400</v>
      </c>
      <c r="E836" t="s">
        <v>40</v>
      </c>
      <c r="F836">
        <v>9</v>
      </c>
      <c r="G836">
        <v>1</v>
      </c>
      <c r="H836" t="s">
        <v>42</v>
      </c>
      <c r="I836">
        <v>1</v>
      </c>
      <c r="J836">
        <v>1163</v>
      </c>
      <c r="K836">
        <v>2</v>
      </c>
      <c r="L836" t="s">
        <v>45</v>
      </c>
      <c r="M836">
        <v>70</v>
      </c>
      <c r="N836">
        <v>3</v>
      </c>
      <c r="O836">
        <v>2</v>
      </c>
      <c r="P836" t="s">
        <v>52</v>
      </c>
      <c r="Q836">
        <v>3</v>
      </c>
      <c r="R836" t="s">
        <v>60</v>
      </c>
      <c r="S836">
        <v>5714</v>
      </c>
      <c r="T836">
        <v>5829</v>
      </c>
      <c r="U836">
        <v>1</v>
      </c>
      <c r="V836" t="s">
        <v>47</v>
      </c>
      <c r="W836" t="s">
        <v>49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49</v>
      </c>
      <c r="C837" t="s">
        <v>37</v>
      </c>
      <c r="D837">
        <v>528</v>
      </c>
      <c r="E837" t="s">
        <v>51</v>
      </c>
      <c r="F837">
        <v>8</v>
      </c>
      <c r="G837">
        <v>4</v>
      </c>
      <c r="H837" t="s">
        <v>50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51</v>
      </c>
      <c r="Q837">
        <v>3</v>
      </c>
      <c r="R837" t="s">
        <v>61</v>
      </c>
      <c r="S837">
        <v>4323</v>
      </c>
      <c r="T837">
        <v>7108</v>
      </c>
      <c r="U837">
        <v>1</v>
      </c>
      <c r="V837" t="s">
        <v>47</v>
      </c>
      <c r="W837" t="s">
        <v>49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47</v>
      </c>
      <c r="C838" t="s">
        <v>37</v>
      </c>
      <c r="D838">
        <v>408</v>
      </c>
      <c r="E838" t="s">
        <v>40</v>
      </c>
      <c r="F838">
        <v>23</v>
      </c>
      <c r="G838">
        <v>1</v>
      </c>
      <c r="H838" t="s">
        <v>42</v>
      </c>
      <c r="I838">
        <v>1</v>
      </c>
      <c r="J838">
        <v>1165</v>
      </c>
      <c r="K838">
        <v>4</v>
      </c>
      <c r="L838" t="s">
        <v>45</v>
      </c>
      <c r="M838">
        <v>45</v>
      </c>
      <c r="N838">
        <v>2</v>
      </c>
      <c r="O838">
        <v>3</v>
      </c>
      <c r="P838" t="s">
        <v>52</v>
      </c>
      <c r="Q838">
        <v>1</v>
      </c>
      <c r="R838" t="s">
        <v>60</v>
      </c>
      <c r="S838">
        <v>7336</v>
      </c>
      <c r="T838">
        <v>11162</v>
      </c>
      <c r="U838">
        <v>1</v>
      </c>
      <c r="V838" t="s">
        <v>47</v>
      </c>
      <c r="W838" t="s">
        <v>49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49</v>
      </c>
      <c r="C839" t="s">
        <v>38</v>
      </c>
      <c r="D839">
        <v>593</v>
      </c>
      <c r="E839" t="s">
        <v>41</v>
      </c>
      <c r="F839">
        <v>9</v>
      </c>
      <c r="G839">
        <v>4</v>
      </c>
      <c r="H839" t="s">
        <v>44</v>
      </c>
      <c r="I839">
        <v>1</v>
      </c>
      <c r="J839">
        <v>1166</v>
      </c>
      <c r="K839">
        <v>2</v>
      </c>
      <c r="L839" t="s">
        <v>45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61</v>
      </c>
      <c r="S839">
        <v>13499</v>
      </c>
      <c r="T839">
        <v>13782</v>
      </c>
      <c r="U839">
        <v>9</v>
      </c>
      <c r="V839" t="s">
        <v>47</v>
      </c>
      <c r="W839" t="s">
        <v>49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47</v>
      </c>
      <c r="C840" t="s">
        <v>38</v>
      </c>
      <c r="D840">
        <v>481</v>
      </c>
      <c r="E840" t="s">
        <v>40</v>
      </c>
      <c r="F840">
        <v>12</v>
      </c>
      <c r="G840">
        <v>3</v>
      </c>
      <c r="H840" t="s">
        <v>42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52</v>
      </c>
      <c r="Q840">
        <v>1</v>
      </c>
      <c r="R840" t="s">
        <v>61</v>
      </c>
      <c r="S840">
        <v>13758</v>
      </c>
      <c r="T840">
        <v>2447</v>
      </c>
      <c r="U840">
        <v>0</v>
      </c>
      <c r="V840" t="s">
        <v>47</v>
      </c>
      <c r="W840" t="s">
        <v>47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49</v>
      </c>
      <c r="C841" t="s">
        <v>37</v>
      </c>
      <c r="D841">
        <v>647</v>
      </c>
      <c r="E841" t="s">
        <v>40</v>
      </c>
      <c r="F841">
        <v>4</v>
      </c>
      <c r="G841">
        <v>4</v>
      </c>
      <c r="H841" t="s">
        <v>0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52</v>
      </c>
      <c r="Q841">
        <v>1</v>
      </c>
      <c r="R841" t="s">
        <v>61</v>
      </c>
      <c r="S841">
        <v>5155</v>
      </c>
      <c r="T841">
        <v>2253</v>
      </c>
      <c r="U841">
        <v>7</v>
      </c>
      <c r="V841" t="s">
        <v>47</v>
      </c>
      <c r="W841" t="s">
        <v>49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49</v>
      </c>
      <c r="C842" t="s">
        <v>37</v>
      </c>
      <c r="D842">
        <v>982</v>
      </c>
      <c r="E842" t="s">
        <v>41</v>
      </c>
      <c r="F842">
        <v>1</v>
      </c>
      <c r="G842">
        <v>4</v>
      </c>
      <c r="H842" t="s">
        <v>44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54</v>
      </c>
      <c r="Q842">
        <v>3</v>
      </c>
      <c r="R842" t="s">
        <v>60</v>
      </c>
      <c r="S842">
        <v>2258</v>
      </c>
      <c r="T842">
        <v>16340</v>
      </c>
      <c r="U842">
        <v>6</v>
      </c>
      <c r="V842" t="s">
        <v>47</v>
      </c>
      <c r="W842" t="s">
        <v>49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49</v>
      </c>
      <c r="C843" t="s">
        <v>37</v>
      </c>
      <c r="D843">
        <v>477</v>
      </c>
      <c r="E843" t="s">
        <v>41</v>
      </c>
      <c r="F843">
        <v>24</v>
      </c>
      <c r="G843">
        <v>3</v>
      </c>
      <c r="H843" t="s">
        <v>44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54</v>
      </c>
      <c r="Q843">
        <v>2</v>
      </c>
      <c r="R843" t="s">
        <v>61</v>
      </c>
      <c r="S843">
        <v>3597</v>
      </c>
      <c r="T843">
        <v>6409</v>
      </c>
      <c r="U843">
        <v>8</v>
      </c>
      <c r="V843" t="s">
        <v>47</v>
      </c>
      <c r="W843" t="s">
        <v>49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47</v>
      </c>
      <c r="C844" t="s">
        <v>37</v>
      </c>
      <c r="D844">
        <v>1485</v>
      </c>
      <c r="E844" t="s">
        <v>41</v>
      </c>
      <c r="F844">
        <v>12</v>
      </c>
      <c r="G844">
        <v>1</v>
      </c>
      <c r="H844" t="s">
        <v>42</v>
      </c>
      <c r="I844">
        <v>1</v>
      </c>
      <c r="J844">
        <v>1175</v>
      </c>
      <c r="K844">
        <v>3</v>
      </c>
      <c r="L844" t="s">
        <v>45</v>
      </c>
      <c r="M844">
        <v>79</v>
      </c>
      <c r="N844">
        <v>3</v>
      </c>
      <c r="O844">
        <v>1</v>
      </c>
      <c r="P844" t="s">
        <v>54</v>
      </c>
      <c r="Q844">
        <v>4</v>
      </c>
      <c r="R844" t="s">
        <v>60</v>
      </c>
      <c r="S844">
        <v>2515</v>
      </c>
      <c r="T844">
        <v>22955</v>
      </c>
      <c r="U844">
        <v>1</v>
      </c>
      <c r="V844" t="s">
        <v>47</v>
      </c>
      <c r="W844" t="s">
        <v>47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49</v>
      </c>
      <c r="C845" t="s">
        <v>37</v>
      </c>
      <c r="D845">
        <v>1384</v>
      </c>
      <c r="E845" t="s">
        <v>41</v>
      </c>
      <c r="F845">
        <v>3</v>
      </c>
      <c r="G845">
        <v>4</v>
      </c>
      <c r="H845" t="s">
        <v>44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54</v>
      </c>
      <c r="Q845">
        <v>4</v>
      </c>
      <c r="R845" t="s">
        <v>60</v>
      </c>
      <c r="S845">
        <v>4420</v>
      </c>
      <c r="T845">
        <v>13421</v>
      </c>
      <c r="U845">
        <v>1</v>
      </c>
      <c r="V845" t="s">
        <v>47</v>
      </c>
      <c r="W845" t="s">
        <v>49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49</v>
      </c>
      <c r="C846" t="s">
        <v>37</v>
      </c>
      <c r="D846">
        <v>852</v>
      </c>
      <c r="E846" t="s">
        <v>40</v>
      </c>
      <c r="F846">
        <v>10</v>
      </c>
      <c r="G846">
        <v>3</v>
      </c>
      <c r="H846" t="s">
        <v>0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52</v>
      </c>
      <c r="Q846">
        <v>3</v>
      </c>
      <c r="R846" t="s">
        <v>60</v>
      </c>
      <c r="S846">
        <v>6578</v>
      </c>
      <c r="T846">
        <v>2706</v>
      </c>
      <c r="U846">
        <v>1</v>
      </c>
      <c r="V846" t="s">
        <v>47</v>
      </c>
      <c r="W846" t="s">
        <v>49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49</v>
      </c>
      <c r="C847" t="s">
        <v>38</v>
      </c>
      <c r="D847">
        <v>902</v>
      </c>
      <c r="E847" t="s">
        <v>41</v>
      </c>
      <c r="F847">
        <v>26</v>
      </c>
      <c r="G847">
        <v>2</v>
      </c>
      <c r="H847" t="s">
        <v>44</v>
      </c>
      <c r="I847">
        <v>1</v>
      </c>
      <c r="J847">
        <v>1180</v>
      </c>
      <c r="K847">
        <v>3</v>
      </c>
      <c r="L847" t="s">
        <v>45</v>
      </c>
      <c r="M847">
        <v>92</v>
      </c>
      <c r="N847">
        <v>2</v>
      </c>
      <c r="O847">
        <v>2</v>
      </c>
      <c r="P847" t="s">
        <v>53</v>
      </c>
      <c r="Q847">
        <v>4</v>
      </c>
      <c r="R847" t="s">
        <v>60</v>
      </c>
      <c r="S847">
        <v>4422</v>
      </c>
      <c r="T847">
        <v>21203</v>
      </c>
      <c r="U847">
        <v>3</v>
      </c>
      <c r="V847" t="s">
        <v>47</v>
      </c>
      <c r="W847" t="s">
        <v>47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49</v>
      </c>
      <c r="C848" t="s">
        <v>37</v>
      </c>
      <c r="D848">
        <v>819</v>
      </c>
      <c r="E848" t="s">
        <v>41</v>
      </c>
      <c r="F848">
        <v>2</v>
      </c>
      <c r="G848">
        <v>3</v>
      </c>
      <c r="H848" t="s">
        <v>42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55</v>
      </c>
      <c r="Q848">
        <v>2</v>
      </c>
      <c r="R848" t="s">
        <v>62</v>
      </c>
      <c r="S848">
        <v>10274</v>
      </c>
      <c r="T848">
        <v>19588</v>
      </c>
      <c r="U848">
        <v>2</v>
      </c>
      <c r="V848" t="s">
        <v>47</v>
      </c>
      <c r="W848" t="s">
        <v>49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49</v>
      </c>
      <c r="C849" t="s">
        <v>38</v>
      </c>
      <c r="D849">
        <v>669</v>
      </c>
      <c r="E849" t="s">
        <v>41</v>
      </c>
      <c r="F849">
        <v>1</v>
      </c>
      <c r="G849">
        <v>3</v>
      </c>
      <c r="H849" t="s">
        <v>44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56</v>
      </c>
      <c r="Q849">
        <v>1</v>
      </c>
      <c r="R849" t="s">
        <v>61</v>
      </c>
      <c r="S849">
        <v>5343</v>
      </c>
      <c r="T849">
        <v>25755</v>
      </c>
      <c r="U849">
        <v>0</v>
      </c>
      <c r="V849" t="s">
        <v>47</v>
      </c>
      <c r="W849" t="s">
        <v>49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49</v>
      </c>
      <c r="C850" t="s">
        <v>38</v>
      </c>
      <c r="D850">
        <v>636</v>
      </c>
      <c r="E850" t="s">
        <v>41</v>
      </c>
      <c r="F850">
        <v>4</v>
      </c>
      <c r="G850">
        <v>4</v>
      </c>
      <c r="H850" t="s">
        <v>43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54</v>
      </c>
      <c r="Q850">
        <v>4</v>
      </c>
      <c r="R850" t="s">
        <v>60</v>
      </c>
      <c r="S850">
        <v>2376</v>
      </c>
      <c r="T850">
        <v>26537</v>
      </c>
      <c r="U850">
        <v>1</v>
      </c>
      <c r="V850" t="s">
        <v>47</v>
      </c>
      <c r="W850" t="s">
        <v>49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47</v>
      </c>
      <c r="C851" t="s">
        <v>37</v>
      </c>
      <c r="D851">
        <v>1372</v>
      </c>
      <c r="E851" t="s">
        <v>40</v>
      </c>
      <c r="F851">
        <v>9</v>
      </c>
      <c r="G851">
        <v>3</v>
      </c>
      <c r="H851" t="s">
        <v>0</v>
      </c>
      <c r="I851">
        <v>1</v>
      </c>
      <c r="J851">
        <v>1188</v>
      </c>
      <c r="K851">
        <v>1</v>
      </c>
      <c r="L851" t="s">
        <v>45</v>
      </c>
      <c r="M851">
        <v>85</v>
      </c>
      <c r="N851">
        <v>1</v>
      </c>
      <c r="O851">
        <v>2</v>
      </c>
      <c r="P851" t="s">
        <v>52</v>
      </c>
      <c r="Q851">
        <v>3</v>
      </c>
      <c r="R851" t="s">
        <v>61</v>
      </c>
      <c r="S851">
        <v>5346</v>
      </c>
      <c r="T851">
        <v>9489</v>
      </c>
      <c r="U851">
        <v>8</v>
      </c>
      <c r="V851" t="s">
        <v>47</v>
      </c>
      <c r="W851" t="s">
        <v>49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49</v>
      </c>
      <c r="C852" t="s">
        <v>39</v>
      </c>
      <c r="D852">
        <v>862</v>
      </c>
      <c r="E852" t="s">
        <v>40</v>
      </c>
      <c r="F852">
        <v>2</v>
      </c>
      <c r="G852">
        <v>1</v>
      </c>
      <c r="H852" t="s">
        <v>42</v>
      </c>
      <c r="I852">
        <v>1</v>
      </c>
      <c r="J852">
        <v>1190</v>
      </c>
      <c r="K852">
        <v>3</v>
      </c>
      <c r="L852" t="s">
        <v>45</v>
      </c>
      <c r="M852">
        <v>76</v>
      </c>
      <c r="N852">
        <v>3</v>
      </c>
      <c r="O852">
        <v>1</v>
      </c>
      <c r="P852" t="s">
        <v>59</v>
      </c>
      <c r="Q852">
        <v>1</v>
      </c>
      <c r="R852" t="s">
        <v>62</v>
      </c>
      <c r="S852">
        <v>2827</v>
      </c>
      <c r="T852">
        <v>14947</v>
      </c>
      <c r="U852">
        <v>1</v>
      </c>
      <c r="V852" t="s">
        <v>47</v>
      </c>
      <c r="W852" t="s">
        <v>49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49</v>
      </c>
      <c r="C853" t="s">
        <v>37</v>
      </c>
      <c r="D853">
        <v>718</v>
      </c>
      <c r="E853" t="s">
        <v>41</v>
      </c>
      <c r="F853">
        <v>4</v>
      </c>
      <c r="G853">
        <v>4</v>
      </c>
      <c r="H853" t="s">
        <v>50</v>
      </c>
      <c r="I853">
        <v>1</v>
      </c>
      <c r="J853">
        <v>1191</v>
      </c>
      <c r="K853">
        <v>4</v>
      </c>
      <c r="L853" t="s">
        <v>45</v>
      </c>
      <c r="M853">
        <v>92</v>
      </c>
      <c r="N853">
        <v>3</v>
      </c>
      <c r="O853">
        <v>5</v>
      </c>
      <c r="P853" t="s">
        <v>57</v>
      </c>
      <c r="Q853">
        <v>1</v>
      </c>
      <c r="R853" t="s">
        <v>62</v>
      </c>
      <c r="S853">
        <v>19943</v>
      </c>
      <c r="T853">
        <v>18575</v>
      </c>
      <c r="U853">
        <v>4</v>
      </c>
      <c r="V853" t="s">
        <v>47</v>
      </c>
      <c r="W853" t="s">
        <v>49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49</v>
      </c>
      <c r="C854" t="s">
        <v>37</v>
      </c>
      <c r="D854">
        <v>1401</v>
      </c>
      <c r="E854" t="s">
        <v>41</v>
      </c>
      <c r="F854">
        <v>6</v>
      </c>
      <c r="G854">
        <v>1</v>
      </c>
      <c r="H854" t="s">
        <v>44</v>
      </c>
      <c r="I854">
        <v>1</v>
      </c>
      <c r="J854">
        <v>1192</v>
      </c>
      <c r="K854">
        <v>2</v>
      </c>
      <c r="L854" t="s">
        <v>45</v>
      </c>
      <c r="M854">
        <v>54</v>
      </c>
      <c r="N854">
        <v>3</v>
      </c>
      <c r="O854">
        <v>1</v>
      </c>
      <c r="P854" t="s">
        <v>54</v>
      </c>
      <c r="Q854">
        <v>4</v>
      </c>
      <c r="R854" t="s">
        <v>60</v>
      </c>
      <c r="S854">
        <v>3131</v>
      </c>
      <c r="T854">
        <v>26342</v>
      </c>
      <c r="U854">
        <v>1</v>
      </c>
      <c r="V854" t="s">
        <v>47</v>
      </c>
      <c r="W854" t="s">
        <v>49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49</v>
      </c>
      <c r="C855" t="s">
        <v>37</v>
      </c>
      <c r="D855">
        <v>645</v>
      </c>
      <c r="E855" t="s">
        <v>41</v>
      </c>
      <c r="F855">
        <v>9</v>
      </c>
      <c r="G855">
        <v>2</v>
      </c>
      <c r="H855" t="s">
        <v>42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53</v>
      </c>
      <c r="Q855">
        <v>1</v>
      </c>
      <c r="R855" t="s">
        <v>61</v>
      </c>
      <c r="S855">
        <v>2552</v>
      </c>
      <c r="T855">
        <v>7172</v>
      </c>
      <c r="U855">
        <v>1</v>
      </c>
      <c r="V855" t="s">
        <v>47</v>
      </c>
      <c r="W855" t="s">
        <v>49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49</v>
      </c>
      <c r="C856" t="s">
        <v>37</v>
      </c>
      <c r="D856">
        <v>1457</v>
      </c>
      <c r="E856" t="s">
        <v>41</v>
      </c>
      <c r="F856">
        <v>7</v>
      </c>
      <c r="G856">
        <v>3</v>
      </c>
      <c r="H856" t="s">
        <v>44</v>
      </c>
      <c r="I856">
        <v>1</v>
      </c>
      <c r="J856">
        <v>1195</v>
      </c>
      <c r="K856">
        <v>1</v>
      </c>
      <c r="L856" t="s">
        <v>45</v>
      </c>
      <c r="M856">
        <v>83</v>
      </c>
      <c r="N856">
        <v>3</v>
      </c>
      <c r="O856">
        <v>1</v>
      </c>
      <c r="P856" t="s">
        <v>53</v>
      </c>
      <c r="Q856">
        <v>3</v>
      </c>
      <c r="R856" t="s">
        <v>60</v>
      </c>
      <c r="S856">
        <v>4477</v>
      </c>
      <c r="T856">
        <v>20100</v>
      </c>
      <c r="U856">
        <v>4</v>
      </c>
      <c r="V856" t="s">
        <v>47</v>
      </c>
      <c r="W856" t="s">
        <v>47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49</v>
      </c>
      <c r="C857" t="s">
        <v>37</v>
      </c>
      <c r="D857">
        <v>977</v>
      </c>
      <c r="E857" t="s">
        <v>41</v>
      </c>
      <c r="F857">
        <v>1</v>
      </c>
      <c r="G857">
        <v>3</v>
      </c>
      <c r="H857" t="s">
        <v>42</v>
      </c>
      <c r="I857">
        <v>1</v>
      </c>
      <c r="J857">
        <v>1196</v>
      </c>
      <c r="K857">
        <v>4</v>
      </c>
      <c r="L857" t="s">
        <v>45</v>
      </c>
      <c r="M857">
        <v>56</v>
      </c>
      <c r="N857">
        <v>2</v>
      </c>
      <c r="O857">
        <v>2</v>
      </c>
      <c r="P857" t="s">
        <v>55</v>
      </c>
      <c r="Q857">
        <v>4</v>
      </c>
      <c r="R857" t="s">
        <v>60</v>
      </c>
      <c r="S857">
        <v>6474</v>
      </c>
      <c r="T857">
        <v>9961</v>
      </c>
      <c r="U857">
        <v>1</v>
      </c>
      <c r="V857" t="s">
        <v>47</v>
      </c>
      <c r="W857" t="s">
        <v>49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49</v>
      </c>
      <c r="C858" t="s">
        <v>37</v>
      </c>
      <c r="D858">
        <v>805</v>
      </c>
      <c r="E858" t="s">
        <v>41</v>
      </c>
      <c r="F858">
        <v>3</v>
      </c>
      <c r="G858">
        <v>3</v>
      </c>
      <c r="H858" t="s">
        <v>42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54</v>
      </c>
      <c r="Q858">
        <v>3</v>
      </c>
      <c r="R858" t="s">
        <v>61</v>
      </c>
      <c r="S858">
        <v>3033</v>
      </c>
      <c r="T858">
        <v>12828</v>
      </c>
      <c r="U858">
        <v>1</v>
      </c>
      <c r="V858" t="s">
        <v>47</v>
      </c>
      <c r="W858" t="s">
        <v>49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47</v>
      </c>
      <c r="C859" t="s">
        <v>37</v>
      </c>
      <c r="D859">
        <v>1097</v>
      </c>
      <c r="E859" t="s">
        <v>41</v>
      </c>
      <c r="F859">
        <v>10</v>
      </c>
      <c r="G859">
        <v>4</v>
      </c>
      <c r="H859" t="s">
        <v>42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53</v>
      </c>
      <c r="Q859">
        <v>3</v>
      </c>
      <c r="R859" t="s">
        <v>61</v>
      </c>
      <c r="S859">
        <v>2936</v>
      </c>
      <c r="T859">
        <v>10826</v>
      </c>
      <c r="U859">
        <v>1</v>
      </c>
      <c r="V859" t="s">
        <v>47</v>
      </c>
      <c r="W859" t="s">
        <v>47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49</v>
      </c>
      <c r="C860" t="s">
        <v>37</v>
      </c>
      <c r="D860">
        <v>1223</v>
      </c>
      <c r="E860" t="s">
        <v>41</v>
      </c>
      <c r="F860">
        <v>7</v>
      </c>
      <c r="G860">
        <v>2</v>
      </c>
      <c r="H860" t="s">
        <v>44</v>
      </c>
      <c r="I860">
        <v>1</v>
      </c>
      <c r="J860">
        <v>1201</v>
      </c>
      <c r="K860">
        <v>4</v>
      </c>
      <c r="L860" t="s">
        <v>45</v>
      </c>
      <c r="M860">
        <v>50</v>
      </c>
      <c r="N860">
        <v>3</v>
      </c>
      <c r="O860">
        <v>5</v>
      </c>
      <c r="P860" t="s">
        <v>57</v>
      </c>
      <c r="Q860">
        <v>3</v>
      </c>
      <c r="R860" t="s">
        <v>62</v>
      </c>
      <c r="S860">
        <v>18606</v>
      </c>
      <c r="T860">
        <v>18640</v>
      </c>
      <c r="U860">
        <v>3</v>
      </c>
      <c r="V860" t="s">
        <v>47</v>
      </c>
      <c r="W860" t="s">
        <v>49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49</v>
      </c>
      <c r="C861" t="s">
        <v>37</v>
      </c>
      <c r="D861">
        <v>942</v>
      </c>
      <c r="E861" t="s">
        <v>41</v>
      </c>
      <c r="F861">
        <v>15</v>
      </c>
      <c r="G861">
        <v>1</v>
      </c>
      <c r="H861" t="s">
        <v>42</v>
      </c>
      <c r="I861">
        <v>1</v>
      </c>
      <c r="J861">
        <v>1202</v>
      </c>
      <c r="K861">
        <v>2</v>
      </c>
      <c r="L861" t="s">
        <v>45</v>
      </c>
      <c r="M861">
        <v>69</v>
      </c>
      <c r="N861">
        <v>1</v>
      </c>
      <c r="O861">
        <v>1</v>
      </c>
      <c r="P861" t="s">
        <v>53</v>
      </c>
      <c r="Q861">
        <v>4</v>
      </c>
      <c r="R861" t="s">
        <v>60</v>
      </c>
      <c r="S861">
        <v>2168</v>
      </c>
      <c r="T861">
        <v>26933</v>
      </c>
      <c r="U861">
        <v>0</v>
      </c>
      <c r="V861" t="s">
        <v>47</v>
      </c>
      <c r="W861" t="s">
        <v>47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47</v>
      </c>
      <c r="C862" t="s">
        <v>38</v>
      </c>
      <c r="D862">
        <v>1256</v>
      </c>
      <c r="E862" t="s">
        <v>41</v>
      </c>
      <c r="F862">
        <v>3</v>
      </c>
      <c r="G862">
        <v>4</v>
      </c>
      <c r="H862" t="s">
        <v>42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53</v>
      </c>
      <c r="Q862">
        <v>4</v>
      </c>
      <c r="R862" t="s">
        <v>60</v>
      </c>
      <c r="S862">
        <v>2853</v>
      </c>
      <c r="T862">
        <v>4223</v>
      </c>
      <c r="U862">
        <v>0</v>
      </c>
      <c r="V862" t="s">
        <v>47</v>
      </c>
      <c r="W862" t="s">
        <v>47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49</v>
      </c>
      <c r="C863" t="s">
        <v>37</v>
      </c>
      <c r="D863">
        <v>1402</v>
      </c>
      <c r="E863" t="s">
        <v>40</v>
      </c>
      <c r="F863">
        <v>2</v>
      </c>
      <c r="G863">
        <v>3</v>
      </c>
      <c r="H863" t="s">
        <v>0</v>
      </c>
      <c r="I863">
        <v>1</v>
      </c>
      <c r="J863">
        <v>1204</v>
      </c>
      <c r="K863">
        <v>3</v>
      </c>
      <c r="L863" t="s">
        <v>45</v>
      </c>
      <c r="M863">
        <v>69</v>
      </c>
      <c r="N863">
        <v>3</v>
      </c>
      <c r="O863">
        <v>4</v>
      </c>
      <c r="P863" t="s">
        <v>57</v>
      </c>
      <c r="Q863">
        <v>1</v>
      </c>
      <c r="R863" t="s">
        <v>60</v>
      </c>
      <c r="S863">
        <v>17048</v>
      </c>
      <c r="T863">
        <v>24097</v>
      </c>
      <c r="U863">
        <v>8</v>
      </c>
      <c r="V863" t="s">
        <v>47</v>
      </c>
      <c r="W863" t="s">
        <v>49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49</v>
      </c>
      <c r="C864" t="s">
        <v>39</v>
      </c>
      <c r="D864">
        <v>111</v>
      </c>
      <c r="E864" t="s">
        <v>41</v>
      </c>
      <c r="F864">
        <v>17</v>
      </c>
      <c r="G864">
        <v>3</v>
      </c>
      <c r="H864" t="s">
        <v>42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53</v>
      </c>
      <c r="Q864">
        <v>3</v>
      </c>
      <c r="R864" t="s">
        <v>61</v>
      </c>
      <c r="S864">
        <v>2290</v>
      </c>
      <c r="T864">
        <v>4279</v>
      </c>
      <c r="U864">
        <v>2</v>
      </c>
      <c r="V864" t="s">
        <v>47</v>
      </c>
      <c r="W864" t="s">
        <v>49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49</v>
      </c>
      <c r="C865" t="s">
        <v>37</v>
      </c>
      <c r="D865">
        <v>147</v>
      </c>
      <c r="E865" t="s">
        <v>51</v>
      </c>
      <c r="F865">
        <v>2</v>
      </c>
      <c r="G865">
        <v>3</v>
      </c>
      <c r="H865" t="s">
        <v>51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51</v>
      </c>
      <c r="Q865">
        <v>3</v>
      </c>
      <c r="R865" t="s">
        <v>60</v>
      </c>
      <c r="S865">
        <v>3600</v>
      </c>
      <c r="T865">
        <v>8429</v>
      </c>
      <c r="U865">
        <v>1</v>
      </c>
      <c r="V865" t="s">
        <v>47</v>
      </c>
      <c r="W865" t="s">
        <v>49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47</v>
      </c>
      <c r="C866" t="s">
        <v>39</v>
      </c>
      <c r="D866">
        <v>906</v>
      </c>
      <c r="E866" t="s">
        <v>41</v>
      </c>
      <c r="F866">
        <v>5</v>
      </c>
      <c r="G866">
        <v>2</v>
      </c>
      <c r="H866" t="s">
        <v>42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53</v>
      </c>
      <c r="Q866">
        <v>1</v>
      </c>
      <c r="R866" t="s">
        <v>62</v>
      </c>
      <c r="S866">
        <v>2107</v>
      </c>
      <c r="T866">
        <v>20293</v>
      </c>
      <c r="U866">
        <v>6</v>
      </c>
      <c r="V866" t="s">
        <v>47</v>
      </c>
      <c r="W866" t="s">
        <v>49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49</v>
      </c>
      <c r="C867" t="s">
        <v>37</v>
      </c>
      <c r="D867">
        <v>1329</v>
      </c>
      <c r="E867" t="s">
        <v>40</v>
      </c>
      <c r="F867">
        <v>29</v>
      </c>
      <c r="G867">
        <v>4</v>
      </c>
      <c r="H867" t="s">
        <v>42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52</v>
      </c>
      <c r="Q867">
        <v>1</v>
      </c>
      <c r="R867" t="s">
        <v>62</v>
      </c>
      <c r="S867">
        <v>4115</v>
      </c>
      <c r="T867">
        <v>13192</v>
      </c>
      <c r="U867">
        <v>8</v>
      </c>
      <c r="V867" t="s">
        <v>47</v>
      </c>
      <c r="W867" t="s">
        <v>49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49</v>
      </c>
      <c r="C868" t="s">
        <v>38</v>
      </c>
      <c r="D868">
        <v>1184</v>
      </c>
      <c r="E868" t="s">
        <v>40</v>
      </c>
      <c r="F868">
        <v>2</v>
      </c>
      <c r="G868">
        <v>4</v>
      </c>
      <c r="H868" t="s">
        <v>44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52</v>
      </c>
      <c r="Q868">
        <v>2</v>
      </c>
      <c r="R868" t="s">
        <v>60</v>
      </c>
      <c r="S868">
        <v>4327</v>
      </c>
      <c r="T868">
        <v>25440</v>
      </c>
      <c r="U868">
        <v>5</v>
      </c>
      <c r="V868" t="s">
        <v>47</v>
      </c>
      <c r="W868" t="s">
        <v>49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49</v>
      </c>
      <c r="C869" t="s">
        <v>38</v>
      </c>
      <c r="D869">
        <v>1421</v>
      </c>
      <c r="E869" t="s">
        <v>41</v>
      </c>
      <c r="F869">
        <v>2</v>
      </c>
      <c r="G869">
        <v>3</v>
      </c>
      <c r="H869" t="s">
        <v>44</v>
      </c>
      <c r="I869">
        <v>1</v>
      </c>
      <c r="J869">
        <v>1215</v>
      </c>
      <c r="K869">
        <v>4</v>
      </c>
      <c r="L869" t="s">
        <v>45</v>
      </c>
      <c r="M869">
        <v>30</v>
      </c>
      <c r="N869">
        <v>3</v>
      </c>
      <c r="O869">
        <v>4</v>
      </c>
      <c r="P869" t="s">
        <v>57</v>
      </c>
      <c r="Q869">
        <v>1</v>
      </c>
      <c r="R869" t="s">
        <v>60</v>
      </c>
      <c r="S869">
        <v>17856</v>
      </c>
      <c r="T869">
        <v>9490</v>
      </c>
      <c r="U869">
        <v>2</v>
      </c>
      <c r="V869" t="s">
        <v>47</v>
      </c>
      <c r="W869" t="s">
        <v>49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49</v>
      </c>
      <c r="C870" t="s">
        <v>37</v>
      </c>
      <c r="D870">
        <v>1179</v>
      </c>
      <c r="E870" t="s">
        <v>41</v>
      </c>
      <c r="F870">
        <v>19</v>
      </c>
      <c r="G870">
        <v>4</v>
      </c>
      <c r="H870" t="s">
        <v>44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54</v>
      </c>
      <c r="Q870">
        <v>1</v>
      </c>
      <c r="R870" t="s">
        <v>60</v>
      </c>
      <c r="S870">
        <v>3196</v>
      </c>
      <c r="T870">
        <v>12449</v>
      </c>
      <c r="U870">
        <v>1</v>
      </c>
      <c r="V870" t="s">
        <v>47</v>
      </c>
      <c r="W870" t="s">
        <v>49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49</v>
      </c>
      <c r="C871" t="s">
        <v>37</v>
      </c>
      <c r="D871">
        <v>1450</v>
      </c>
      <c r="E871" t="s">
        <v>41</v>
      </c>
      <c r="F871">
        <v>15</v>
      </c>
      <c r="G871">
        <v>2</v>
      </c>
      <c r="H871" t="s">
        <v>42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60</v>
      </c>
      <c r="S871">
        <v>19081</v>
      </c>
      <c r="T871">
        <v>10849</v>
      </c>
      <c r="U871">
        <v>5</v>
      </c>
      <c r="V871" t="s">
        <v>47</v>
      </c>
      <c r="W871" t="s">
        <v>49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49</v>
      </c>
      <c r="C872" t="s">
        <v>37</v>
      </c>
      <c r="D872">
        <v>1361</v>
      </c>
      <c r="E872" t="s">
        <v>40</v>
      </c>
      <c r="F872">
        <v>17</v>
      </c>
      <c r="G872">
        <v>4</v>
      </c>
      <c r="H872" t="s">
        <v>42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52</v>
      </c>
      <c r="Q872">
        <v>1</v>
      </c>
      <c r="R872" t="s">
        <v>60</v>
      </c>
      <c r="S872">
        <v>8966</v>
      </c>
      <c r="T872">
        <v>21026</v>
      </c>
      <c r="U872">
        <v>3</v>
      </c>
      <c r="V872" t="s">
        <v>47</v>
      </c>
      <c r="W872" t="s">
        <v>47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47</v>
      </c>
      <c r="C873" t="s">
        <v>37</v>
      </c>
      <c r="D873">
        <v>984</v>
      </c>
      <c r="E873" t="s">
        <v>41</v>
      </c>
      <c r="F873">
        <v>17</v>
      </c>
      <c r="G873">
        <v>2</v>
      </c>
      <c r="H873" t="s">
        <v>42</v>
      </c>
      <c r="I873">
        <v>1</v>
      </c>
      <c r="J873">
        <v>1219</v>
      </c>
      <c r="K873">
        <v>4</v>
      </c>
      <c r="L873" t="s">
        <v>45</v>
      </c>
      <c r="M873">
        <v>97</v>
      </c>
      <c r="N873">
        <v>3</v>
      </c>
      <c r="O873">
        <v>1</v>
      </c>
      <c r="P873" t="s">
        <v>54</v>
      </c>
      <c r="Q873">
        <v>2</v>
      </c>
      <c r="R873" t="s">
        <v>60</v>
      </c>
      <c r="S873">
        <v>2210</v>
      </c>
      <c r="T873">
        <v>3372</v>
      </c>
      <c r="U873">
        <v>1</v>
      </c>
      <c r="V873" t="s">
        <v>47</v>
      </c>
      <c r="W873" t="s">
        <v>49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49</v>
      </c>
      <c r="C874" t="s">
        <v>38</v>
      </c>
      <c r="D874">
        <v>1146</v>
      </c>
      <c r="E874" t="s">
        <v>40</v>
      </c>
      <c r="F874">
        <v>25</v>
      </c>
      <c r="G874">
        <v>3</v>
      </c>
      <c r="H874" t="s">
        <v>44</v>
      </c>
      <c r="I874">
        <v>1</v>
      </c>
      <c r="J874">
        <v>1220</v>
      </c>
      <c r="K874">
        <v>2</v>
      </c>
      <c r="L874" t="s">
        <v>45</v>
      </c>
      <c r="M874">
        <v>82</v>
      </c>
      <c r="N874">
        <v>3</v>
      </c>
      <c r="O874">
        <v>2</v>
      </c>
      <c r="P874" t="s">
        <v>52</v>
      </c>
      <c r="Q874">
        <v>3</v>
      </c>
      <c r="R874" t="s">
        <v>60</v>
      </c>
      <c r="S874">
        <v>4539</v>
      </c>
      <c r="T874">
        <v>4905</v>
      </c>
      <c r="U874">
        <v>1</v>
      </c>
      <c r="V874" t="s">
        <v>47</v>
      </c>
      <c r="W874" t="s">
        <v>49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49</v>
      </c>
      <c r="C875" t="s">
        <v>37</v>
      </c>
      <c r="D875">
        <v>917</v>
      </c>
      <c r="E875" t="s">
        <v>41</v>
      </c>
      <c r="F875">
        <v>6</v>
      </c>
      <c r="G875">
        <v>4</v>
      </c>
      <c r="H875" t="s">
        <v>42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54</v>
      </c>
      <c r="Q875">
        <v>3</v>
      </c>
      <c r="R875" t="s">
        <v>62</v>
      </c>
      <c r="S875">
        <v>2741</v>
      </c>
      <c r="T875">
        <v>6865</v>
      </c>
      <c r="U875">
        <v>1</v>
      </c>
      <c r="V875" t="s">
        <v>47</v>
      </c>
      <c r="W875" t="s">
        <v>49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49</v>
      </c>
      <c r="C876" t="s">
        <v>37</v>
      </c>
      <c r="D876">
        <v>853</v>
      </c>
      <c r="E876" t="s">
        <v>41</v>
      </c>
      <c r="F876">
        <v>7</v>
      </c>
      <c r="G876">
        <v>4</v>
      </c>
      <c r="H876" t="s">
        <v>42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54</v>
      </c>
      <c r="Q876">
        <v>3</v>
      </c>
      <c r="R876" t="s">
        <v>62</v>
      </c>
      <c r="S876">
        <v>3491</v>
      </c>
      <c r="T876">
        <v>11309</v>
      </c>
      <c r="U876">
        <v>1</v>
      </c>
      <c r="V876" t="s">
        <v>47</v>
      </c>
      <c r="W876" t="s">
        <v>49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49</v>
      </c>
      <c r="C877" t="s">
        <v>37</v>
      </c>
      <c r="D877">
        <v>200</v>
      </c>
      <c r="E877" t="s">
        <v>41</v>
      </c>
      <c r="F877">
        <v>29</v>
      </c>
      <c r="G877">
        <v>4</v>
      </c>
      <c r="H877" t="s">
        <v>43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53</v>
      </c>
      <c r="Q877">
        <v>4</v>
      </c>
      <c r="R877" t="s">
        <v>61</v>
      </c>
      <c r="S877">
        <v>4541</v>
      </c>
      <c r="T877">
        <v>7744</v>
      </c>
      <c r="U877">
        <v>1</v>
      </c>
      <c r="V877" t="s">
        <v>47</v>
      </c>
      <c r="W877" t="s">
        <v>49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49</v>
      </c>
      <c r="C878" t="s">
        <v>37</v>
      </c>
      <c r="D878">
        <v>654</v>
      </c>
      <c r="E878" t="s">
        <v>40</v>
      </c>
      <c r="F878">
        <v>21</v>
      </c>
      <c r="G878">
        <v>3</v>
      </c>
      <c r="H878" t="s">
        <v>0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59</v>
      </c>
      <c r="Q878">
        <v>4</v>
      </c>
      <c r="R878" t="s">
        <v>61</v>
      </c>
      <c r="S878">
        <v>2678</v>
      </c>
      <c r="T878">
        <v>5050</v>
      </c>
      <c r="U878">
        <v>1</v>
      </c>
      <c r="V878" t="s">
        <v>47</v>
      </c>
      <c r="W878" t="s">
        <v>49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49</v>
      </c>
      <c r="C879" t="s">
        <v>37</v>
      </c>
      <c r="D879">
        <v>150</v>
      </c>
      <c r="E879" t="s">
        <v>41</v>
      </c>
      <c r="F879">
        <v>2</v>
      </c>
      <c r="G879">
        <v>4</v>
      </c>
      <c r="H879" t="s">
        <v>50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55</v>
      </c>
      <c r="Q879">
        <v>4</v>
      </c>
      <c r="R879" t="s">
        <v>62</v>
      </c>
      <c r="S879">
        <v>7379</v>
      </c>
      <c r="T879">
        <v>17433</v>
      </c>
      <c r="U879">
        <v>2</v>
      </c>
      <c r="V879" t="s">
        <v>47</v>
      </c>
      <c r="W879" t="s">
        <v>49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49</v>
      </c>
      <c r="C880" t="s">
        <v>39</v>
      </c>
      <c r="D880">
        <v>179</v>
      </c>
      <c r="E880" t="s">
        <v>51</v>
      </c>
      <c r="F880">
        <v>2</v>
      </c>
      <c r="G880">
        <v>5</v>
      </c>
      <c r="H880" t="s">
        <v>44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51</v>
      </c>
      <c r="Q880">
        <v>1</v>
      </c>
      <c r="R880" t="s">
        <v>60</v>
      </c>
      <c r="S880">
        <v>6272</v>
      </c>
      <c r="T880">
        <v>12858</v>
      </c>
      <c r="U880">
        <v>7</v>
      </c>
      <c r="V880" t="s">
        <v>47</v>
      </c>
      <c r="W880" t="s">
        <v>49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49</v>
      </c>
      <c r="C881" t="s">
        <v>37</v>
      </c>
      <c r="D881">
        <v>696</v>
      </c>
      <c r="E881" t="s">
        <v>40</v>
      </c>
      <c r="F881">
        <v>7</v>
      </c>
      <c r="G881">
        <v>4</v>
      </c>
      <c r="H881" t="s">
        <v>0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52</v>
      </c>
      <c r="Q881">
        <v>4</v>
      </c>
      <c r="R881" t="s">
        <v>62</v>
      </c>
      <c r="S881">
        <v>5220</v>
      </c>
      <c r="T881">
        <v>10893</v>
      </c>
      <c r="U881">
        <v>0</v>
      </c>
      <c r="V881" t="s">
        <v>47</v>
      </c>
      <c r="W881" t="s">
        <v>47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49</v>
      </c>
      <c r="C882" t="s">
        <v>38</v>
      </c>
      <c r="D882">
        <v>116</v>
      </c>
      <c r="E882" t="s">
        <v>41</v>
      </c>
      <c r="F882">
        <v>13</v>
      </c>
      <c r="G882">
        <v>3</v>
      </c>
      <c r="H882" t="s">
        <v>43</v>
      </c>
      <c r="I882">
        <v>1</v>
      </c>
      <c r="J882">
        <v>1234</v>
      </c>
      <c r="K882">
        <v>3</v>
      </c>
      <c r="L882" t="s">
        <v>45</v>
      </c>
      <c r="M882">
        <v>77</v>
      </c>
      <c r="N882">
        <v>2</v>
      </c>
      <c r="O882">
        <v>1</v>
      </c>
      <c r="P882" t="s">
        <v>54</v>
      </c>
      <c r="Q882">
        <v>2</v>
      </c>
      <c r="R882" t="s">
        <v>60</v>
      </c>
      <c r="S882">
        <v>2743</v>
      </c>
      <c r="T882">
        <v>7331</v>
      </c>
      <c r="U882">
        <v>1</v>
      </c>
      <c r="V882" t="s">
        <v>47</v>
      </c>
      <c r="W882" t="s">
        <v>49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49</v>
      </c>
      <c r="C883" t="s">
        <v>38</v>
      </c>
      <c r="D883">
        <v>1316</v>
      </c>
      <c r="E883" t="s">
        <v>41</v>
      </c>
      <c r="F883">
        <v>2</v>
      </c>
      <c r="G883">
        <v>2</v>
      </c>
      <c r="H883" t="s">
        <v>42</v>
      </c>
      <c r="I883">
        <v>1</v>
      </c>
      <c r="J883">
        <v>1235</v>
      </c>
      <c r="K883">
        <v>4</v>
      </c>
      <c r="L883" t="s">
        <v>45</v>
      </c>
      <c r="M883">
        <v>38</v>
      </c>
      <c r="N883">
        <v>3</v>
      </c>
      <c r="O883">
        <v>2</v>
      </c>
      <c r="P883" t="s">
        <v>53</v>
      </c>
      <c r="Q883">
        <v>3</v>
      </c>
      <c r="R883" t="s">
        <v>61</v>
      </c>
      <c r="S883">
        <v>4998</v>
      </c>
      <c r="T883">
        <v>2338</v>
      </c>
      <c r="U883">
        <v>4</v>
      </c>
      <c r="V883" t="s">
        <v>47</v>
      </c>
      <c r="W883" t="s">
        <v>47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49</v>
      </c>
      <c r="C884" t="s">
        <v>37</v>
      </c>
      <c r="D884">
        <v>363</v>
      </c>
      <c r="E884" t="s">
        <v>41</v>
      </c>
      <c r="F884">
        <v>1</v>
      </c>
      <c r="G884">
        <v>3</v>
      </c>
      <c r="H884" t="s">
        <v>50</v>
      </c>
      <c r="I884">
        <v>1</v>
      </c>
      <c r="J884">
        <v>1237</v>
      </c>
      <c r="K884">
        <v>3</v>
      </c>
      <c r="L884" t="s">
        <v>45</v>
      </c>
      <c r="M884">
        <v>77</v>
      </c>
      <c r="N884">
        <v>1</v>
      </c>
      <c r="O884">
        <v>3</v>
      </c>
      <c r="P884" t="s">
        <v>55</v>
      </c>
      <c r="Q884">
        <v>1</v>
      </c>
      <c r="R884" t="s">
        <v>62</v>
      </c>
      <c r="S884">
        <v>10252</v>
      </c>
      <c r="T884">
        <v>4235</v>
      </c>
      <c r="U884">
        <v>2</v>
      </c>
      <c r="V884" t="s">
        <v>47</v>
      </c>
      <c r="W884" t="s">
        <v>47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49</v>
      </c>
      <c r="C885" t="s">
        <v>37</v>
      </c>
      <c r="D885">
        <v>117</v>
      </c>
      <c r="E885" t="s">
        <v>41</v>
      </c>
      <c r="F885">
        <v>9</v>
      </c>
      <c r="G885">
        <v>3</v>
      </c>
      <c r="H885" t="s">
        <v>44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53</v>
      </c>
      <c r="Q885">
        <v>4</v>
      </c>
      <c r="R885" t="s">
        <v>60</v>
      </c>
      <c r="S885">
        <v>2781</v>
      </c>
      <c r="T885">
        <v>6311</v>
      </c>
      <c r="U885">
        <v>0</v>
      </c>
      <c r="V885" t="s">
        <v>47</v>
      </c>
      <c r="W885" t="s">
        <v>49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49</v>
      </c>
      <c r="C886" t="s">
        <v>37</v>
      </c>
      <c r="D886">
        <v>107</v>
      </c>
      <c r="E886" t="s">
        <v>40</v>
      </c>
      <c r="F886">
        <v>10</v>
      </c>
      <c r="G886">
        <v>3</v>
      </c>
      <c r="H886" t="s">
        <v>50</v>
      </c>
      <c r="I886">
        <v>1</v>
      </c>
      <c r="J886">
        <v>1239</v>
      </c>
      <c r="K886">
        <v>2</v>
      </c>
      <c r="L886" t="s">
        <v>45</v>
      </c>
      <c r="M886">
        <v>84</v>
      </c>
      <c r="N886">
        <v>2</v>
      </c>
      <c r="O886">
        <v>2</v>
      </c>
      <c r="P886" t="s">
        <v>52</v>
      </c>
      <c r="Q886">
        <v>2</v>
      </c>
      <c r="R886" t="s">
        <v>62</v>
      </c>
      <c r="S886">
        <v>6852</v>
      </c>
      <c r="T886">
        <v>11591</v>
      </c>
      <c r="U886">
        <v>7</v>
      </c>
      <c r="V886" t="s">
        <v>47</v>
      </c>
      <c r="W886" t="s">
        <v>49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49</v>
      </c>
      <c r="C887" t="s">
        <v>37</v>
      </c>
      <c r="D887">
        <v>1356</v>
      </c>
      <c r="E887" t="s">
        <v>40</v>
      </c>
      <c r="F887">
        <v>10</v>
      </c>
      <c r="G887">
        <v>4</v>
      </c>
      <c r="H887" t="s">
        <v>42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52</v>
      </c>
      <c r="Q887">
        <v>4</v>
      </c>
      <c r="R887" t="s">
        <v>61</v>
      </c>
      <c r="S887">
        <v>4950</v>
      </c>
      <c r="T887">
        <v>20623</v>
      </c>
      <c r="U887">
        <v>0</v>
      </c>
      <c r="V887" t="s">
        <v>47</v>
      </c>
      <c r="W887" t="s">
        <v>49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49</v>
      </c>
      <c r="C888" t="s">
        <v>37</v>
      </c>
      <c r="D888">
        <v>1465</v>
      </c>
      <c r="E888" t="s">
        <v>41</v>
      </c>
      <c r="F888">
        <v>1</v>
      </c>
      <c r="G888">
        <v>3</v>
      </c>
      <c r="H888" t="s">
        <v>44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53</v>
      </c>
      <c r="Q888">
        <v>2</v>
      </c>
      <c r="R888" t="s">
        <v>60</v>
      </c>
      <c r="S888">
        <v>3579</v>
      </c>
      <c r="T888">
        <v>9369</v>
      </c>
      <c r="U888">
        <v>0</v>
      </c>
      <c r="V888" t="s">
        <v>47</v>
      </c>
      <c r="W888" t="s">
        <v>47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49</v>
      </c>
      <c r="C889" t="s">
        <v>38</v>
      </c>
      <c r="D889">
        <v>458</v>
      </c>
      <c r="E889" t="s">
        <v>41</v>
      </c>
      <c r="F889">
        <v>26</v>
      </c>
      <c r="G889">
        <v>5</v>
      </c>
      <c r="H889" t="s">
        <v>44</v>
      </c>
      <c r="I889">
        <v>1</v>
      </c>
      <c r="J889">
        <v>1242</v>
      </c>
      <c r="K889">
        <v>1</v>
      </c>
      <c r="L889" t="s">
        <v>45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60</v>
      </c>
      <c r="S889">
        <v>13191</v>
      </c>
      <c r="T889">
        <v>23281</v>
      </c>
      <c r="U889">
        <v>3</v>
      </c>
      <c r="V889" t="s">
        <v>47</v>
      </c>
      <c r="W889" t="s">
        <v>47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49</v>
      </c>
      <c r="C890" t="s">
        <v>39</v>
      </c>
      <c r="D890">
        <v>1212</v>
      </c>
      <c r="E890" t="s">
        <v>40</v>
      </c>
      <c r="F890">
        <v>8</v>
      </c>
      <c r="G890">
        <v>2</v>
      </c>
      <c r="H890" t="s">
        <v>0</v>
      </c>
      <c r="I890">
        <v>1</v>
      </c>
      <c r="J890">
        <v>1243</v>
      </c>
      <c r="K890">
        <v>3</v>
      </c>
      <c r="L890" t="s">
        <v>45</v>
      </c>
      <c r="M890">
        <v>78</v>
      </c>
      <c r="N890">
        <v>2</v>
      </c>
      <c r="O890">
        <v>3</v>
      </c>
      <c r="P890" t="s">
        <v>52</v>
      </c>
      <c r="Q890">
        <v>4</v>
      </c>
      <c r="R890" t="s">
        <v>60</v>
      </c>
      <c r="S890">
        <v>10377</v>
      </c>
      <c r="T890">
        <v>13755</v>
      </c>
      <c r="U890">
        <v>4</v>
      </c>
      <c r="V890" t="s">
        <v>47</v>
      </c>
      <c r="W890" t="s">
        <v>47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49</v>
      </c>
      <c r="C891" t="s">
        <v>37</v>
      </c>
      <c r="D891">
        <v>1103</v>
      </c>
      <c r="E891" t="s">
        <v>41</v>
      </c>
      <c r="F891">
        <v>14</v>
      </c>
      <c r="G891">
        <v>3</v>
      </c>
      <c r="H891" t="s">
        <v>42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53</v>
      </c>
      <c r="Q891">
        <v>1</v>
      </c>
      <c r="R891" t="s">
        <v>60</v>
      </c>
      <c r="S891">
        <v>2235</v>
      </c>
      <c r="T891">
        <v>14377</v>
      </c>
      <c r="U891">
        <v>1</v>
      </c>
      <c r="V891" t="s">
        <v>47</v>
      </c>
      <c r="W891" t="s">
        <v>47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49</v>
      </c>
      <c r="C892" t="s">
        <v>38</v>
      </c>
      <c r="D892">
        <v>966</v>
      </c>
      <c r="E892" t="s">
        <v>41</v>
      </c>
      <c r="F892">
        <v>1</v>
      </c>
      <c r="G892">
        <v>4</v>
      </c>
      <c r="H892" t="s">
        <v>42</v>
      </c>
      <c r="I892">
        <v>1</v>
      </c>
      <c r="J892">
        <v>1245</v>
      </c>
      <c r="K892">
        <v>4</v>
      </c>
      <c r="L892" t="s">
        <v>45</v>
      </c>
      <c r="M892">
        <v>53</v>
      </c>
      <c r="N892">
        <v>3</v>
      </c>
      <c r="O892">
        <v>3</v>
      </c>
      <c r="P892" t="s">
        <v>55</v>
      </c>
      <c r="Q892">
        <v>3</v>
      </c>
      <c r="R892" t="s">
        <v>62</v>
      </c>
      <c r="S892">
        <v>10502</v>
      </c>
      <c r="T892">
        <v>9659</v>
      </c>
      <c r="U892">
        <v>7</v>
      </c>
      <c r="V892" t="s">
        <v>47</v>
      </c>
      <c r="W892" t="s">
        <v>49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49</v>
      </c>
      <c r="C893" t="s">
        <v>37</v>
      </c>
      <c r="D893">
        <v>1117</v>
      </c>
      <c r="E893" t="s">
        <v>41</v>
      </c>
      <c r="F893">
        <v>2</v>
      </c>
      <c r="G893">
        <v>1</v>
      </c>
      <c r="H893" t="s">
        <v>42</v>
      </c>
      <c r="I893">
        <v>1</v>
      </c>
      <c r="J893">
        <v>1246</v>
      </c>
      <c r="K893">
        <v>1</v>
      </c>
      <c r="L893" t="s">
        <v>45</v>
      </c>
      <c r="M893">
        <v>72</v>
      </c>
      <c r="N893">
        <v>4</v>
      </c>
      <c r="O893">
        <v>1</v>
      </c>
      <c r="P893" t="s">
        <v>53</v>
      </c>
      <c r="Q893">
        <v>4</v>
      </c>
      <c r="R893" t="s">
        <v>60</v>
      </c>
      <c r="S893">
        <v>2011</v>
      </c>
      <c r="T893">
        <v>19982</v>
      </c>
      <c r="U893">
        <v>1</v>
      </c>
      <c r="V893" t="s">
        <v>47</v>
      </c>
      <c r="W893" t="s">
        <v>49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47</v>
      </c>
      <c r="C894" t="s">
        <v>39</v>
      </c>
      <c r="D894">
        <v>504</v>
      </c>
      <c r="E894" t="s">
        <v>41</v>
      </c>
      <c r="F894">
        <v>10</v>
      </c>
      <c r="G894">
        <v>3</v>
      </c>
      <c r="H894" t="s">
        <v>44</v>
      </c>
      <c r="I894">
        <v>1</v>
      </c>
      <c r="J894">
        <v>1248</v>
      </c>
      <c r="K894">
        <v>1</v>
      </c>
      <c r="L894" t="s">
        <v>45</v>
      </c>
      <c r="M894">
        <v>96</v>
      </c>
      <c r="N894">
        <v>2</v>
      </c>
      <c r="O894">
        <v>1</v>
      </c>
      <c r="P894" t="s">
        <v>53</v>
      </c>
      <c r="Q894">
        <v>2</v>
      </c>
      <c r="R894" t="s">
        <v>61</v>
      </c>
      <c r="S894">
        <v>1859</v>
      </c>
      <c r="T894">
        <v>6148</v>
      </c>
      <c r="U894">
        <v>1</v>
      </c>
      <c r="V894" t="s">
        <v>47</v>
      </c>
      <c r="W894" t="s">
        <v>47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49</v>
      </c>
      <c r="C895" t="s">
        <v>37</v>
      </c>
      <c r="D895">
        <v>1010</v>
      </c>
      <c r="E895" t="s">
        <v>41</v>
      </c>
      <c r="F895">
        <v>1</v>
      </c>
      <c r="G895">
        <v>3</v>
      </c>
      <c r="H895" t="s">
        <v>42</v>
      </c>
      <c r="I895">
        <v>1</v>
      </c>
      <c r="J895">
        <v>1249</v>
      </c>
      <c r="K895">
        <v>1</v>
      </c>
      <c r="L895" t="s">
        <v>45</v>
      </c>
      <c r="M895">
        <v>97</v>
      </c>
      <c r="N895">
        <v>3</v>
      </c>
      <c r="O895">
        <v>1</v>
      </c>
      <c r="P895" t="s">
        <v>53</v>
      </c>
      <c r="Q895">
        <v>4</v>
      </c>
      <c r="R895" t="s">
        <v>62</v>
      </c>
      <c r="S895">
        <v>3760</v>
      </c>
      <c r="T895">
        <v>5598</v>
      </c>
      <c r="U895">
        <v>1</v>
      </c>
      <c r="V895" t="s">
        <v>47</v>
      </c>
      <c r="W895" t="s">
        <v>49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49</v>
      </c>
      <c r="C896" t="s">
        <v>37</v>
      </c>
      <c r="D896">
        <v>685</v>
      </c>
      <c r="E896" t="s">
        <v>41</v>
      </c>
      <c r="F896">
        <v>3</v>
      </c>
      <c r="G896">
        <v>3</v>
      </c>
      <c r="H896" t="s">
        <v>42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60</v>
      </c>
      <c r="S896">
        <v>17779</v>
      </c>
      <c r="T896">
        <v>23474</v>
      </c>
      <c r="U896">
        <v>3</v>
      </c>
      <c r="V896" t="s">
        <v>47</v>
      </c>
      <c r="W896" t="s">
        <v>49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49</v>
      </c>
      <c r="C897" t="s">
        <v>37</v>
      </c>
      <c r="D897">
        <v>1332</v>
      </c>
      <c r="E897" t="s">
        <v>41</v>
      </c>
      <c r="F897">
        <v>11</v>
      </c>
      <c r="G897">
        <v>2</v>
      </c>
      <c r="H897" t="s">
        <v>44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56</v>
      </c>
      <c r="Q897">
        <v>1</v>
      </c>
      <c r="R897" t="s">
        <v>60</v>
      </c>
      <c r="S897">
        <v>6833</v>
      </c>
      <c r="T897">
        <v>17089</v>
      </c>
      <c r="U897">
        <v>1</v>
      </c>
      <c r="V897" t="s">
        <v>47</v>
      </c>
      <c r="W897" t="s">
        <v>47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49</v>
      </c>
      <c r="C898" t="s">
        <v>37</v>
      </c>
      <c r="D898">
        <v>1062</v>
      </c>
      <c r="E898" t="s">
        <v>41</v>
      </c>
      <c r="F898">
        <v>24</v>
      </c>
      <c r="G898">
        <v>3</v>
      </c>
      <c r="H898" t="s">
        <v>44</v>
      </c>
      <c r="I898">
        <v>1</v>
      </c>
      <c r="J898">
        <v>1252</v>
      </c>
      <c r="K898">
        <v>3</v>
      </c>
      <c r="L898" t="s">
        <v>45</v>
      </c>
      <c r="M898">
        <v>96</v>
      </c>
      <c r="N898">
        <v>2</v>
      </c>
      <c r="O898">
        <v>2</v>
      </c>
      <c r="P898" t="s">
        <v>56</v>
      </c>
      <c r="Q898">
        <v>1</v>
      </c>
      <c r="R898" t="s">
        <v>61</v>
      </c>
      <c r="S898">
        <v>6812</v>
      </c>
      <c r="T898">
        <v>17198</v>
      </c>
      <c r="U898">
        <v>1</v>
      </c>
      <c r="V898" t="s">
        <v>47</v>
      </c>
      <c r="W898" t="s">
        <v>49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49</v>
      </c>
      <c r="C899" t="s">
        <v>37</v>
      </c>
      <c r="D899">
        <v>326</v>
      </c>
      <c r="E899" t="s">
        <v>40</v>
      </c>
      <c r="F899">
        <v>3</v>
      </c>
      <c r="G899">
        <v>3</v>
      </c>
      <c r="H899" t="s">
        <v>42</v>
      </c>
      <c r="I899">
        <v>1</v>
      </c>
      <c r="J899">
        <v>1254</v>
      </c>
      <c r="K899">
        <v>3</v>
      </c>
      <c r="L899" t="s">
        <v>45</v>
      </c>
      <c r="M899">
        <v>48</v>
      </c>
      <c r="N899">
        <v>2</v>
      </c>
      <c r="O899">
        <v>2</v>
      </c>
      <c r="P899" t="s">
        <v>52</v>
      </c>
      <c r="Q899">
        <v>4</v>
      </c>
      <c r="R899" t="s">
        <v>61</v>
      </c>
      <c r="S899">
        <v>5171</v>
      </c>
      <c r="T899">
        <v>16490</v>
      </c>
      <c r="U899">
        <v>5</v>
      </c>
      <c r="V899" t="s">
        <v>47</v>
      </c>
      <c r="W899" t="s">
        <v>49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49</v>
      </c>
      <c r="C900" t="s">
        <v>37</v>
      </c>
      <c r="D900">
        <v>920</v>
      </c>
      <c r="E900" t="s">
        <v>41</v>
      </c>
      <c r="F900">
        <v>3</v>
      </c>
      <c r="G900">
        <v>3</v>
      </c>
      <c r="H900" t="s">
        <v>42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60</v>
      </c>
      <c r="S900">
        <v>19740</v>
      </c>
      <c r="T900">
        <v>18625</v>
      </c>
      <c r="U900">
        <v>3</v>
      </c>
      <c r="V900" t="s">
        <v>47</v>
      </c>
      <c r="W900" t="s">
        <v>49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49</v>
      </c>
      <c r="C901" t="s">
        <v>37</v>
      </c>
      <c r="D901">
        <v>1098</v>
      </c>
      <c r="E901" t="s">
        <v>41</v>
      </c>
      <c r="F901">
        <v>4</v>
      </c>
      <c r="G901">
        <v>2</v>
      </c>
      <c r="H901" t="s">
        <v>44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57</v>
      </c>
      <c r="Q901">
        <v>3</v>
      </c>
      <c r="R901" t="s">
        <v>60</v>
      </c>
      <c r="S901">
        <v>18711</v>
      </c>
      <c r="T901">
        <v>12124</v>
      </c>
      <c r="U901">
        <v>2</v>
      </c>
      <c r="V901" t="s">
        <v>47</v>
      </c>
      <c r="W901" t="s">
        <v>49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49</v>
      </c>
      <c r="C902" t="s">
        <v>38</v>
      </c>
      <c r="D902">
        <v>469</v>
      </c>
      <c r="E902" t="s">
        <v>41</v>
      </c>
      <c r="F902">
        <v>3</v>
      </c>
      <c r="G902">
        <v>3</v>
      </c>
      <c r="H902" t="s">
        <v>50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53</v>
      </c>
      <c r="Q902">
        <v>2</v>
      </c>
      <c r="R902" t="s">
        <v>60</v>
      </c>
      <c r="S902">
        <v>3692</v>
      </c>
      <c r="T902">
        <v>9256</v>
      </c>
      <c r="U902">
        <v>1</v>
      </c>
      <c r="V902" t="s">
        <v>47</v>
      </c>
      <c r="W902" t="s">
        <v>49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49</v>
      </c>
      <c r="C903" t="s">
        <v>37</v>
      </c>
      <c r="D903">
        <v>969</v>
      </c>
      <c r="E903" t="s">
        <v>41</v>
      </c>
      <c r="F903">
        <v>2</v>
      </c>
      <c r="G903">
        <v>2</v>
      </c>
      <c r="H903" t="s">
        <v>50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54</v>
      </c>
      <c r="Q903">
        <v>2</v>
      </c>
      <c r="R903" t="s">
        <v>61</v>
      </c>
      <c r="S903">
        <v>2559</v>
      </c>
      <c r="T903">
        <v>16620</v>
      </c>
      <c r="U903">
        <v>5</v>
      </c>
      <c r="V903" t="s">
        <v>47</v>
      </c>
      <c r="W903" t="s">
        <v>49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49</v>
      </c>
      <c r="C904" t="s">
        <v>37</v>
      </c>
      <c r="D904">
        <v>1167</v>
      </c>
      <c r="E904" t="s">
        <v>41</v>
      </c>
      <c r="F904">
        <v>4</v>
      </c>
      <c r="G904">
        <v>2</v>
      </c>
      <c r="H904" t="s">
        <v>42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53</v>
      </c>
      <c r="Q904">
        <v>3</v>
      </c>
      <c r="R904" t="s">
        <v>62</v>
      </c>
      <c r="S904">
        <v>2517</v>
      </c>
      <c r="T904">
        <v>3208</v>
      </c>
      <c r="U904">
        <v>1</v>
      </c>
      <c r="V904" t="s">
        <v>47</v>
      </c>
      <c r="W904" t="s">
        <v>49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49</v>
      </c>
      <c r="C905" t="s">
        <v>37</v>
      </c>
      <c r="D905">
        <v>1329</v>
      </c>
      <c r="E905" t="s">
        <v>41</v>
      </c>
      <c r="F905">
        <v>7</v>
      </c>
      <c r="G905">
        <v>3</v>
      </c>
      <c r="H905" t="s">
        <v>42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56</v>
      </c>
      <c r="Q905">
        <v>4</v>
      </c>
      <c r="R905" t="s">
        <v>62</v>
      </c>
      <c r="S905">
        <v>6623</v>
      </c>
      <c r="T905">
        <v>4204</v>
      </c>
      <c r="U905">
        <v>1</v>
      </c>
      <c r="V905" t="s">
        <v>47</v>
      </c>
      <c r="W905" t="s">
        <v>47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49</v>
      </c>
      <c r="C906" t="s">
        <v>37</v>
      </c>
      <c r="D906">
        <v>715</v>
      </c>
      <c r="E906" t="s">
        <v>41</v>
      </c>
      <c r="F906">
        <v>1</v>
      </c>
      <c r="G906">
        <v>3</v>
      </c>
      <c r="H906" t="s">
        <v>42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61</v>
      </c>
      <c r="S906">
        <v>18265</v>
      </c>
      <c r="T906">
        <v>8733</v>
      </c>
      <c r="U906">
        <v>6</v>
      </c>
      <c r="V906" t="s">
        <v>47</v>
      </c>
      <c r="W906" t="s">
        <v>49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49</v>
      </c>
      <c r="C907" t="s">
        <v>37</v>
      </c>
      <c r="D907">
        <v>694</v>
      </c>
      <c r="E907" t="s">
        <v>41</v>
      </c>
      <c r="F907">
        <v>1</v>
      </c>
      <c r="G907">
        <v>3</v>
      </c>
      <c r="H907" t="s">
        <v>42</v>
      </c>
      <c r="I907">
        <v>1</v>
      </c>
      <c r="J907">
        <v>1264</v>
      </c>
      <c r="K907">
        <v>4</v>
      </c>
      <c r="L907" t="s">
        <v>45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62</v>
      </c>
      <c r="S907">
        <v>16124</v>
      </c>
      <c r="T907">
        <v>3423</v>
      </c>
      <c r="U907">
        <v>3</v>
      </c>
      <c r="V907" t="s">
        <v>47</v>
      </c>
      <c r="W907" t="s">
        <v>49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49</v>
      </c>
      <c r="C908" t="s">
        <v>37</v>
      </c>
      <c r="D908">
        <v>1320</v>
      </c>
      <c r="E908" t="s">
        <v>41</v>
      </c>
      <c r="F908">
        <v>20</v>
      </c>
      <c r="G908">
        <v>3</v>
      </c>
      <c r="H908" t="s">
        <v>50</v>
      </c>
      <c r="I908">
        <v>1</v>
      </c>
      <c r="J908">
        <v>1265</v>
      </c>
      <c r="K908">
        <v>3</v>
      </c>
      <c r="L908" t="s">
        <v>45</v>
      </c>
      <c r="M908">
        <v>89</v>
      </c>
      <c r="N908">
        <v>4</v>
      </c>
      <c r="O908">
        <v>1</v>
      </c>
      <c r="P908" t="s">
        <v>53</v>
      </c>
      <c r="Q908">
        <v>3</v>
      </c>
      <c r="R908" t="s">
        <v>60</v>
      </c>
      <c r="S908">
        <v>2585</v>
      </c>
      <c r="T908">
        <v>21643</v>
      </c>
      <c r="U908">
        <v>0</v>
      </c>
      <c r="V908" t="s">
        <v>47</v>
      </c>
      <c r="W908" t="s">
        <v>49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49</v>
      </c>
      <c r="C909" t="s">
        <v>37</v>
      </c>
      <c r="D909">
        <v>1099</v>
      </c>
      <c r="E909" t="s">
        <v>40</v>
      </c>
      <c r="F909">
        <v>5</v>
      </c>
      <c r="G909">
        <v>3</v>
      </c>
      <c r="H909" t="s">
        <v>0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57</v>
      </c>
      <c r="Q909">
        <v>2</v>
      </c>
      <c r="R909" t="s">
        <v>60</v>
      </c>
      <c r="S909">
        <v>18213</v>
      </c>
      <c r="T909">
        <v>8751</v>
      </c>
      <c r="U909">
        <v>7</v>
      </c>
      <c r="V909" t="s">
        <v>47</v>
      </c>
      <c r="W909" t="s">
        <v>49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49</v>
      </c>
      <c r="C910" t="s">
        <v>37</v>
      </c>
      <c r="D910">
        <v>536</v>
      </c>
      <c r="E910" t="s">
        <v>40</v>
      </c>
      <c r="F910">
        <v>10</v>
      </c>
      <c r="G910">
        <v>5</v>
      </c>
      <c r="H910" t="s">
        <v>0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52</v>
      </c>
      <c r="Q910">
        <v>3</v>
      </c>
      <c r="R910" t="s">
        <v>62</v>
      </c>
      <c r="S910">
        <v>8380</v>
      </c>
      <c r="T910">
        <v>21708</v>
      </c>
      <c r="U910">
        <v>0</v>
      </c>
      <c r="V910" t="s">
        <v>47</v>
      </c>
      <c r="W910" t="s">
        <v>47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49</v>
      </c>
      <c r="C911" t="s">
        <v>37</v>
      </c>
      <c r="D911">
        <v>265</v>
      </c>
      <c r="E911" t="s">
        <v>41</v>
      </c>
      <c r="F911">
        <v>25</v>
      </c>
      <c r="G911">
        <v>3</v>
      </c>
      <c r="H911" t="s">
        <v>42</v>
      </c>
      <c r="I911">
        <v>1</v>
      </c>
      <c r="J911">
        <v>1269</v>
      </c>
      <c r="K911">
        <v>2</v>
      </c>
      <c r="L911" t="s">
        <v>45</v>
      </c>
      <c r="M911">
        <v>57</v>
      </c>
      <c r="N911">
        <v>4</v>
      </c>
      <c r="O911">
        <v>1</v>
      </c>
      <c r="P911" t="s">
        <v>53</v>
      </c>
      <c r="Q911">
        <v>4</v>
      </c>
      <c r="R911" t="s">
        <v>61</v>
      </c>
      <c r="S911">
        <v>2994</v>
      </c>
      <c r="T911">
        <v>21221</v>
      </c>
      <c r="U911">
        <v>1</v>
      </c>
      <c r="V911" t="s">
        <v>47</v>
      </c>
      <c r="W911" t="s">
        <v>47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49</v>
      </c>
      <c r="C912" t="s">
        <v>37</v>
      </c>
      <c r="D912">
        <v>373</v>
      </c>
      <c r="E912" t="s">
        <v>41</v>
      </c>
      <c r="F912">
        <v>1</v>
      </c>
      <c r="G912">
        <v>2</v>
      </c>
      <c r="H912" t="s">
        <v>42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53</v>
      </c>
      <c r="Q912">
        <v>3</v>
      </c>
      <c r="R912" t="s">
        <v>60</v>
      </c>
      <c r="S912">
        <v>1223</v>
      </c>
      <c r="T912">
        <v>16901</v>
      </c>
      <c r="U912">
        <v>1</v>
      </c>
      <c r="V912" t="s">
        <v>47</v>
      </c>
      <c r="W912" t="s">
        <v>49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47</v>
      </c>
      <c r="C913" t="s">
        <v>38</v>
      </c>
      <c r="D913">
        <v>599</v>
      </c>
      <c r="E913" t="s">
        <v>40</v>
      </c>
      <c r="F913">
        <v>24</v>
      </c>
      <c r="G913">
        <v>1</v>
      </c>
      <c r="H913" t="s">
        <v>42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59</v>
      </c>
      <c r="Q913">
        <v>4</v>
      </c>
      <c r="R913" t="s">
        <v>61</v>
      </c>
      <c r="S913">
        <v>1118</v>
      </c>
      <c r="T913">
        <v>8040</v>
      </c>
      <c r="U913">
        <v>1</v>
      </c>
      <c r="V913" t="s">
        <v>47</v>
      </c>
      <c r="W913" t="s">
        <v>47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49</v>
      </c>
      <c r="C914" t="s">
        <v>37</v>
      </c>
      <c r="D914">
        <v>583</v>
      </c>
      <c r="E914" t="s">
        <v>41</v>
      </c>
      <c r="F914">
        <v>4</v>
      </c>
      <c r="G914">
        <v>2</v>
      </c>
      <c r="H914" t="s">
        <v>42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53</v>
      </c>
      <c r="Q914">
        <v>4</v>
      </c>
      <c r="R914" t="s">
        <v>61</v>
      </c>
      <c r="S914">
        <v>2875</v>
      </c>
      <c r="T914">
        <v>9973</v>
      </c>
      <c r="U914">
        <v>1</v>
      </c>
      <c r="V914" t="s">
        <v>47</v>
      </c>
      <c r="W914" t="s">
        <v>47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47</v>
      </c>
      <c r="C915" t="s">
        <v>37</v>
      </c>
      <c r="D915">
        <v>1449</v>
      </c>
      <c r="E915" t="s">
        <v>40</v>
      </c>
      <c r="F915">
        <v>2</v>
      </c>
      <c r="G915">
        <v>3</v>
      </c>
      <c r="H915" t="s">
        <v>0</v>
      </c>
      <c r="I915">
        <v>1</v>
      </c>
      <c r="J915">
        <v>1277</v>
      </c>
      <c r="K915">
        <v>1</v>
      </c>
      <c r="L915" t="s">
        <v>45</v>
      </c>
      <c r="M915">
        <v>94</v>
      </c>
      <c r="N915">
        <v>1</v>
      </c>
      <c r="O915">
        <v>5</v>
      </c>
      <c r="P915" t="s">
        <v>57</v>
      </c>
      <c r="Q915">
        <v>2</v>
      </c>
      <c r="R915" t="s">
        <v>61</v>
      </c>
      <c r="S915">
        <v>18824</v>
      </c>
      <c r="T915">
        <v>2493</v>
      </c>
      <c r="U915">
        <v>2</v>
      </c>
      <c r="V915" t="s">
        <v>47</v>
      </c>
      <c r="W915" t="s">
        <v>47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49</v>
      </c>
      <c r="C916" t="s">
        <v>39</v>
      </c>
      <c r="D916">
        <v>177</v>
      </c>
      <c r="E916" t="s">
        <v>41</v>
      </c>
      <c r="F916">
        <v>8</v>
      </c>
      <c r="G916">
        <v>1</v>
      </c>
      <c r="H916" t="s">
        <v>44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56</v>
      </c>
      <c r="Q916">
        <v>2</v>
      </c>
      <c r="R916" t="s">
        <v>62</v>
      </c>
      <c r="S916">
        <v>13577</v>
      </c>
      <c r="T916">
        <v>25592</v>
      </c>
      <c r="U916">
        <v>1</v>
      </c>
      <c r="V916" t="s">
        <v>47</v>
      </c>
      <c r="W916" t="s">
        <v>47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47</v>
      </c>
      <c r="C917" t="s">
        <v>38</v>
      </c>
      <c r="D917">
        <v>251</v>
      </c>
      <c r="E917" t="s">
        <v>41</v>
      </c>
      <c r="F917">
        <v>10</v>
      </c>
      <c r="G917">
        <v>2</v>
      </c>
      <c r="H917" t="s">
        <v>42</v>
      </c>
      <c r="I917">
        <v>1</v>
      </c>
      <c r="J917">
        <v>1279</v>
      </c>
      <c r="K917">
        <v>1</v>
      </c>
      <c r="L917" t="s">
        <v>45</v>
      </c>
      <c r="M917">
        <v>45</v>
      </c>
      <c r="N917">
        <v>2</v>
      </c>
      <c r="O917">
        <v>1</v>
      </c>
      <c r="P917" t="s">
        <v>54</v>
      </c>
      <c r="Q917">
        <v>3</v>
      </c>
      <c r="R917" t="s">
        <v>61</v>
      </c>
      <c r="S917">
        <v>2625</v>
      </c>
      <c r="T917">
        <v>25308</v>
      </c>
      <c r="U917">
        <v>1</v>
      </c>
      <c r="V917" t="s">
        <v>47</v>
      </c>
      <c r="W917" t="s">
        <v>49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49</v>
      </c>
      <c r="C918" t="s">
        <v>37</v>
      </c>
      <c r="D918">
        <v>168</v>
      </c>
      <c r="E918" t="s">
        <v>40</v>
      </c>
      <c r="F918">
        <v>4</v>
      </c>
      <c r="G918">
        <v>2</v>
      </c>
      <c r="H918" t="s">
        <v>0</v>
      </c>
      <c r="I918">
        <v>1</v>
      </c>
      <c r="J918">
        <v>1280</v>
      </c>
      <c r="K918">
        <v>4</v>
      </c>
      <c r="L918" t="s">
        <v>45</v>
      </c>
      <c r="M918">
        <v>33</v>
      </c>
      <c r="N918">
        <v>2</v>
      </c>
      <c r="O918">
        <v>5</v>
      </c>
      <c r="P918" t="s">
        <v>57</v>
      </c>
      <c r="Q918">
        <v>2</v>
      </c>
      <c r="R918" t="s">
        <v>60</v>
      </c>
      <c r="S918">
        <v>18789</v>
      </c>
      <c r="T918">
        <v>9946</v>
      </c>
      <c r="U918">
        <v>2</v>
      </c>
      <c r="V918" t="s">
        <v>47</v>
      </c>
      <c r="W918" t="s">
        <v>49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49</v>
      </c>
      <c r="C919" t="s">
        <v>37</v>
      </c>
      <c r="D919">
        <v>131</v>
      </c>
      <c r="E919" t="s">
        <v>40</v>
      </c>
      <c r="F919">
        <v>2</v>
      </c>
      <c r="G919">
        <v>3</v>
      </c>
      <c r="H919" t="s">
        <v>0</v>
      </c>
      <c r="I919">
        <v>1</v>
      </c>
      <c r="J919">
        <v>1281</v>
      </c>
      <c r="K919">
        <v>3</v>
      </c>
      <c r="L919" t="s">
        <v>45</v>
      </c>
      <c r="M919">
        <v>86</v>
      </c>
      <c r="N919">
        <v>3</v>
      </c>
      <c r="O919">
        <v>2</v>
      </c>
      <c r="P919" t="s">
        <v>52</v>
      </c>
      <c r="Q919">
        <v>1</v>
      </c>
      <c r="R919" t="s">
        <v>61</v>
      </c>
      <c r="S919">
        <v>4538</v>
      </c>
      <c r="T919">
        <v>6039</v>
      </c>
      <c r="U919">
        <v>0</v>
      </c>
      <c r="V919" t="s">
        <v>47</v>
      </c>
      <c r="W919" t="s">
        <v>47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49</v>
      </c>
      <c r="C920" t="s">
        <v>38</v>
      </c>
      <c r="D920">
        <v>237</v>
      </c>
      <c r="E920" t="s">
        <v>40</v>
      </c>
      <c r="F920">
        <v>9</v>
      </c>
      <c r="G920">
        <v>3</v>
      </c>
      <c r="H920" t="s">
        <v>42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57</v>
      </c>
      <c r="Q920">
        <v>2</v>
      </c>
      <c r="R920" t="s">
        <v>62</v>
      </c>
      <c r="S920">
        <v>19847</v>
      </c>
      <c r="T920">
        <v>19196</v>
      </c>
      <c r="U920">
        <v>4</v>
      </c>
      <c r="V920" t="s">
        <v>47</v>
      </c>
      <c r="W920" t="s">
        <v>47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49</v>
      </c>
      <c r="C921" t="s">
        <v>37</v>
      </c>
      <c r="D921">
        <v>1429</v>
      </c>
      <c r="E921" t="s">
        <v>41</v>
      </c>
      <c r="F921">
        <v>18</v>
      </c>
      <c r="G921">
        <v>4</v>
      </c>
      <c r="H921" t="s">
        <v>44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55</v>
      </c>
      <c r="Q921">
        <v>4</v>
      </c>
      <c r="R921" t="s">
        <v>61</v>
      </c>
      <c r="S921">
        <v>10512</v>
      </c>
      <c r="T921">
        <v>20002</v>
      </c>
      <c r="U921">
        <v>6</v>
      </c>
      <c r="V921" t="s">
        <v>47</v>
      </c>
      <c r="W921" t="s">
        <v>49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49</v>
      </c>
      <c r="C922" t="s">
        <v>38</v>
      </c>
      <c r="D922">
        <v>135</v>
      </c>
      <c r="E922" t="s">
        <v>41</v>
      </c>
      <c r="F922">
        <v>19</v>
      </c>
      <c r="G922">
        <v>3</v>
      </c>
      <c r="H922" t="s">
        <v>44</v>
      </c>
      <c r="I922">
        <v>1</v>
      </c>
      <c r="J922">
        <v>1285</v>
      </c>
      <c r="K922">
        <v>3</v>
      </c>
      <c r="L922" t="s">
        <v>45</v>
      </c>
      <c r="M922">
        <v>46</v>
      </c>
      <c r="N922">
        <v>3</v>
      </c>
      <c r="O922">
        <v>2</v>
      </c>
      <c r="P922" t="s">
        <v>54</v>
      </c>
      <c r="Q922">
        <v>2</v>
      </c>
      <c r="R922" t="s">
        <v>62</v>
      </c>
      <c r="S922">
        <v>4444</v>
      </c>
      <c r="T922">
        <v>22534</v>
      </c>
      <c r="U922">
        <v>4</v>
      </c>
      <c r="V922" t="s">
        <v>47</v>
      </c>
      <c r="W922" t="s">
        <v>49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49</v>
      </c>
      <c r="C923" t="s">
        <v>38</v>
      </c>
      <c r="D923">
        <v>791</v>
      </c>
      <c r="E923" t="s">
        <v>41</v>
      </c>
      <c r="F923">
        <v>1</v>
      </c>
      <c r="G923">
        <v>4</v>
      </c>
      <c r="H923" t="s">
        <v>44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54</v>
      </c>
      <c r="Q923">
        <v>3</v>
      </c>
      <c r="R923" t="s">
        <v>61</v>
      </c>
      <c r="S923">
        <v>2154</v>
      </c>
      <c r="T923">
        <v>6842</v>
      </c>
      <c r="U923">
        <v>0</v>
      </c>
      <c r="V923" t="s">
        <v>47</v>
      </c>
      <c r="W923" t="s">
        <v>47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49</v>
      </c>
      <c r="C924" t="s">
        <v>37</v>
      </c>
      <c r="D924">
        <v>1199</v>
      </c>
      <c r="E924" t="s">
        <v>41</v>
      </c>
      <c r="F924">
        <v>4</v>
      </c>
      <c r="G924">
        <v>2</v>
      </c>
      <c r="H924" t="s">
        <v>42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57</v>
      </c>
      <c r="Q924">
        <v>1</v>
      </c>
      <c r="R924" t="s">
        <v>62</v>
      </c>
      <c r="S924">
        <v>19190</v>
      </c>
      <c r="T924">
        <v>17477</v>
      </c>
      <c r="U924">
        <v>1</v>
      </c>
      <c r="V924" t="s">
        <v>47</v>
      </c>
      <c r="W924" t="s">
        <v>49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49</v>
      </c>
      <c r="C925" t="s">
        <v>38</v>
      </c>
      <c r="D925">
        <v>648</v>
      </c>
      <c r="E925" t="s">
        <v>51</v>
      </c>
      <c r="F925">
        <v>11</v>
      </c>
      <c r="G925">
        <v>3</v>
      </c>
      <c r="H925" t="s">
        <v>42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51</v>
      </c>
      <c r="Q925">
        <v>2</v>
      </c>
      <c r="R925" t="s">
        <v>60</v>
      </c>
      <c r="S925">
        <v>4490</v>
      </c>
      <c r="T925">
        <v>21833</v>
      </c>
      <c r="U925">
        <v>4</v>
      </c>
      <c r="V925" t="s">
        <v>47</v>
      </c>
      <c r="W925" t="s">
        <v>49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49</v>
      </c>
      <c r="C926" t="s">
        <v>37</v>
      </c>
      <c r="D926">
        <v>735</v>
      </c>
      <c r="E926" t="s">
        <v>41</v>
      </c>
      <c r="F926">
        <v>6</v>
      </c>
      <c r="G926">
        <v>1</v>
      </c>
      <c r="H926" t="s">
        <v>42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53</v>
      </c>
      <c r="Q926">
        <v>3</v>
      </c>
      <c r="R926" t="s">
        <v>60</v>
      </c>
      <c r="S926">
        <v>3506</v>
      </c>
      <c r="T926">
        <v>6020</v>
      </c>
      <c r="U926">
        <v>0</v>
      </c>
      <c r="V926" t="s">
        <v>47</v>
      </c>
      <c r="W926" t="s">
        <v>47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49</v>
      </c>
      <c r="C927" t="s">
        <v>37</v>
      </c>
      <c r="D927">
        <v>603</v>
      </c>
      <c r="E927" t="s">
        <v>41</v>
      </c>
      <c r="F927">
        <v>7</v>
      </c>
      <c r="G927">
        <v>4</v>
      </c>
      <c r="H927" t="s">
        <v>44</v>
      </c>
      <c r="I927">
        <v>1</v>
      </c>
      <c r="J927">
        <v>1292</v>
      </c>
      <c r="K927">
        <v>2</v>
      </c>
      <c r="L927" t="s">
        <v>45</v>
      </c>
      <c r="M927">
        <v>78</v>
      </c>
      <c r="N927">
        <v>4</v>
      </c>
      <c r="O927">
        <v>2</v>
      </c>
      <c r="P927" t="s">
        <v>53</v>
      </c>
      <c r="Q927">
        <v>2</v>
      </c>
      <c r="R927" t="s">
        <v>60</v>
      </c>
      <c r="S927">
        <v>2372</v>
      </c>
      <c r="T927">
        <v>5628</v>
      </c>
      <c r="U927">
        <v>6</v>
      </c>
      <c r="V927" t="s">
        <v>47</v>
      </c>
      <c r="W927" t="s">
        <v>47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49</v>
      </c>
      <c r="C928" t="s">
        <v>37</v>
      </c>
      <c r="D928">
        <v>531</v>
      </c>
      <c r="E928" t="s">
        <v>40</v>
      </c>
      <c r="F928">
        <v>4</v>
      </c>
      <c r="G928">
        <v>4</v>
      </c>
      <c r="H928" t="s">
        <v>0</v>
      </c>
      <c r="I928">
        <v>1</v>
      </c>
      <c r="J928">
        <v>1293</v>
      </c>
      <c r="K928">
        <v>4</v>
      </c>
      <c r="L928" t="s">
        <v>45</v>
      </c>
      <c r="M928">
        <v>56</v>
      </c>
      <c r="N928">
        <v>2</v>
      </c>
      <c r="O928">
        <v>3</v>
      </c>
      <c r="P928" t="s">
        <v>52</v>
      </c>
      <c r="Q928">
        <v>4</v>
      </c>
      <c r="R928" t="s">
        <v>61</v>
      </c>
      <c r="S928">
        <v>10231</v>
      </c>
      <c r="T928">
        <v>20364</v>
      </c>
      <c r="U928">
        <v>3</v>
      </c>
      <c r="V928" t="s">
        <v>47</v>
      </c>
      <c r="W928" t="s">
        <v>49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49</v>
      </c>
      <c r="C929" t="s">
        <v>37</v>
      </c>
      <c r="D929">
        <v>429</v>
      </c>
      <c r="E929" t="s">
        <v>41</v>
      </c>
      <c r="F929">
        <v>2</v>
      </c>
      <c r="G929">
        <v>4</v>
      </c>
      <c r="H929" t="s">
        <v>42</v>
      </c>
      <c r="I929">
        <v>1</v>
      </c>
      <c r="J929">
        <v>1294</v>
      </c>
      <c r="K929">
        <v>3</v>
      </c>
      <c r="L929" t="s">
        <v>45</v>
      </c>
      <c r="M929">
        <v>53</v>
      </c>
      <c r="N929">
        <v>3</v>
      </c>
      <c r="O929">
        <v>2</v>
      </c>
      <c r="P929" t="s">
        <v>55</v>
      </c>
      <c r="Q929">
        <v>2</v>
      </c>
      <c r="R929" t="s">
        <v>61</v>
      </c>
      <c r="S929">
        <v>5410</v>
      </c>
      <c r="T929">
        <v>2323</v>
      </c>
      <c r="U929">
        <v>9</v>
      </c>
      <c r="V929" t="s">
        <v>47</v>
      </c>
      <c r="W929" t="s">
        <v>47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47</v>
      </c>
      <c r="C930" t="s">
        <v>37</v>
      </c>
      <c r="D930">
        <v>621</v>
      </c>
      <c r="E930" t="s">
        <v>41</v>
      </c>
      <c r="F930">
        <v>15</v>
      </c>
      <c r="G930">
        <v>3</v>
      </c>
      <c r="H930" t="s">
        <v>44</v>
      </c>
      <c r="I930">
        <v>1</v>
      </c>
      <c r="J930">
        <v>1295</v>
      </c>
      <c r="K930">
        <v>1</v>
      </c>
      <c r="L930" t="s">
        <v>45</v>
      </c>
      <c r="M930">
        <v>73</v>
      </c>
      <c r="N930">
        <v>3</v>
      </c>
      <c r="O930">
        <v>3</v>
      </c>
      <c r="P930" t="s">
        <v>56</v>
      </c>
      <c r="Q930">
        <v>4</v>
      </c>
      <c r="R930" t="s">
        <v>60</v>
      </c>
      <c r="S930">
        <v>7978</v>
      </c>
      <c r="T930">
        <v>14075</v>
      </c>
      <c r="U930">
        <v>1</v>
      </c>
      <c r="V930" t="s">
        <v>47</v>
      </c>
      <c r="W930" t="s">
        <v>49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49</v>
      </c>
      <c r="C931" t="s">
        <v>38</v>
      </c>
      <c r="D931">
        <v>193</v>
      </c>
      <c r="E931" t="s">
        <v>41</v>
      </c>
      <c r="F931">
        <v>2</v>
      </c>
      <c r="G931">
        <v>3</v>
      </c>
      <c r="H931" t="s">
        <v>42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54</v>
      </c>
      <c r="Q931">
        <v>4</v>
      </c>
      <c r="R931" t="s">
        <v>60</v>
      </c>
      <c r="S931">
        <v>3867</v>
      </c>
      <c r="T931">
        <v>14222</v>
      </c>
      <c r="U931">
        <v>1</v>
      </c>
      <c r="V931" t="s">
        <v>47</v>
      </c>
      <c r="W931" t="s">
        <v>47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49</v>
      </c>
      <c r="C932" t="s">
        <v>38</v>
      </c>
      <c r="D932">
        <v>968</v>
      </c>
      <c r="E932" t="s">
        <v>41</v>
      </c>
      <c r="F932">
        <v>6</v>
      </c>
      <c r="G932">
        <v>2</v>
      </c>
      <c r="H932" t="s">
        <v>44</v>
      </c>
      <c r="I932">
        <v>1</v>
      </c>
      <c r="J932">
        <v>1297</v>
      </c>
      <c r="K932">
        <v>2</v>
      </c>
      <c r="L932" t="s">
        <v>45</v>
      </c>
      <c r="M932">
        <v>40</v>
      </c>
      <c r="N932">
        <v>2</v>
      </c>
      <c r="O932">
        <v>1</v>
      </c>
      <c r="P932" t="s">
        <v>54</v>
      </c>
      <c r="Q932">
        <v>3</v>
      </c>
      <c r="R932" t="s">
        <v>61</v>
      </c>
      <c r="S932">
        <v>2838</v>
      </c>
      <c r="T932">
        <v>4257</v>
      </c>
      <c r="U932">
        <v>0</v>
      </c>
      <c r="V932" t="s">
        <v>47</v>
      </c>
      <c r="W932" t="s">
        <v>49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49</v>
      </c>
      <c r="C933" t="s">
        <v>39</v>
      </c>
      <c r="D933">
        <v>879</v>
      </c>
      <c r="E933" t="s">
        <v>41</v>
      </c>
      <c r="F933">
        <v>9</v>
      </c>
      <c r="G933">
        <v>2</v>
      </c>
      <c r="H933" t="s">
        <v>44</v>
      </c>
      <c r="I933">
        <v>1</v>
      </c>
      <c r="J933">
        <v>1298</v>
      </c>
      <c r="K933">
        <v>3</v>
      </c>
      <c r="L933" t="s">
        <v>45</v>
      </c>
      <c r="M933">
        <v>72</v>
      </c>
      <c r="N933">
        <v>3</v>
      </c>
      <c r="O933">
        <v>2</v>
      </c>
      <c r="P933" t="s">
        <v>55</v>
      </c>
      <c r="Q933">
        <v>3</v>
      </c>
      <c r="R933" t="s">
        <v>61</v>
      </c>
      <c r="S933">
        <v>4695</v>
      </c>
      <c r="T933">
        <v>12858</v>
      </c>
      <c r="U933">
        <v>7</v>
      </c>
      <c r="V933" t="s">
        <v>47</v>
      </c>
      <c r="W933" t="s">
        <v>47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47</v>
      </c>
      <c r="C934" t="s">
        <v>37</v>
      </c>
      <c r="D934">
        <v>806</v>
      </c>
      <c r="E934" t="s">
        <v>41</v>
      </c>
      <c r="F934">
        <v>7</v>
      </c>
      <c r="G934">
        <v>3</v>
      </c>
      <c r="H934" t="s">
        <v>50</v>
      </c>
      <c r="I934">
        <v>1</v>
      </c>
      <c r="J934">
        <v>1299</v>
      </c>
      <c r="K934">
        <v>2</v>
      </c>
      <c r="L934" t="s">
        <v>45</v>
      </c>
      <c r="M934">
        <v>39</v>
      </c>
      <c r="N934">
        <v>3</v>
      </c>
      <c r="O934">
        <v>1</v>
      </c>
      <c r="P934" t="s">
        <v>54</v>
      </c>
      <c r="Q934">
        <v>3</v>
      </c>
      <c r="R934" t="s">
        <v>62</v>
      </c>
      <c r="S934">
        <v>3339</v>
      </c>
      <c r="T934">
        <v>17285</v>
      </c>
      <c r="U934">
        <v>3</v>
      </c>
      <c r="V934" t="s">
        <v>47</v>
      </c>
      <c r="W934" t="s">
        <v>47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49</v>
      </c>
      <c r="C935" t="s">
        <v>37</v>
      </c>
      <c r="D935">
        <v>640</v>
      </c>
      <c r="E935" t="s">
        <v>41</v>
      </c>
      <c r="F935">
        <v>1</v>
      </c>
      <c r="G935">
        <v>3</v>
      </c>
      <c r="H935" t="s">
        <v>50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53</v>
      </c>
      <c r="Q935">
        <v>1</v>
      </c>
      <c r="R935" t="s">
        <v>61</v>
      </c>
      <c r="S935">
        <v>2080</v>
      </c>
      <c r="T935">
        <v>4732</v>
      </c>
      <c r="U935">
        <v>2</v>
      </c>
      <c r="V935" t="s">
        <v>47</v>
      </c>
      <c r="W935" t="s">
        <v>49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49</v>
      </c>
      <c r="C936" t="s">
        <v>37</v>
      </c>
      <c r="D936">
        <v>266</v>
      </c>
      <c r="E936" t="s">
        <v>41</v>
      </c>
      <c r="F936">
        <v>1</v>
      </c>
      <c r="G936">
        <v>3</v>
      </c>
      <c r="H936" t="s">
        <v>44</v>
      </c>
      <c r="I936">
        <v>1</v>
      </c>
      <c r="J936">
        <v>1303</v>
      </c>
      <c r="K936">
        <v>4</v>
      </c>
      <c r="L936" t="s">
        <v>45</v>
      </c>
      <c r="M936">
        <v>40</v>
      </c>
      <c r="N936">
        <v>3</v>
      </c>
      <c r="O936">
        <v>1</v>
      </c>
      <c r="P936" t="s">
        <v>53</v>
      </c>
      <c r="Q936">
        <v>2</v>
      </c>
      <c r="R936" t="s">
        <v>61</v>
      </c>
      <c r="S936">
        <v>2096</v>
      </c>
      <c r="T936">
        <v>18830</v>
      </c>
      <c r="U936">
        <v>1</v>
      </c>
      <c r="V936" t="s">
        <v>47</v>
      </c>
      <c r="W936" t="s">
        <v>49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49</v>
      </c>
      <c r="C937" t="s">
        <v>37</v>
      </c>
      <c r="D937">
        <v>604</v>
      </c>
      <c r="E937" t="s">
        <v>40</v>
      </c>
      <c r="F937">
        <v>8</v>
      </c>
      <c r="G937">
        <v>3</v>
      </c>
      <c r="H937" t="s">
        <v>44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52</v>
      </c>
      <c r="Q937">
        <v>4</v>
      </c>
      <c r="R937" t="s">
        <v>60</v>
      </c>
      <c r="S937">
        <v>6209</v>
      </c>
      <c r="T937">
        <v>11693</v>
      </c>
      <c r="U937">
        <v>1</v>
      </c>
      <c r="V937" t="s">
        <v>47</v>
      </c>
      <c r="W937" t="s">
        <v>49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49</v>
      </c>
      <c r="C938" t="s">
        <v>38</v>
      </c>
      <c r="D938">
        <v>364</v>
      </c>
      <c r="E938" t="s">
        <v>41</v>
      </c>
      <c r="F938">
        <v>25</v>
      </c>
      <c r="G938">
        <v>3</v>
      </c>
      <c r="H938" t="s">
        <v>44</v>
      </c>
      <c r="I938">
        <v>1</v>
      </c>
      <c r="J938">
        <v>1306</v>
      </c>
      <c r="K938">
        <v>2</v>
      </c>
      <c r="L938" t="s">
        <v>45</v>
      </c>
      <c r="M938">
        <v>83</v>
      </c>
      <c r="N938">
        <v>3</v>
      </c>
      <c r="O938">
        <v>5</v>
      </c>
      <c r="P938" t="s">
        <v>57</v>
      </c>
      <c r="Q938">
        <v>2</v>
      </c>
      <c r="R938" t="s">
        <v>61</v>
      </c>
      <c r="S938">
        <v>18061</v>
      </c>
      <c r="T938">
        <v>13035</v>
      </c>
      <c r="U938">
        <v>3</v>
      </c>
      <c r="V938" t="s">
        <v>47</v>
      </c>
      <c r="W938" t="s">
        <v>49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49</v>
      </c>
      <c r="C939" t="s">
        <v>37</v>
      </c>
      <c r="D939">
        <v>412</v>
      </c>
      <c r="E939" t="s">
        <v>41</v>
      </c>
      <c r="F939">
        <v>13</v>
      </c>
      <c r="G939">
        <v>4</v>
      </c>
      <c r="H939" t="s">
        <v>44</v>
      </c>
      <c r="I939">
        <v>1</v>
      </c>
      <c r="J939">
        <v>1307</v>
      </c>
      <c r="K939">
        <v>3</v>
      </c>
      <c r="L939" t="s">
        <v>45</v>
      </c>
      <c r="M939">
        <v>94</v>
      </c>
      <c r="N939">
        <v>2</v>
      </c>
      <c r="O939">
        <v>4</v>
      </c>
      <c r="P939" t="s">
        <v>57</v>
      </c>
      <c r="Q939">
        <v>2</v>
      </c>
      <c r="R939" t="s">
        <v>62</v>
      </c>
      <c r="S939">
        <v>17123</v>
      </c>
      <c r="T939">
        <v>17334</v>
      </c>
      <c r="U939">
        <v>6</v>
      </c>
      <c r="V939" t="s">
        <v>47</v>
      </c>
      <c r="W939" t="s">
        <v>47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49</v>
      </c>
      <c r="C940" t="s">
        <v>37</v>
      </c>
      <c r="D940">
        <v>848</v>
      </c>
      <c r="E940" t="s">
        <v>41</v>
      </c>
      <c r="F940">
        <v>23</v>
      </c>
      <c r="G940">
        <v>4</v>
      </c>
      <c r="H940" t="s">
        <v>42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53</v>
      </c>
      <c r="Q940">
        <v>3</v>
      </c>
      <c r="R940" t="s">
        <v>62</v>
      </c>
      <c r="S940">
        <v>2372</v>
      </c>
      <c r="T940">
        <v>26076</v>
      </c>
      <c r="U940">
        <v>1</v>
      </c>
      <c r="V940" t="s">
        <v>47</v>
      </c>
      <c r="W940" t="s">
        <v>49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47</v>
      </c>
      <c r="C941" t="s">
        <v>37</v>
      </c>
      <c r="D941">
        <v>1089</v>
      </c>
      <c r="E941" t="s">
        <v>41</v>
      </c>
      <c r="F941">
        <v>7</v>
      </c>
      <c r="G941">
        <v>2</v>
      </c>
      <c r="H941" t="s">
        <v>42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54</v>
      </c>
      <c r="Q941">
        <v>3</v>
      </c>
      <c r="R941" t="s">
        <v>60</v>
      </c>
      <c r="S941">
        <v>4883</v>
      </c>
      <c r="T941">
        <v>22845</v>
      </c>
      <c r="U941">
        <v>1</v>
      </c>
      <c r="V941" t="s">
        <v>47</v>
      </c>
      <c r="W941" t="s">
        <v>49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47</v>
      </c>
      <c r="C942" t="s">
        <v>37</v>
      </c>
      <c r="D942">
        <v>360</v>
      </c>
      <c r="E942" t="s">
        <v>41</v>
      </c>
      <c r="F942">
        <v>23</v>
      </c>
      <c r="G942">
        <v>3</v>
      </c>
      <c r="H942" t="s">
        <v>44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53</v>
      </c>
      <c r="Q942">
        <v>1</v>
      </c>
      <c r="R942" t="s">
        <v>61</v>
      </c>
      <c r="S942">
        <v>3904</v>
      </c>
      <c r="T942">
        <v>22154</v>
      </c>
      <c r="U942">
        <v>0</v>
      </c>
      <c r="V942" t="s">
        <v>47</v>
      </c>
      <c r="W942" t="s">
        <v>49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49</v>
      </c>
      <c r="C943" t="s">
        <v>37</v>
      </c>
      <c r="D943">
        <v>1138</v>
      </c>
      <c r="E943" t="s">
        <v>41</v>
      </c>
      <c r="F943">
        <v>6</v>
      </c>
      <c r="G943">
        <v>3</v>
      </c>
      <c r="H943" t="s">
        <v>50</v>
      </c>
      <c r="I943">
        <v>1</v>
      </c>
      <c r="J943">
        <v>1311</v>
      </c>
      <c r="K943">
        <v>1</v>
      </c>
      <c r="L943" t="s">
        <v>45</v>
      </c>
      <c r="M943">
        <v>48</v>
      </c>
      <c r="N943">
        <v>2</v>
      </c>
      <c r="O943">
        <v>2</v>
      </c>
      <c r="P943" t="s">
        <v>54</v>
      </c>
      <c r="Q943">
        <v>4</v>
      </c>
      <c r="R943" t="s">
        <v>60</v>
      </c>
      <c r="S943">
        <v>4627</v>
      </c>
      <c r="T943">
        <v>23631</v>
      </c>
      <c r="U943">
        <v>0</v>
      </c>
      <c r="V943" t="s">
        <v>47</v>
      </c>
      <c r="W943" t="s">
        <v>49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49</v>
      </c>
      <c r="C944" t="s">
        <v>37</v>
      </c>
      <c r="D944">
        <v>325</v>
      </c>
      <c r="E944" t="s">
        <v>41</v>
      </c>
      <c r="F944">
        <v>10</v>
      </c>
      <c r="G944">
        <v>4</v>
      </c>
      <c r="H944" t="s">
        <v>50</v>
      </c>
      <c r="I944">
        <v>1</v>
      </c>
      <c r="J944">
        <v>1312</v>
      </c>
      <c r="K944">
        <v>4</v>
      </c>
      <c r="L944" t="s">
        <v>45</v>
      </c>
      <c r="M944">
        <v>63</v>
      </c>
      <c r="N944">
        <v>3</v>
      </c>
      <c r="O944">
        <v>3</v>
      </c>
      <c r="P944" t="s">
        <v>56</v>
      </c>
      <c r="Q944">
        <v>3</v>
      </c>
      <c r="R944" t="s">
        <v>60</v>
      </c>
      <c r="S944">
        <v>7094</v>
      </c>
      <c r="T944">
        <v>5747</v>
      </c>
      <c r="U944">
        <v>3</v>
      </c>
      <c r="V944" t="s">
        <v>47</v>
      </c>
      <c r="W944" t="s">
        <v>49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49</v>
      </c>
      <c r="C945" t="s">
        <v>37</v>
      </c>
      <c r="D945">
        <v>991</v>
      </c>
      <c r="E945" t="s">
        <v>51</v>
      </c>
      <c r="F945">
        <v>1</v>
      </c>
      <c r="G945">
        <v>2</v>
      </c>
      <c r="H945" t="s">
        <v>42</v>
      </c>
      <c r="I945">
        <v>1</v>
      </c>
      <c r="J945">
        <v>1314</v>
      </c>
      <c r="K945">
        <v>4</v>
      </c>
      <c r="L945" t="s">
        <v>45</v>
      </c>
      <c r="M945">
        <v>44</v>
      </c>
      <c r="N945">
        <v>3</v>
      </c>
      <c r="O945">
        <v>1</v>
      </c>
      <c r="P945" t="s">
        <v>51</v>
      </c>
      <c r="Q945">
        <v>1</v>
      </c>
      <c r="R945" t="s">
        <v>61</v>
      </c>
      <c r="S945">
        <v>3423</v>
      </c>
      <c r="T945">
        <v>22957</v>
      </c>
      <c r="U945">
        <v>6</v>
      </c>
      <c r="V945" t="s">
        <v>47</v>
      </c>
      <c r="W945" t="s">
        <v>49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49</v>
      </c>
      <c r="C946" t="s">
        <v>39</v>
      </c>
      <c r="D946">
        <v>1476</v>
      </c>
      <c r="E946" t="s">
        <v>41</v>
      </c>
      <c r="F946">
        <v>1</v>
      </c>
      <c r="G946">
        <v>3</v>
      </c>
      <c r="H946" t="s">
        <v>42</v>
      </c>
      <c r="I946">
        <v>1</v>
      </c>
      <c r="J946">
        <v>1315</v>
      </c>
      <c r="K946">
        <v>3</v>
      </c>
      <c r="L946" t="s">
        <v>45</v>
      </c>
      <c r="M946">
        <v>55</v>
      </c>
      <c r="N946">
        <v>1</v>
      </c>
      <c r="O946">
        <v>2</v>
      </c>
      <c r="P946" t="s">
        <v>54</v>
      </c>
      <c r="Q946">
        <v>4</v>
      </c>
      <c r="R946" t="s">
        <v>60</v>
      </c>
      <c r="S946">
        <v>6674</v>
      </c>
      <c r="T946">
        <v>16392</v>
      </c>
      <c r="U946">
        <v>0</v>
      </c>
      <c r="V946" t="s">
        <v>47</v>
      </c>
      <c r="W946" t="s">
        <v>49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49</v>
      </c>
      <c r="C947" t="s">
        <v>37</v>
      </c>
      <c r="D947">
        <v>1322</v>
      </c>
      <c r="E947" t="s">
        <v>41</v>
      </c>
      <c r="F947">
        <v>28</v>
      </c>
      <c r="G947">
        <v>3</v>
      </c>
      <c r="H947" t="s">
        <v>42</v>
      </c>
      <c r="I947">
        <v>1</v>
      </c>
      <c r="J947">
        <v>1317</v>
      </c>
      <c r="K947">
        <v>4</v>
      </c>
      <c r="L947" t="s">
        <v>45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60</v>
      </c>
      <c r="S947">
        <v>16880</v>
      </c>
      <c r="T947">
        <v>22422</v>
      </c>
      <c r="U947">
        <v>4</v>
      </c>
      <c r="V947" t="s">
        <v>47</v>
      </c>
      <c r="W947" t="s">
        <v>47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47</v>
      </c>
      <c r="C948" t="s">
        <v>37</v>
      </c>
      <c r="D948">
        <v>299</v>
      </c>
      <c r="E948" t="s">
        <v>40</v>
      </c>
      <c r="F948">
        <v>25</v>
      </c>
      <c r="G948">
        <v>4</v>
      </c>
      <c r="H948" t="s">
        <v>0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52</v>
      </c>
      <c r="Q948">
        <v>2</v>
      </c>
      <c r="R948" t="s">
        <v>61</v>
      </c>
      <c r="S948">
        <v>9094</v>
      </c>
      <c r="T948">
        <v>17235</v>
      </c>
      <c r="U948">
        <v>2</v>
      </c>
      <c r="V948" t="s">
        <v>47</v>
      </c>
      <c r="W948" t="s">
        <v>47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47</v>
      </c>
      <c r="C949" t="s">
        <v>37</v>
      </c>
      <c r="D949">
        <v>1030</v>
      </c>
      <c r="E949" t="s">
        <v>40</v>
      </c>
      <c r="F949">
        <v>5</v>
      </c>
      <c r="G949">
        <v>3</v>
      </c>
      <c r="H949" t="s">
        <v>42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52</v>
      </c>
      <c r="Q949">
        <v>2</v>
      </c>
      <c r="R949" t="s">
        <v>61</v>
      </c>
      <c r="S949">
        <v>8446</v>
      </c>
      <c r="T949">
        <v>21534</v>
      </c>
      <c r="U949">
        <v>9</v>
      </c>
      <c r="V949" t="s">
        <v>47</v>
      </c>
      <c r="W949" t="s">
        <v>47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49</v>
      </c>
      <c r="C950" t="s">
        <v>37</v>
      </c>
      <c r="D950">
        <v>634</v>
      </c>
      <c r="E950" t="s">
        <v>41</v>
      </c>
      <c r="F950">
        <v>17</v>
      </c>
      <c r="G950">
        <v>4</v>
      </c>
      <c r="H950" t="s">
        <v>44</v>
      </c>
      <c r="I950">
        <v>1</v>
      </c>
      <c r="J950">
        <v>1321</v>
      </c>
      <c r="K950">
        <v>2</v>
      </c>
      <c r="L950" t="s">
        <v>45</v>
      </c>
      <c r="M950">
        <v>95</v>
      </c>
      <c r="N950">
        <v>3</v>
      </c>
      <c r="O950">
        <v>3</v>
      </c>
      <c r="P950" t="s">
        <v>57</v>
      </c>
      <c r="Q950">
        <v>1</v>
      </c>
      <c r="R950" t="s">
        <v>60</v>
      </c>
      <c r="S950">
        <v>11916</v>
      </c>
      <c r="T950">
        <v>25927</v>
      </c>
      <c r="U950">
        <v>1</v>
      </c>
      <c r="V950" t="s">
        <v>47</v>
      </c>
      <c r="W950" t="s">
        <v>47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49</v>
      </c>
      <c r="C951" t="s">
        <v>37</v>
      </c>
      <c r="D951">
        <v>524</v>
      </c>
      <c r="E951" t="s">
        <v>41</v>
      </c>
      <c r="F951">
        <v>18</v>
      </c>
      <c r="G951">
        <v>2</v>
      </c>
      <c r="H951" t="s">
        <v>42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55</v>
      </c>
      <c r="Q951">
        <v>3</v>
      </c>
      <c r="R951" t="s">
        <v>61</v>
      </c>
      <c r="S951">
        <v>4534</v>
      </c>
      <c r="T951">
        <v>13352</v>
      </c>
      <c r="U951">
        <v>0</v>
      </c>
      <c r="V951" t="s">
        <v>47</v>
      </c>
      <c r="W951" t="s">
        <v>49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49</v>
      </c>
      <c r="C952" t="s">
        <v>39</v>
      </c>
      <c r="D952">
        <v>587</v>
      </c>
      <c r="E952" t="s">
        <v>40</v>
      </c>
      <c r="F952">
        <v>2</v>
      </c>
      <c r="G952">
        <v>4</v>
      </c>
      <c r="H952" t="s">
        <v>42</v>
      </c>
      <c r="I952">
        <v>1</v>
      </c>
      <c r="J952">
        <v>1324</v>
      </c>
      <c r="K952">
        <v>4</v>
      </c>
      <c r="L952" t="s">
        <v>45</v>
      </c>
      <c r="M952">
        <v>57</v>
      </c>
      <c r="N952">
        <v>3</v>
      </c>
      <c r="O952">
        <v>3</v>
      </c>
      <c r="P952" t="s">
        <v>52</v>
      </c>
      <c r="Q952">
        <v>3</v>
      </c>
      <c r="R952" t="s">
        <v>62</v>
      </c>
      <c r="S952">
        <v>9852</v>
      </c>
      <c r="T952">
        <v>8935</v>
      </c>
      <c r="U952">
        <v>1</v>
      </c>
      <c r="V952" t="s">
        <v>47</v>
      </c>
      <c r="W952" t="s">
        <v>47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49</v>
      </c>
      <c r="C953" t="s">
        <v>39</v>
      </c>
      <c r="D953">
        <v>256</v>
      </c>
      <c r="E953" t="s">
        <v>40</v>
      </c>
      <c r="F953">
        <v>10</v>
      </c>
      <c r="G953">
        <v>2</v>
      </c>
      <c r="H953" t="s">
        <v>44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52</v>
      </c>
      <c r="Q953">
        <v>2</v>
      </c>
      <c r="R953" t="s">
        <v>61</v>
      </c>
      <c r="S953">
        <v>6151</v>
      </c>
      <c r="T953">
        <v>22074</v>
      </c>
      <c r="U953">
        <v>1</v>
      </c>
      <c r="V953" t="s">
        <v>47</v>
      </c>
      <c r="W953" t="s">
        <v>49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47</v>
      </c>
      <c r="C954" t="s">
        <v>38</v>
      </c>
      <c r="D954">
        <v>1060</v>
      </c>
      <c r="E954" t="s">
        <v>40</v>
      </c>
      <c r="F954">
        <v>1</v>
      </c>
      <c r="G954">
        <v>3</v>
      </c>
      <c r="H954" t="s">
        <v>42</v>
      </c>
      <c r="I954">
        <v>1</v>
      </c>
      <c r="J954">
        <v>1331</v>
      </c>
      <c r="K954">
        <v>4</v>
      </c>
      <c r="L954" t="s">
        <v>45</v>
      </c>
      <c r="M954">
        <v>54</v>
      </c>
      <c r="N954">
        <v>3</v>
      </c>
      <c r="O954">
        <v>1</v>
      </c>
      <c r="P954" t="s">
        <v>59</v>
      </c>
      <c r="Q954">
        <v>2</v>
      </c>
      <c r="R954" t="s">
        <v>61</v>
      </c>
      <c r="S954">
        <v>2302</v>
      </c>
      <c r="T954">
        <v>8319</v>
      </c>
      <c r="U954">
        <v>1</v>
      </c>
      <c r="V954" t="s">
        <v>47</v>
      </c>
      <c r="W954" t="s">
        <v>47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47</v>
      </c>
      <c r="C955" t="s">
        <v>37</v>
      </c>
      <c r="D955">
        <v>935</v>
      </c>
      <c r="E955" t="s">
        <v>41</v>
      </c>
      <c r="F955">
        <v>3</v>
      </c>
      <c r="G955">
        <v>3</v>
      </c>
      <c r="H955" t="s">
        <v>42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54</v>
      </c>
      <c r="Q955">
        <v>1</v>
      </c>
      <c r="R955" t="s">
        <v>60</v>
      </c>
      <c r="S955">
        <v>2362</v>
      </c>
      <c r="T955">
        <v>14669</v>
      </c>
      <c r="U955">
        <v>4</v>
      </c>
      <c r="V955" t="s">
        <v>47</v>
      </c>
      <c r="W955" t="s">
        <v>49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49</v>
      </c>
      <c r="C956" t="s">
        <v>39</v>
      </c>
      <c r="D956">
        <v>495</v>
      </c>
      <c r="E956" t="s">
        <v>41</v>
      </c>
      <c r="F956">
        <v>2</v>
      </c>
      <c r="G956">
        <v>1</v>
      </c>
      <c r="H956" t="s">
        <v>42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57</v>
      </c>
      <c r="Q956">
        <v>3</v>
      </c>
      <c r="R956" t="s">
        <v>60</v>
      </c>
      <c r="S956">
        <v>17861</v>
      </c>
      <c r="T956">
        <v>26582</v>
      </c>
      <c r="U956">
        <v>0</v>
      </c>
      <c r="V956" t="s">
        <v>47</v>
      </c>
      <c r="W956" t="s">
        <v>47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49</v>
      </c>
      <c r="C957" t="s">
        <v>37</v>
      </c>
      <c r="D957">
        <v>282</v>
      </c>
      <c r="E957" t="s">
        <v>41</v>
      </c>
      <c r="F957">
        <v>2</v>
      </c>
      <c r="G957">
        <v>2</v>
      </c>
      <c r="H957" t="s">
        <v>44</v>
      </c>
      <c r="I957">
        <v>1</v>
      </c>
      <c r="J957">
        <v>1336</v>
      </c>
      <c r="K957">
        <v>4</v>
      </c>
      <c r="L957" t="s">
        <v>45</v>
      </c>
      <c r="M957">
        <v>58</v>
      </c>
      <c r="N957">
        <v>1</v>
      </c>
      <c r="O957">
        <v>5</v>
      </c>
      <c r="P957" t="s">
        <v>57</v>
      </c>
      <c r="Q957">
        <v>3</v>
      </c>
      <c r="R957" t="s">
        <v>60</v>
      </c>
      <c r="S957">
        <v>19187</v>
      </c>
      <c r="T957">
        <v>6992</v>
      </c>
      <c r="U957">
        <v>4</v>
      </c>
      <c r="V957" t="s">
        <v>47</v>
      </c>
      <c r="W957" t="s">
        <v>49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49</v>
      </c>
      <c r="C958" t="s">
        <v>37</v>
      </c>
      <c r="D958">
        <v>206</v>
      </c>
      <c r="E958" t="s">
        <v>51</v>
      </c>
      <c r="F958">
        <v>8</v>
      </c>
      <c r="G958">
        <v>4</v>
      </c>
      <c r="H958" t="s">
        <v>42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57</v>
      </c>
      <c r="Q958">
        <v>2</v>
      </c>
      <c r="R958" t="s">
        <v>61</v>
      </c>
      <c r="S958">
        <v>19717</v>
      </c>
      <c r="T958">
        <v>4022</v>
      </c>
      <c r="U958">
        <v>6</v>
      </c>
      <c r="V958" t="s">
        <v>47</v>
      </c>
      <c r="W958" t="s">
        <v>49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49</v>
      </c>
      <c r="C959" t="s">
        <v>39</v>
      </c>
      <c r="D959">
        <v>458</v>
      </c>
      <c r="E959" t="s">
        <v>41</v>
      </c>
      <c r="F959">
        <v>16</v>
      </c>
      <c r="G959">
        <v>2</v>
      </c>
      <c r="H959" t="s">
        <v>42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53</v>
      </c>
      <c r="Q959">
        <v>3</v>
      </c>
      <c r="R959" t="s">
        <v>62</v>
      </c>
      <c r="S959">
        <v>3544</v>
      </c>
      <c r="T959">
        <v>8532</v>
      </c>
      <c r="U959">
        <v>9</v>
      </c>
      <c r="V959" t="s">
        <v>47</v>
      </c>
      <c r="W959" t="s">
        <v>49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49</v>
      </c>
      <c r="C960" t="s">
        <v>37</v>
      </c>
      <c r="D960">
        <v>943</v>
      </c>
      <c r="E960" t="s">
        <v>41</v>
      </c>
      <c r="F960">
        <v>9</v>
      </c>
      <c r="G960">
        <v>3</v>
      </c>
      <c r="H960" t="s">
        <v>42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56</v>
      </c>
      <c r="Q960">
        <v>4</v>
      </c>
      <c r="R960" t="s">
        <v>62</v>
      </c>
      <c r="S960">
        <v>8500</v>
      </c>
      <c r="T960">
        <v>5494</v>
      </c>
      <c r="U960">
        <v>0</v>
      </c>
      <c r="V960" t="s">
        <v>47</v>
      </c>
      <c r="W960" t="s">
        <v>49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49</v>
      </c>
      <c r="C961" t="s">
        <v>37</v>
      </c>
      <c r="D961">
        <v>523</v>
      </c>
      <c r="E961" t="s">
        <v>41</v>
      </c>
      <c r="F961">
        <v>2</v>
      </c>
      <c r="G961">
        <v>3</v>
      </c>
      <c r="H961" t="s">
        <v>42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53</v>
      </c>
      <c r="Q961">
        <v>4</v>
      </c>
      <c r="R961" t="s">
        <v>61</v>
      </c>
      <c r="S961">
        <v>4661</v>
      </c>
      <c r="T961">
        <v>22455</v>
      </c>
      <c r="U961">
        <v>1</v>
      </c>
      <c r="V961" t="s">
        <v>47</v>
      </c>
      <c r="W961" t="s">
        <v>49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49</v>
      </c>
      <c r="C962" t="s">
        <v>38</v>
      </c>
      <c r="D962">
        <v>1018</v>
      </c>
      <c r="E962" t="s">
        <v>40</v>
      </c>
      <c r="F962">
        <v>1</v>
      </c>
      <c r="G962">
        <v>3</v>
      </c>
      <c r="H962" t="s">
        <v>0</v>
      </c>
      <c r="I962">
        <v>1</v>
      </c>
      <c r="J962">
        <v>1349</v>
      </c>
      <c r="K962">
        <v>3</v>
      </c>
      <c r="L962" t="s">
        <v>45</v>
      </c>
      <c r="M962">
        <v>66</v>
      </c>
      <c r="N962">
        <v>3</v>
      </c>
      <c r="O962">
        <v>2</v>
      </c>
      <c r="P962" t="s">
        <v>52</v>
      </c>
      <c r="Q962">
        <v>1</v>
      </c>
      <c r="R962" t="s">
        <v>62</v>
      </c>
      <c r="S962">
        <v>4103</v>
      </c>
      <c r="T962">
        <v>4297</v>
      </c>
      <c r="U962">
        <v>0</v>
      </c>
      <c r="V962" t="s">
        <v>47</v>
      </c>
      <c r="W962" t="s">
        <v>49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49</v>
      </c>
      <c r="C963" t="s">
        <v>38</v>
      </c>
      <c r="D963">
        <v>482</v>
      </c>
      <c r="E963" t="s">
        <v>41</v>
      </c>
      <c r="F963">
        <v>4</v>
      </c>
      <c r="G963">
        <v>4</v>
      </c>
      <c r="H963" t="s">
        <v>42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53</v>
      </c>
      <c r="Q963">
        <v>3</v>
      </c>
      <c r="R963" t="s">
        <v>61</v>
      </c>
      <c r="S963">
        <v>4249</v>
      </c>
      <c r="T963">
        <v>2690</v>
      </c>
      <c r="U963">
        <v>1</v>
      </c>
      <c r="V963" t="s">
        <v>47</v>
      </c>
      <c r="W963" t="s">
        <v>47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49</v>
      </c>
      <c r="C964" t="s">
        <v>37</v>
      </c>
      <c r="D964">
        <v>770</v>
      </c>
      <c r="E964" t="s">
        <v>51</v>
      </c>
      <c r="F964">
        <v>5</v>
      </c>
      <c r="G964">
        <v>3</v>
      </c>
      <c r="H964" t="s">
        <v>42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57</v>
      </c>
      <c r="Q964">
        <v>2</v>
      </c>
      <c r="R964" t="s">
        <v>62</v>
      </c>
      <c r="S964">
        <v>14026</v>
      </c>
      <c r="T964">
        <v>17588</v>
      </c>
      <c r="U964">
        <v>1</v>
      </c>
      <c r="V964" t="s">
        <v>47</v>
      </c>
      <c r="W964" t="s">
        <v>47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49</v>
      </c>
      <c r="C965" t="s">
        <v>37</v>
      </c>
      <c r="D965">
        <v>1009</v>
      </c>
      <c r="E965" t="s">
        <v>40</v>
      </c>
      <c r="F965">
        <v>2</v>
      </c>
      <c r="G965">
        <v>2</v>
      </c>
      <c r="H965" t="s">
        <v>42</v>
      </c>
      <c r="I965">
        <v>1</v>
      </c>
      <c r="J965">
        <v>1355</v>
      </c>
      <c r="K965">
        <v>2</v>
      </c>
      <c r="L965" t="s">
        <v>45</v>
      </c>
      <c r="M965">
        <v>31</v>
      </c>
      <c r="N965">
        <v>3</v>
      </c>
      <c r="O965">
        <v>2</v>
      </c>
      <c r="P965" t="s">
        <v>52</v>
      </c>
      <c r="Q965">
        <v>1</v>
      </c>
      <c r="R965" t="s">
        <v>62</v>
      </c>
      <c r="S965">
        <v>6893</v>
      </c>
      <c r="T965">
        <v>19461</v>
      </c>
      <c r="U965">
        <v>3</v>
      </c>
      <c r="V965" t="s">
        <v>47</v>
      </c>
      <c r="W965" t="s">
        <v>49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49</v>
      </c>
      <c r="C966" t="s">
        <v>37</v>
      </c>
      <c r="D966">
        <v>507</v>
      </c>
      <c r="E966" t="s">
        <v>40</v>
      </c>
      <c r="F966">
        <v>15</v>
      </c>
      <c r="G966">
        <v>2</v>
      </c>
      <c r="H966" t="s">
        <v>44</v>
      </c>
      <c r="I966">
        <v>1</v>
      </c>
      <c r="J966">
        <v>1356</v>
      </c>
      <c r="K966">
        <v>3</v>
      </c>
      <c r="L966" t="s">
        <v>45</v>
      </c>
      <c r="M966">
        <v>66</v>
      </c>
      <c r="N966">
        <v>3</v>
      </c>
      <c r="O966">
        <v>2</v>
      </c>
      <c r="P966" t="s">
        <v>52</v>
      </c>
      <c r="Q966">
        <v>1</v>
      </c>
      <c r="R966" t="s">
        <v>61</v>
      </c>
      <c r="S966">
        <v>6125</v>
      </c>
      <c r="T966">
        <v>23553</v>
      </c>
      <c r="U966">
        <v>1</v>
      </c>
      <c r="V966" t="s">
        <v>47</v>
      </c>
      <c r="W966" t="s">
        <v>49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49</v>
      </c>
      <c r="C967" t="s">
        <v>37</v>
      </c>
      <c r="D967">
        <v>882</v>
      </c>
      <c r="E967" t="s">
        <v>41</v>
      </c>
      <c r="F967">
        <v>19</v>
      </c>
      <c r="G967">
        <v>1</v>
      </c>
      <c r="H967" t="s">
        <v>44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54</v>
      </c>
      <c r="Q967">
        <v>4</v>
      </c>
      <c r="R967" t="s">
        <v>60</v>
      </c>
      <c r="S967">
        <v>3669</v>
      </c>
      <c r="T967">
        <v>9075</v>
      </c>
      <c r="U967">
        <v>3</v>
      </c>
      <c r="V967" t="s">
        <v>47</v>
      </c>
      <c r="W967" t="s">
        <v>49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47</v>
      </c>
      <c r="C968" t="s">
        <v>37</v>
      </c>
      <c r="D968">
        <v>601</v>
      </c>
      <c r="E968" t="s">
        <v>41</v>
      </c>
      <c r="F968">
        <v>7</v>
      </c>
      <c r="G968">
        <v>4</v>
      </c>
      <c r="H968" t="s">
        <v>44</v>
      </c>
      <c r="I968">
        <v>1</v>
      </c>
      <c r="J968">
        <v>1360</v>
      </c>
      <c r="K968">
        <v>3</v>
      </c>
      <c r="L968" t="s">
        <v>45</v>
      </c>
      <c r="M968">
        <v>53</v>
      </c>
      <c r="N968">
        <v>2</v>
      </c>
      <c r="O968">
        <v>3</v>
      </c>
      <c r="P968" t="s">
        <v>55</v>
      </c>
      <c r="Q968">
        <v>1</v>
      </c>
      <c r="R968" t="s">
        <v>60</v>
      </c>
      <c r="S968">
        <v>10008</v>
      </c>
      <c r="T968">
        <v>12023</v>
      </c>
      <c r="U968">
        <v>7</v>
      </c>
      <c r="V968" t="s">
        <v>47</v>
      </c>
      <c r="W968" t="s">
        <v>47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49</v>
      </c>
      <c r="C969" t="s">
        <v>37</v>
      </c>
      <c r="D969">
        <v>329</v>
      </c>
      <c r="E969" t="s">
        <v>41</v>
      </c>
      <c r="F969">
        <v>1</v>
      </c>
      <c r="G969">
        <v>4</v>
      </c>
      <c r="H969" t="s">
        <v>42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54</v>
      </c>
      <c r="Q969">
        <v>2</v>
      </c>
      <c r="R969" t="s">
        <v>60</v>
      </c>
      <c r="S969">
        <v>2387</v>
      </c>
      <c r="T969">
        <v>6762</v>
      </c>
      <c r="U969">
        <v>3</v>
      </c>
      <c r="V969" t="s">
        <v>47</v>
      </c>
      <c r="W969" t="s">
        <v>49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49</v>
      </c>
      <c r="C970" t="s">
        <v>38</v>
      </c>
      <c r="D970">
        <v>607</v>
      </c>
      <c r="E970" t="s">
        <v>40</v>
      </c>
      <c r="F970">
        <v>7</v>
      </c>
      <c r="G970">
        <v>3</v>
      </c>
      <c r="H970" t="s">
        <v>0</v>
      </c>
      <c r="I970">
        <v>1</v>
      </c>
      <c r="J970">
        <v>1362</v>
      </c>
      <c r="K970">
        <v>1</v>
      </c>
      <c r="L970" t="s">
        <v>45</v>
      </c>
      <c r="M970">
        <v>83</v>
      </c>
      <c r="N970">
        <v>4</v>
      </c>
      <c r="O970">
        <v>2</v>
      </c>
      <c r="P970" t="s">
        <v>52</v>
      </c>
      <c r="Q970">
        <v>1</v>
      </c>
      <c r="R970" t="s">
        <v>60</v>
      </c>
      <c r="S970">
        <v>4639</v>
      </c>
      <c r="T970">
        <v>2261</v>
      </c>
      <c r="U970">
        <v>2</v>
      </c>
      <c r="V970" t="s">
        <v>47</v>
      </c>
      <c r="W970" t="s">
        <v>49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49</v>
      </c>
      <c r="C971" t="s">
        <v>37</v>
      </c>
      <c r="D971">
        <v>855</v>
      </c>
      <c r="E971" t="s">
        <v>41</v>
      </c>
      <c r="F971">
        <v>4</v>
      </c>
      <c r="G971">
        <v>3</v>
      </c>
      <c r="H971" t="s">
        <v>42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55</v>
      </c>
      <c r="Q971">
        <v>4</v>
      </c>
      <c r="R971" t="s">
        <v>61</v>
      </c>
      <c r="S971">
        <v>7898</v>
      </c>
      <c r="T971">
        <v>18706</v>
      </c>
      <c r="U971">
        <v>1</v>
      </c>
      <c r="V971" t="s">
        <v>47</v>
      </c>
      <c r="W971" t="s">
        <v>49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49</v>
      </c>
      <c r="C972" t="s">
        <v>37</v>
      </c>
      <c r="D972">
        <v>1291</v>
      </c>
      <c r="E972" t="s">
        <v>40</v>
      </c>
      <c r="F972">
        <v>11</v>
      </c>
      <c r="G972">
        <v>3</v>
      </c>
      <c r="H972" t="s">
        <v>44</v>
      </c>
      <c r="I972">
        <v>1</v>
      </c>
      <c r="J972">
        <v>1364</v>
      </c>
      <c r="K972">
        <v>3</v>
      </c>
      <c r="L972" t="s">
        <v>45</v>
      </c>
      <c r="M972">
        <v>98</v>
      </c>
      <c r="N972">
        <v>4</v>
      </c>
      <c r="O972">
        <v>1</v>
      </c>
      <c r="P972" t="s">
        <v>59</v>
      </c>
      <c r="Q972">
        <v>4</v>
      </c>
      <c r="R972" t="s">
        <v>60</v>
      </c>
      <c r="S972">
        <v>2534</v>
      </c>
      <c r="T972">
        <v>6527</v>
      </c>
      <c r="U972">
        <v>8</v>
      </c>
      <c r="V972" t="s">
        <v>47</v>
      </c>
      <c r="W972" t="s">
        <v>49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49</v>
      </c>
      <c r="C973" t="s">
        <v>37</v>
      </c>
      <c r="D973">
        <v>1405</v>
      </c>
      <c r="E973" t="s">
        <v>41</v>
      </c>
      <c r="F973">
        <v>11</v>
      </c>
      <c r="G973">
        <v>2</v>
      </c>
      <c r="H973" t="s">
        <v>50</v>
      </c>
      <c r="I973">
        <v>1</v>
      </c>
      <c r="J973">
        <v>1367</v>
      </c>
      <c r="K973">
        <v>4</v>
      </c>
      <c r="L973" t="s">
        <v>45</v>
      </c>
      <c r="M973">
        <v>82</v>
      </c>
      <c r="N973">
        <v>2</v>
      </c>
      <c r="O973">
        <v>4</v>
      </c>
      <c r="P973" t="s">
        <v>55</v>
      </c>
      <c r="Q973">
        <v>2</v>
      </c>
      <c r="R973" t="s">
        <v>61</v>
      </c>
      <c r="S973">
        <v>13142</v>
      </c>
      <c r="T973">
        <v>24439</v>
      </c>
      <c r="U973">
        <v>3</v>
      </c>
      <c r="V973" t="s">
        <v>47</v>
      </c>
      <c r="W973" t="s">
        <v>49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49</v>
      </c>
      <c r="C974" t="s">
        <v>39</v>
      </c>
      <c r="D974">
        <v>1124</v>
      </c>
      <c r="E974" t="s">
        <v>41</v>
      </c>
      <c r="F974">
        <v>1</v>
      </c>
      <c r="G974">
        <v>3</v>
      </c>
      <c r="H974" t="s">
        <v>42</v>
      </c>
      <c r="I974">
        <v>1</v>
      </c>
      <c r="J974">
        <v>1368</v>
      </c>
      <c r="K974">
        <v>4</v>
      </c>
      <c r="L974" t="s">
        <v>45</v>
      </c>
      <c r="M974">
        <v>97</v>
      </c>
      <c r="N974">
        <v>3</v>
      </c>
      <c r="O974">
        <v>1</v>
      </c>
      <c r="P974" t="s">
        <v>54</v>
      </c>
      <c r="Q974">
        <v>4</v>
      </c>
      <c r="R974" t="s">
        <v>61</v>
      </c>
      <c r="S974">
        <v>1611</v>
      </c>
      <c r="T974">
        <v>19305</v>
      </c>
      <c r="U974">
        <v>1</v>
      </c>
      <c r="V974" t="s">
        <v>47</v>
      </c>
      <c r="W974" t="s">
        <v>49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49</v>
      </c>
      <c r="C975" t="s">
        <v>37</v>
      </c>
      <c r="D975">
        <v>817</v>
      </c>
      <c r="E975" t="s">
        <v>41</v>
      </c>
      <c r="F975">
        <v>1</v>
      </c>
      <c r="G975">
        <v>3</v>
      </c>
      <c r="H975" t="s">
        <v>44</v>
      </c>
      <c r="I975">
        <v>1</v>
      </c>
      <c r="J975">
        <v>1369</v>
      </c>
      <c r="K975">
        <v>4</v>
      </c>
      <c r="L975" t="s">
        <v>45</v>
      </c>
      <c r="M975">
        <v>60</v>
      </c>
      <c r="N975">
        <v>2</v>
      </c>
      <c r="O975">
        <v>2</v>
      </c>
      <c r="P975" t="s">
        <v>54</v>
      </c>
      <c r="Q975">
        <v>4</v>
      </c>
      <c r="R975" t="s">
        <v>60</v>
      </c>
      <c r="S975">
        <v>5363</v>
      </c>
      <c r="T975">
        <v>10846</v>
      </c>
      <c r="U975">
        <v>0</v>
      </c>
      <c r="V975" t="s">
        <v>47</v>
      </c>
      <c r="W975" t="s">
        <v>49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49</v>
      </c>
      <c r="C976" t="s">
        <v>38</v>
      </c>
      <c r="D976">
        <v>793</v>
      </c>
      <c r="E976" t="s">
        <v>40</v>
      </c>
      <c r="F976">
        <v>2</v>
      </c>
      <c r="G976">
        <v>1</v>
      </c>
      <c r="H976" t="s">
        <v>42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52</v>
      </c>
      <c r="Q976">
        <v>4</v>
      </c>
      <c r="R976" t="s">
        <v>61</v>
      </c>
      <c r="S976">
        <v>5071</v>
      </c>
      <c r="T976">
        <v>20392</v>
      </c>
      <c r="U976">
        <v>3</v>
      </c>
      <c r="V976" t="s">
        <v>47</v>
      </c>
      <c r="W976" t="s">
        <v>49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47</v>
      </c>
      <c r="C977" t="s">
        <v>37</v>
      </c>
      <c r="D977">
        <v>267</v>
      </c>
      <c r="E977" t="s">
        <v>40</v>
      </c>
      <c r="F977">
        <v>13</v>
      </c>
      <c r="G977">
        <v>4</v>
      </c>
      <c r="H977" t="s">
        <v>0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52</v>
      </c>
      <c r="Q977">
        <v>3</v>
      </c>
      <c r="R977" t="s">
        <v>61</v>
      </c>
      <c r="S977">
        <v>13695</v>
      </c>
      <c r="T977">
        <v>9277</v>
      </c>
      <c r="U977">
        <v>6</v>
      </c>
      <c r="V977" t="s">
        <v>47</v>
      </c>
      <c r="W977" t="s">
        <v>47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49</v>
      </c>
      <c r="C978" t="s">
        <v>37</v>
      </c>
      <c r="D978">
        <v>1369</v>
      </c>
      <c r="E978" t="s">
        <v>41</v>
      </c>
      <c r="F978">
        <v>23</v>
      </c>
      <c r="G978">
        <v>3</v>
      </c>
      <c r="H978" t="s">
        <v>42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55</v>
      </c>
      <c r="Q978">
        <v>2</v>
      </c>
      <c r="R978" t="s">
        <v>60</v>
      </c>
      <c r="S978">
        <v>13402</v>
      </c>
      <c r="T978">
        <v>18235</v>
      </c>
      <c r="U978">
        <v>4</v>
      </c>
      <c r="V978" t="s">
        <v>47</v>
      </c>
      <c r="W978" t="s">
        <v>47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49</v>
      </c>
      <c r="C979" t="s">
        <v>39</v>
      </c>
      <c r="D979">
        <v>999</v>
      </c>
      <c r="E979" t="s">
        <v>41</v>
      </c>
      <c r="F979">
        <v>26</v>
      </c>
      <c r="G979">
        <v>1</v>
      </c>
      <c r="H979" t="s">
        <v>50</v>
      </c>
      <c r="I979">
        <v>1</v>
      </c>
      <c r="J979">
        <v>1374</v>
      </c>
      <c r="K979">
        <v>1</v>
      </c>
      <c r="L979" t="s">
        <v>45</v>
      </c>
      <c r="M979">
        <v>92</v>
      </c>
      <c r="N979">
        <v>2</v>
      </c>
      <c r="O979">
        <v>1</v>
      </c>
      <c r="P979" t="s">
        <v>53</v>
      </c>
      <c r="Q979">
        <v>3</v>
      </c>
      <c r="R979" t="s">
        <v>62</v>
      </c>
      <c r="S979">
        <v>2029</v>
      </c>
      <c r="T979">
        <v>15891</v>
      </c>
      <c r="U979">
        <v>1</v>
      </c>
      <c r="V979" t="s">
        <v>47</v>
      </c>
      <c r="W979" t="s">
        <v>49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49</v>
      </c>
      <c r="C980" t="s">
        <v>37</v>
      </c>
      <c r="D980">
        <v>1202</v>
      </c>
      <c r="E980" t="s">
        <v>41</v>
      </c>
      <c r="F980">
        <v>2</v>
      </c>
      <c r="G980">
        <v>1</v>
      </c>
      <c r="H980" t="s">
        <v>44</v>
      </c>
      <c r="I980">
        <v>1</v>
      </c>
      <c r="J980">
        <v>1375</v>
      </c>
      <c r="K980">
        <v>2</v>
      </c>
      <c r="L980" t="s">
        <v>45</v>
      </c>
      <c r="M980">
        <v>89</v>
      </c>
      <c r="N980">
        <v>4</v>
      </c>
      <c r="O980">
        <v>2</v>
      </c>
      <c r="P980" t="s">
        <v>56</v>
      </c>
      <c r="Q980">
        <v>3</v>
      </c>
      <c r="R980" t="s">
        <v>62</v>
      </c>
      <c r="S980">
        <v>6377</v>
      </c>
      <c r="T980">
        <v>13888</v>
      </c>
      <c r="U980">
        <v>5</v>
      </c>
      <c r="V980" t="s">
        <v>47</v>
      </c>
      <c r="W980" t="s">
        <v>49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49</v>
      </c>
      <c r="C981" t="s">
        <v>37</v>
      </c>
      <c r="D981">
        <v>285</v>
      </c>
      <c r="E981" t="s">
        <v>41</v>
      </c>
      <c r="F981">
        <v>29</v>
      </c>
      <c r="G981">
        <v>3</v>
      </c>
      <c r="H981" t="s">
        <v>44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54</v>
      </c>
      <c r="Q981">
        <v>3</v>
      </c>
      <c r="R981" t="s">
        <v>60</v>
      </c>
      <c r="S981">
        <v>5429</v>
      </c>
      <c r="T981">
        <v>17491</v>
      </c>
      <c r="U981">
        <v>4</v>
      </c>
      <c r="V981" t="s">
        <v>47</v>
      </c>
      <c r="W981" t="s">
        <v>49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47</v>
      </c>
      <c r="C982" t="s">
        <v>38</v>
      </c>
      <c r="D982">
        <v>703</v>
      </c>
      <c r="E982" t="s">
        <v>40</v>
      </c>
      <c r="F982">
        <v>2</v>
      </c>
      <c r="G982">
        <v>3</v>
      </c>
      <c r="H982" t="s">
        <v>42</v>
      </c>
      <c r="I982">
        <v>1</v>
      </c>
      <c r="J982">
        <v>1379</v>
      </c>
      <c r="K982">
        <v>3</v>
      </c>
      <c r="L982" t="s">
        <v>45</v>
      </c>
      <c r="M982">
        <v>90</v>
      </c>
      <c r="N982">
        <v>2</v>
      </c>
      <c r="O982">
        <v>1</v>
      </c>
      <c r="P982" t="s">
        <v>59</v>
      </c>
      <c r="Q982">
        <v>4</v>
      </c>
      <c r="R982" t="s">
        <v>61</v>
      </c>
      <c r="S982">
        <v>2785</v>
      </c>
      <c r="T982">
        <v>11882</v>
      </c>
      <c r="U982">
        <v>7</v>
      </c>
      <c r="V982" t="s">
        <v>47</v>
      </c>
      <c r="W982" t="s">
        <v>49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47</v>
      </c>
      <c r="C983" t="s">
        <v>38</v>
      </c>
      <c r="D983">
        <v>662</v>
      </c>
      <c r="E983" t="s">
        <v>40</v>
      </c>
      <c r="F983">
        <v>18</v>
      </c>
      <c r="G983">
        <v>4</v>
      </c>
      <c r="H983" t="s">
        <v>0</v>
      </c>
      <c r="I983">
        <v>1</v>
      </c>
      <c r="J983">
        <v>1380</v>
      </c>
      <c r="K983">
        <v>4</v>
      </c>
      <c r="L983" t="s">
        <v>45</v>
      </c>
      <c r="M983">
        <v>67</v>
      </c>
      <c r="N983">
        <v>3</v>
      </c>
      <c r="O983">
        <v>2</v>
      </c>
      <c r="P983" t="s">
        <v>52</v>
      </c>
      <c r="Q983">
        <v>3</v>
      </c>
      <c r="R983" t="s">
        <v>60</v>
      </c>
      <c r="S983">
        <v>4614</v>
      </c>
      <c r="T983">
        <v>23288</v>
      </c>
      <c r="U983">
        <v>0</v>
      </c>
      <c r="V983" t="s">
        <v>47</v>
      </c>
      <c r="W983" t="s">
        <v>47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49</v>
      </c>
      <c r="C984" t="s">
        <v>38</v>
      </c>
      <c r="D984">
        <v>693</v>
      </c>
      <c r="E984" t="s">
        <v>41</v>
      </c>
      <c r="F984">
        <v>7</v>
      </c>
      <c r="G984">
        <v>3</v>
      </c>
      <c r="H984" t="s">
        <v>42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53</v>
      </c>
      <c r="Q984">
        <v>3</v>
      </c>
      <c r="R984" t="s">
        <v>62</v>
      </c>
      <c r="S984">
        <v>2610</v>
      </c>
      <c r="T984">
        <v>15748</v>
      </c>
      <c r="U984">
        <v>1</v>
      </c>
      <c r="V984" t="s">
        <v>47</v>
      </c>
      <c r="W984" t="s">
        <v>49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49</v>
      </c>
      <c r="C985" t="s">
        <v>37</v>
      </c>
      <c r="D985">
        <v>404</v>
      </c>
      <c r="E985" t="s">
        <v>41</v>
      </c>
      <c r="F985">
        <v>2</v>
      </c>
      <c r="G985">
        <v>4</v>
      </c>
      <c r="H985" t="s">
        <v>50</v>
      </c>
      <c r="I985">
        <v>1</v>
      </c>
      <c r="J985">
        <v>1383</v>
      </c>
      <c r="K985">
        <v>3</v>
      </c>
      <c r="L985" t="s">
        <v>45</v>
      </c>
      <c r="M985">
        <v>98</v>
      </c>
      <c r="N985">
        <v>3</v>
      </c>
      <c r="O985">
        <v>2</v>
      </c>
      <c r="P985" t="s">
        <v>56</v>
      </c>
      <c r="Q985">
        <v>4</v>
      </c>
      <c r="R985" t="s">
        <v>61</v>
      </c>
      <c r="S985">
        <v>6687</v>
      </c>
      <c r="T985">
        <v>6163</v>
      </c>
      <c r="U985">
        <v>1</v>
      </c>
      <c r="V985" t="s">
        <v>47</v>
      </c>
      <c r="W985" t="s">
        <v>49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49</v>
      </c>
      <c r="C986" t="s">
        <v>37</v>
      </c>
      <c r="D986">
        <v>736</v>
      </c>
      <c r="E986" t="s">
        <v>40</v>
      </c>
      <c r="F986">
        <v>26</v>
      </c>
      <c r="G986">
        <v>3</v>
      </c>
      <c r="H986" t="s">
        <v>42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52</v>
      </c>
      <c r="Q986">
        <v>1</v>
      </c>
      <c r="R986" t="s">
        <v>60</v>
      </c>
      <c r="S986">
        <v>4724</v>
      </c>
      <c r="T986">
        <v>24232</v>
      </c>
      <c r="U986">
        <v>1</v>
      </c>
      <c r="V986" t="s">
        <v>47</v>
      </c>
      <c r="W986" t="s">
        <v>49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47</v>
      </c>
      <c r="C987" t="s">
        <v>37</v>
      </c>
      <c r="D987">
        <v>330</v>
      </c>
      <c r="E987" t="s">
        <v>41</v>
      </c>
      <c r="F987">
        <v>22</v>
      </c>
      <c r="G987">
        <v>4</v>
      </c>
      <c r="H987" t="s">
        <v>44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55</v>
      </c>
      <c r="Q987">
        <v>3</v>
      </c>
      <c r="R987" t="s">
        <v>60</v>
      </c>
      <c r="S987">
        <v>6179</v>
      </c>
      <c r="T987">
        <v>21057</v>
      </c>
      <c r="U987">
        <v>1</v>
      </c>
      <c r="V987" t="s">
        <v>47</v>
      </c>
      <c r="W987" t="s">
        <v>47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49</v>
      </c>
      <c r="C988" t="s">
        <v>37</v>
      </c>
      <c r="D988">
        <v>1498</v>
      </c>
      <c r="E988" t="s">
        <v>40</v>
      </c>
      <c r="F988">
        <v>21</v>
      </c>
      <c r="G988">
        <v>4</v>
      </c>
      <c r="H988" t="s">
        <v>42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52</v>
      </c>
      <c r="Q988">
        <v>4</v>
      </c>
      <c r="R988" t="s">
        <v>60</v>
      </c>
      <c r="S988">
        <v>6120</v>
      </c>
      <c r="T988">
        <v>3567</v>
      </c>
      <c r="U988">
        <v>3</v>
      </c>
      <c r="V988" t="s">
        <v>47</v>
      </c>
      <c r="W988" t="s">
        <v>47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49</v>
      </c>
      <c r="C989" t="s">
        <v>38</v>
      </c>
      <c r="D989">
        <v>541</v>
      </c>
      <c r="E989" t="s">
        <v>40</v>
      </c>
      <c r="F989">
        <v>2</v>
      </c>
      <c r="G989">
        <v>3</v>
      </c>
      <c r="H989" t="s">
        <v>0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52</v>
      </c>
      <c r="Q989">
        <v>2</v>
      </c>
      <c r="R989" t="s">
        <v>60</v>
      </c>
      <c r="S989">
        <v>10596</v>
      </c>
      <c r="T989">
        <v>15395</v>
      </c>
      <c r="U989">
        <v>2</v>
      </c>
      <c r="V989" t="s">
        <v>47</v>
      </c>
      <c r="W989" t="s">
        <v>49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49</v>
      </c>
      <c r="C990" t="s">
        <v>38</v>
      </c>
      <c r="D990">
        <v>1200</v>
      </c>
      <c r="E990" t="s">
        <v>41</v>
      </c>
      <c r="F990">
        <v>22</v>
      </c>
      <c r="G990">
        <v>3</v>
      </c>
      <c r="H990" t="s">
        <v>42</v>
      </c>
      <c r="I990">
        <v>1</v>
      </c>
      <c r="J990">
        <v>1392</v>
      </c>
      <c r="K990">
        <v>4</v>
      </c>
      <c r="L990" t="s">
        <v>45</v>
      </c>
      <c r="M990">
        <v>75</v>
      </c>
      <c r="N990">
        <v>3</v>
      </c>
      <c r="O990">
        <v>2</v>
      </c>
      <c r="P990" t="s">
        <v>53</v>
      </c>
      <c r="Q990">
        <v>4</v>
      </c>
      <c r="R990" t="s">
        <v>62</v>
      </c>
      <c r="S990">
        <v>5467</v>
      </c>
      <c r="T990">
        <v>13953</v>
      </c>
      <c r="U990">
        <v>3</v>
      </c>
      <c r="V990" t="s">
        <v>47</v>
      </c>
      <c r="W990" t="s">
        <v>47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49</v>
      </c>
      <c r="C991" t="s">
        <v>37</v>
      </c>
      <c r="D991">
        <v>1439</v>
      </c>
      <c r="E991" t="s">
        <v>41</v>
      </c>
      <c r="F991">
        <v>4</v>
      </c>
      <c r="G991">
        <v>1</v>
      </c>
      <c r="H991" t="s">
        <v>42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53</v>
      </c>
      <c r="Q991">
        <v>3</v>
      </c>
      <c r="R991" t="s">
        <v>60</v>
      </c>
      <c r="S991">
        <v>2996</v>
      </c>
      <c r="T991">
        <v>5182</v>
      </c>
      <c r="U991">
        <v>7</v>
      </c>
      <c r="V991" t="s">
        <v>47</v>
      </c>
      <c r="W991" t="s">
        <v>47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49</v>
      </c>
      <c r="C992" t="s">
        <v>38</v>
      </c>
      <c r="D992">
        <v>1111</v>
      </c>
      <c r="E992" t="s">
        <v>40</v>
      </c>
      <c r="F992">
        <v>5</v>
      </c>
      <c r="G992">
        <v>1</v>
      </c>
      <c r="H992" t="s">
        <v>42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52</v>
      </c>
      <c r="Q992">
        <v>4</v>
      </c>
      <c r="R992" t="s">
        <v>60</v>
      </c>
      <c r="S992">
        <v>9998</v>
      </c>
      <c r="T992">
        <v>19293</v>
      </c>
      <c r="U992">
        <v>6</v>
      </c>
      <c r="V992" t="s">
        <v>47</v>
      </c>
      <c r="W992" t="s">
        <v>49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49</v>
      </c>
      <c r="C993" t="s">
        <v>37</v>
      </c>
      <c r="D993">
        <v>499</v>
      </c>
      <c r="E993" t="s">
        <v>40</v>
      </c>
      <c r="F993">
        <v>2</v>
      </c>
      <c r="G993">
        <v>1</v>
      </c>
      <c r="H993" t="s">
        <v>0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52</v>
      </c>
      <c r="Q993">
        <v>2</v>
      </c>
      <c r="R993" t="s">
        <v>60</v>
      </c>
      <c r="S993">
        <v>4078</v>
      </c>
      <c r="T993">
        <v>20497</v>
      </c>
      <c r="U993">
        <v>0</v>
      </c>
      <c r="V993" t="s">
        <v>47</v>
      </c>
      <c r="W993" t="s">
        <v>47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49</v>
      </c>
      <c r="C994" t="s">
        <v>39</v>
      </c>
      <c r="D994">
        <v>1485</v>
      </c>
      <c r="E994" t="s">
        <v>41</v>
      </c>
      <c r="F994">
        <v>25</v>
      </c>
      <c r="G994">
        <v>2</v>
      </c>
      <c r="H994" t="s">
        <v>42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56</v>
      </c>
      <c r="Q994">
        <v>3</v>
      </c>
      <c r="R994" t="s">
        <v>60</v>
      </c>
      <c r="S994">
        <v>10920</v>
      </c>
      <c r="T994">
        <v>3449</v>
      </c>
      <c r="U994">
        <v>3</v>
      </c>
      <c r="V994" t="s">
        <v>47</v>
      </c>
      <c r="W994" t="s">
        <v>49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49</v>
      </c>
      <c r="C995" t="s">
        <v>37</v>
      </c>
      <c r="D995">
        <v>1372</v>
      </c>
      <c r="E995" t="s">
        <v>40</v>
      </c>
      <c r="F995">
        <v>18</v>
      </c>
      <c r="G995">
        <v>1</v>
      </c>
      <c r="H995" t="s">
        <v>42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52</v>
      </c>
      <c r="Q995">
        <v>3</v>
      </c>
      <c r="R995" t="s">
        <v>60</v>
      </c>
      <c r="S995">
        <v>6232</v>
      </c>
      <c r="T995">
        <v>12477</v>
      </c>
      <c r="U995">
        <v>2</v>
      </c>
      <c r="V995" t="s">
        <v>47</v>
      </c>
      <c r="W995" t="s">
        <v>49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49</v>
      </c>
      <c r="C996" t="s">
        <v>38</v>
      </c>
      <c r="D996">
        <v>322</v>
      </c>
      <c r="E996" t="s">
        <v>41</v>
      </c>
      <c r="F996">
        <v>28</v>
      </c>
      <c r="G996">
        <v>2</v>
      </c>
      <c r="H996" t="s">
        <v>44</v>
      </c>
      <c r="I996">
        <v>1</v>
      </c>
      <c r="J996">
        <v>1401</v>
      </c>
      <c r="K996">
        <v>4</v>
      </c>
      <c r="L996" t="s">
        <v>45</v>
      </c>
      <c r="M996">
        <v>59</v>
      </c>
      <c r="N996">
        <v>4</v>
      </c>
      <c r="O996">
        <v>4</v>
      </c>
      <c r="P996" t="s">
        <v>55</v>
      </c>
      <c r="Q996">
        <v>3</v>
      </c>
      <c r="R996" t="s">
        <v>60</v>
      </c>
      <c r="S996">
        <v>13247</v>
      </c>
      <c r="T996">
        <v>9731</v>
      </c>
      <c r="U996">
        <v>2</v>
      </c>
      <c r="V996" t="s">
        <v>47</v>
      </c>
      <c r="W996" t="s">
        <v>47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49</v>
      </c>
      <c r="C997" t="s">
        <v>37</v>
      </c>
      <c r="D997">
        <v>930</v>
      </c>
      <c r="E997" t="s">
        <v>41</v>
      </c>
      <c r="F997">
        <v>6</v>
      </c>
      <c r="G997">
        <v>3</v>
      </c>
      <c r="H997" t="s">
        <v>44</v>
      </c>
      <c r="I997">
        <v>1</v>
      </c>
      <c r="J997">
        <v>1402</v>
      </c>
      <c r="K997">
        <v>1</v>
      </c>
      <c r="L997" t="s">
        <v>45</v>
      </c>
      <c r="M997">
        <v>73</v>
      </c>
      <c r="N997">
        <v>2</v>
      </c>
      <c r="O997">
        <v>2</v>
      </c>
      <c r="P997" t="s">
        <v>53</v>
      </c>
      <c r="Q997">
        <v>3</v>
      </c>
      <c r="R997" t="s">
        <v>61</v>
      </c>
      <c r="S997">
        <v>4081</v>
      </c>
      <c r="T997">
        <v>20003</v>
      </c>
      <c r="U997">
        <v>1</v>
      </c>
      <c r="V997" t="s">
        <v>47</v>
      </c>
      <c r="W997" t="s">
        <v>47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49</v>
      </c>
      <c r="C998" t="s">
        <v>37</v>
      </c>
      <c r="D998">
        <v>205</v>
      </c>
      <c r="E998" t="s">
        <v>40</v>
      </c>
      <c r="F998">
        <v>10</v>
      </c>
      <c r="G998">
        <v>3</v>
      </c>
      <c r="H998" t="s">
        <v>0</v>
      </c>
      <c r="I998">
        <v>1</v>
      </c>
      <c r="J998">
        <v>1403</v>
      </c>
      <c r="K998">
        <v>4</v>
      </c>
      <c r="L998" t="s">
        <v>45</v>
      </c>
      <c r="M998">
        <v>98</v>
      </c>
      <c r="N998">
        <v>2</v>
      </c>
      <c r="O998">
        <v>2</v>
      </c>
      <c r="P998" t="s">
        <v>52</v>
      </c>
      <c r="Q998">
        <v>4</v>
      </c>
      <c r="R998" t="s">
        <v>60</v>
      </c>
      <c r="S998">
        <v>5769</v>
      </c>
      <c r="T998">
        <v>7100</v>
      </c>
      <c r="U998">
        <v>1</v>
      </c>
      <c r="V998" t="s">
        <v>47</v>
      </c>
      <c r="W998" t="s">
        <v>47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47</v>
      </c>
      <c r="C999" t="s">
        <v>37</v>
      </c>
      <c r="D999">
        <v>135</v>
      </c>
      <c r="E999" t="s">
        <v>41</v>
      </c>
      <c r="F999">
        <v>17</v>
      </c>
      <c r="G999">
        <v>4</v>
      </c>
      <c r="H999" t="s">
        <v>42</v>
      </c>
      <c r="I999">
        <v>1</v>
      </c>
      <c r="J999">
        <v>1405</v>
      </c>
      <c r="K999">
        <v>4</v>
      </c>
      <c r="L999" t="s">
        <v>45</v>
      </c>
      <c r="M999">
        <v>51</v>
      </c>
      <c r="N999">
        <v>3</v>
      </c>
      <c r="O999">
        <v>1</v>
      </c>
      <c r="P999" t="s">
        <v>53</v>
      </c>
      <c r="Q999">
        <v>3</v>
      </c>
      <c r="R999" t="s">
        <v>61</v>
      </c>
      <c r="S999">
        <v>2394</v>
      </c>
      <c r="T999">
        <v>25681</v>
      </c>
      <c r="U999">
        <v>1</v>
      </c>
      <c r="V999" t="s">
        <v>47</v>
      </c>
      <c r="W999" t="s">
        <v>47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49</v>
      </c>
      <c r="C1000" t="s">
        <v>37</v>
      </c>
      <c r="D1000">
        <v>683</v>
      </c>
      <c r="E1000" t="s">
        <v>41</v>
      </c>
      <c r="F1000">
        <v>2</v>
      </c>
      <c r="G1000">
        <v>1</v>
      </c>
      <c r="H1000" t="s">
        <v>44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53</v>
      </c>
      <c r="Q1000">
        <v>4</v>
      </c>
      <c r="R1000" t="s">
        <v>61</v>
      </c>
      <c r="S1000">
        <v>3904</v>
      </c>
      <c r="T1000">
        <v>4050</v>
      </c>
      <c r="U1000">
        <v>0</v>
      </c>
      <c r="V1000" t="s">
        <v>47</v>
      </c>
      <c r="W1000" t="s">
        <v>49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49</v>
      </c>
      <c r="C1001" t="s">
        <v>37</v>
      </c>
      <c r="D1001">
        <v>1147</v>
      </c>
      <c r="E1001" t="s">
        <v>51</v>
      </c>
      <c r="F1001">
        <v>10</v>
      </c>
      <c r="G1001">
        <v>3</v>
      </c>
      <c r="H1001" t="s">
        <v>51</v>
      </c>
      <c r="I1001">
        <v>1</v>
      </c>
      <c r="J1001">
        <v>1408</v>
      </c>
      <c r="K1001">
        <v>3</v>
      </c>
      <c r="L1001" t="s">
        <v>45</v>
      </c>
      <c r="M1001">
        <v>31</v>
      </c>
      <c r="N1001">
        <v>3</v>
      </c>
      <c r="O1001">
        <v>4</v>
      </c>
      <c r="P1001" t="s">
        <v>57</v>
      </c>
      <c r="Q1001">
        <v>1</v>
      </c>
      <c r="R1001" t="s">
        <v>60</v>
      </c>
      <c r="S1001">
        <v>16799</v>
      </c>
      <c r="T1001">
        <v>16616</v>
      </c>
      <c r="U1001">
        <v>0</v>
      </c>
      <c r="V1001" t="s">
        <v>47</v>
      </c>
      <c r="W1001" t="s">
        <v>49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49</v>
      </c>
      <c r="C1002" t="s">
        <v>37</v>
      </c>
      <c r="D1002">
        <v>258</v>
      </c>
      <c r="E1002" t="s">
        <v>41</v>
      </c>
      <c r="F1002">
        <v>8</v>
      </c>
      <c r="G1002">
        <v>4</v>
      </c>
      <c r="H1002" t="s">
        <v>43</v>
      </c>
      <c r="I1002">
        <v>1</v>
      </c>
      <c r="J1002">
        <v>1409</v>
      </c>
      <c r="K1002">
        <v>3</v>
      </c>
      <c r="L1002" t="s">
        <v>45</v>
      </c>
      <c r="M1002">
        <v>54</v>
      </c>
      <c r="N1002">
        <v>3</v>
      </c>
      <c r="O1002">
        <v>1</v>
      </c>
      <c r="P1002" t="s">
        <v>54</v>
      </c>
      <c r="Q1002">
        <v>1</v>
      </c>
      <c r="R1002" t="s">
        <v>60</v>
      </c>
      <c r="S1002">
        <v>2950</v>
      </c>
      <c r="T1002">
        <v>17363</v>
      </c>
      <c r="U1002">
        <v>9</v>
      </c>
      <c r="V1002" t="s">
        <v>47</v>
      </c>
      <c r="W1002" t="s">
        <v>49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49</v>
      </c>
      <c r="C1003" t="s">
        <v>37</v>
      </c>
      <c r="D1003">
        <v>1462</v>
      </c>
      <c r="E1003" t="s">
        <v>41</v>
      </c>
      <c r="F1003">
        <v>11</v>
      </c>
      <c r="G1003">
        <v>3</v>
      </c>
      <c r="H1003" t="s">
        <v>44</v>
      </c>
      <c r="I1003">
        <v>1</v>
      </c>
      <c r="J1003">
        <v>1411</v>
      </c>
      <c r="K1003">
        <v>1</v>
      </c>
      <c r="L1003" t="s">
        <v>45</v>
      </c>
      <c r="M1003">
        <v>94</v>
      </c>
      <c r="N1003">
        <v>3</v>
      </c>
      <c r="O1003">
        <v>1</v>
      </c>
      <c r="P1003" t="s">
        <v>54</v>
      </c>
      <c r="Q1003">
        <v>3</v>
      </c>
      <c r="R1003" t="s">
        <v>61</v>
      </c>
      <c r="S1003">
        <v>3629</v>
      </c>
      <c r="T1003">
        <v>19106</v>
      </c>
      <c r="U1003">
        <v>4</v>
      </c>
      <c r="V1003" t="s">
        <v>47</v>
      </c>
      <c r="W1003" t="s">
        <v>49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49</v>
      </c>
      <c r="C1004" t="s">
        <v>38</v>
      </c>
      <c r="D1004">
        <v>200</v>
      </c>
      <c r="E1004" t="s">
        <v>41</v>
      </c>
      <c r="F1004">
        <v>18</v>
      </c>
      <c r="G1004">
        <v>2</v>
      </c>
      <c r="H1004" t="s">
        <v>42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55</v>
      </c>
      <c r="Q1004">
        <v>4</v>
      </c>
      <c r="R1004" t="s">
        <v>61</v>
      </c>
      <c r="S1004">
        <v>9362</v>
      </c>
      <c r="T1004">
        <v>19944</v>
      </c>
      <c r="U1004">
        <v>2</v>
      </c>
      <c r="V1004" t="s">
        <v>47</v>
      </c>
      <c r="W1004" t="s">
        <v>49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49</v>
      </c>
      <c r="C1005" t="s">
        <v>37</v>
      </c>
      <c r="D1005">
        <v>949</v>
      </c>
      <c r="E1005" t="s">
        <v>41</v>
      </c>
      <c r="F1005">
        <v>1</v>
      </c>
      <c r="G1005">
        <v>3</v>
      </c>
      <c r="H1005" t="s">
        <v>50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54</v>
      </c>
      <c r="Q1005">
        <v>4</v>
      </c>
      <c r="R1005" t="s">
        <v>60</v>
      </c>
      <c r="S1005">
        <v>3229</v>
      </c>
      <c r="T1005">
        <v>4910</v>
      </c>
      <c r="U1005">
        <v>4</v>
      </c>
      <c r="V1005" t="s">
        <v>47</v>
      </c>
      <c r="W1005" t="s">
        <v>49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49</v>
      </c>
      <c r="C1006" t="s">
        <v>37</v>
      </c>
      <c r="D1006">
        <v>652</v>
      </c>
      <c r="E1006" t="s">
        <v>41</v>
      </c>
      <c r="F1006">
        <v>7</v>
      </c>
      <c r="G1006">
        <v>3</v>
      </c>
      <c r="H1006" t="s">
        <v>43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54</v>
      </c>
      <c r="Q1006">
        <v>1</v>
      </c>
      <c r="R1006" t="s">
        <v>61</v>
      </c>
      <c r="S1006">
        <v>3578</v>
      </c>
      <c r="T1006">
        <v>23577</v>
      </c>
      <c r="U1006">
        <v>0</v>
      </c>
      <c r="V1006" t="s">
        <v>47</v>
      </c>
      <c r="W1006" t="s">
        <v>49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49</v>
      </c>
      <c r="C1007" t="s">
        <v>37</v>
      </c>
      <c r="D1007">
        <v>332</v>
      </c>
      <c r="E1007" t="s">
        <v>51</v>
      </c>
      <c r="F1007">
        <v>17</v>
      </c>
      <c r="G1007">
        <v>3</v>
      </c>
      <c r="H1007" t="s">
        <v>43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51</v>
      </c>
      <c r="Q1007">
        <v>1</v>
      </c>
      <c r="R1007" t="s">
        <v>61</v>
      </c>
      <c r="S1007">
        <v>7988</v>
      </c>
      <c r="T1007">
        <v>9769</v>
      </c>
      <c r="U1007">
        <v>1</v>
      </c>
      <c r="V1007" t="s">
        <v>47</v>
      </c>
      <c r="W1007" t="s">
        <v>49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47</v>
      </c>
      <c r="C1008" t="s">
        <v>38</v>
      </c>
      <c r="D1008">
        <v>1475</v>
      </c>
      <c r="E1008" t="s">
        <v>41</v>
      </c>
      <c r="F1008">
        <v>28</v>
      </c>
      <c r="G1008">
        <v>2</v>
      </c>
      <c r="H1008" t="s">
        <v>42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54</v>
      </c>
      <c r="Q1008">
        <v>1</v>
      </c>
      <c r="R1008" t="s">
        <v>61</v>
      </c>
      <c r="S1008">
        <v>4284</v>
      </c>
      <c r="T1008">
        <v>22710</v>
      </c>
      <c r="U1008">
        <v>3</v>
      </c>
      <c r="V1008" t="s">
        <v>47</v>
      </c>
      <c r="W1008" t="s">
        <v>49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47</v>
      </c>
      <c r="C1009" t="s">
        <v>38</v>
      </c>
      <c r="D1009">
        <v>337</v>
      </c>
      <c r="E1009" t="s">
        <v>41</v>
      </c>
      <c r="F1009">
        <v>14</v>
      </c>
      <c r="G1009">
        <v>1</v>
      </c>
      <c r="H1009" t="s">
        <v>43</v>
      </c>
      <c r="I1009">
        <v>1</v>
      </c>
      <c r="J1009">
        <v>1421</v>
      </c>
      <c r="K1009">
        <v>3</v>
      </c>
      <c r="L1009" t="s">
        <v>45</v>
      </c>
      <c r="M1009">
        <v>84</v>
      </c>
      <c r="N1009">
        <v>3</v>
      </c>
      <c r="O1009">
        <v>3</v>
      </c>
      <c r="P1009" t="s">
        <v>56</v>
      </c>
      <c r="Q1009">
        <v>4</v>
      </c>
      <c r="R1009" t="s">
        <v>61</v>
      </c>
      <c r="S1009">
        <v>7553</v>
      </c>
      <c r="T1009">
        <v>22930</v>
      </c>
      <c r="U1009">
        <v>0</v>
      </c>
      <c r="V1009" t="s">
        <v>47</v>
      </c>
      <c r="W1009" t="s">
        <v>47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49</v>
      </c>
      <c r="C1010" t="s">
        <v>37</v>
      </c>
      <c r="D1010">
        <v>971</v>
      </c>
      <c r="E1010" t="s">
        <v>41</v>
      </c>
      <c r="F1010">
        <v>1</v>
      </c>
      <c r="G1010">
        <v>3</v>
      </c>
      <c r="H1010" t="s">
        <v>44</v>
      </c>
      <c r="I1010">
        <v>1</v>
      </c>
      <c r="J1010">
        <v>1422</v>
      </c>
      <c r="K1010">
        <v>4</v>
      </c>
      <c r="L1010" t="s">
        <v>45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61</v>
      </c>
      <c r="S1010">
        <v>17328</v>
      </c>
      <c r="T1010">
        <v>5652</v>
      </c>
      <c r="U1010">
        <v>6</v>
      </c>
      <c r="V1010" t="s">
        <v>47</v>
      </c>
      <c r="W1010" t="s">
        <v>49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49</v>
      </c>
      <c r="C1011" t="s">
        <v>37</v>
      </c>
      <c r="D1011">
        <v>1055</v>
      </c>
      <c r="E1011" t="s">
        <v>41</v>
      </c>
      <c r="F1011">
        <v>1</v>
      </c>
      <c r="G1011">
        <v>3</v>
      </c>
      <c r="H1011" t="s">
        <v>44</v>
      </c>
      <c r="I1011">
        <v>1</v>
      </c>
      <c r="J1011">
        <v>1423</v>
      </c>
      <c r="K1011">
        <v>4</v>
      </c>
      <c r="L1011" t="s">
        <v>45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60</v>
      </c>
      <c r="S1011">
        <v>19701</v>
      </c>
      <c r="T1011">
        <v>22456</v>
      </c>
      <c r="U1011">
        <v>3</v>
      </c>
      <c r="V1011" t="s">
        <v>47</v>
      </c>
      <c r="W1011" t="s">
        <v>47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49</v>
      </c>
      <c r="C1012" t="s">
        <v>37</v>
      </c>
      <c r="D1012">
        <v>1136</v>
      </c>
      <c r="E1012" t="s">
        <v>41</v>
      </c>
      <c r="F1012">
        <v>1</v>
      </c>
      <c r="G1012">
        <v>4</v>
      </c>
      <c r="H1012" t="s">
        <v>44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62</v>
      </c>
      <c r="S1012">
        <v>14732</v>
      </c>
      <c r="T1012">
        <v>12414</v>
      </c>
      <c r="U1012">
        <v>2</v>
      </c>
      <c r="V1012" t="s">
        <v>47</v>
      </c>
      <c r="W1012" t="s">
        <v>49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49</v>
      </c>
      <c r="C1013" t="s">
        <v>37</v>
      </c>
      <c r="D1013">
        <v>1174</v>
      </c>
      <c r="E1013" t="s">
        <v>40</v>
      </c>
      <c r="F1013">
        <v>3</v>
      </c>
      <c r="G1013">
        <v>4</v>
      </c>
      <c r="H1013" t="s">
        <v>0</v>
      </c>
      <c r="I1013">
        <v>1</v>
      </c>
      <c r="J1013">
        <v>1425</v>
      </c>
      <c r="K1013">
        <v>1</v>
      </c>
      <c r="L1013" t="s">
        <v>45</v>
      </c>
      <c r="M1013">
        <v>99</v>
      </c>
      <c r="N1013">
        <v>3</v>
      </c>
      <c r="O1013">
        <v>2</v>
      </c>
      <c r="P1013" t="s">
        <v>52</v>
      </c>
      <c r="Q1013">
        <v>2</v>
      </c>
      <c r="R1013" t="s">
        <v>61</v>
      </c>
      <c r="S1013">
        <v>9278</v>
      </c>
      <c r="T1013">
        <v>20763</v>
      </c>
      <c r="U1013">
        <v>3</v>
      </c>
      <c r="V1013" t="s">
        <v>47</v>
      </c>
      <c r="W1013" t="s">
        <v>47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47</v>
      </c>
      <c r="C1014" t="s">
        <v>38</v>
      </c>
      <c r="D1014">
        <v>667</v>
      </c>
      <c r="E1014" t="s">
        <v>40</v>
      </c>
      <c r="F1014">
        <v>1</v>
      </c>
      <c r="G1014">
        <v>4</v>
      </c>
      <c r="H1014" t="s">
        <v>42</v>
      </c>
      <c r="I1014">
        <v>1</v>
      </c>
      <c r="J1014">
        <v>1427</v>
      </c>
      <c r="K1014">
        <v>2</v>
      </c>
      <c r="L1014" t="s">
        <v>45</v>
      </c>
      <c r="M1014">
        <v>50</v>
      </c>
      <c r="N1014">
        <v>1</v>
      </c>
      <c r="O1014">
        <v>1</v>
      </c>
      <c r="P1014" t="s">
        <v>59</v>
      </c>
      <c r="Q1014">
        <v>3</v>
      </c>
      <c r="R1014" t="s">
        <v>61</v>
      </c>
      <c r="S1014">
        <v>1359</v>
      </c>
      <c r="T1014">
        <v>16154</v>
      </c>
      <c r="U1014">
        <v>1</v>
      </c>
      <c r="V1014" t="s">
        <v>47</v>
      </c>
      <c r="W1014" t="s">
        <v>49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49</v>
      </c>
      <c r="C1015" t="s">
        <v>37</v>
      </c>
      <c r="D1015">
        <v>855</v>
      </c>
      <c r="E1015" t="s">
        <v>40</v>
      </c>
      <c r="F1015">
        <v>7</v>
      </c>
      <c r="G1015">
        <v>4</v>
      </c>
      <c r="H1015" t="s">
        <v>0</v>
      </c>
      <c r="I1015">
        <v>1</v>
      </c>
      <c r="J1015">
        <v>1428</v>
      </c>
      <c r="K1015">
        <v>4</v>
      </c>
      <c r="L1015" t="s">
        <v>45</v>
      </c>
      <c r="M1015">
        <v>73</v>
      </c>
      <c r="N1015">
        <v>3</v>
      </c>
      <c r="O1015">
        <v>2</v>
      </c>
      <c r="P1015" t="s">
        <v>52</v>
      </c>
      <c r="Q1015">
        <v>1</v>
      </c>
      <c r="R1015" t="s">
        <v>62</v>
      </c>
      <c r="S1015">
        <v>4779</v>
      </c>
      <c r="T1015">
        <v>12761</v>
      </c>
      <c r="U1015">
        <v>7</v>
      </c>
      <c r="V1015" t="s">
        <v>47</v>
      </c>
      <c r="W1015" t="s">
        <v>49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49</v>
      </c>
      <c r="C1016" t="s">
        <v>37</v>
      </c>
      <c r="D1016">
        <v>182</v>
      </c>
      <c r="E1016" t="s">
        <v>41</v>
      </c>
      <c r="F1016">
        <v>8</v>
      </c>
      <c r="G1016">
        <v>5</v>
      </c>
      <c r="H1016" t="s">
        <v>42</v>
      </c>
      <c r="I1016">
        <v>1</v>
      </c>
      <c r="J1016">
        <v>1430</v>
      </c>
      <c r="K1016">
        <v>1</v>
      </c>
      <c r="L1016" t="s">
        <v>45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61</v>
      </c>
      <c r="S1016">
        <v>16422</v>
      </c>
      <c r="T1016">
        <v>8847</v>
      </c>
      <c r="U1016">
        <v>3</v>
      </c>
      <c r="V1016" t="s">
        <v>47</v>
      </c>
      <c r="W1016" t="s">
        <v>49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49</v>
      </c>
      <c r="C1017" t="s">
        <v>38</v>
      </c>
      <c r="D1017">
        <v>560</v>
      </c>
      <c r="E1017" t="s">
        <v>41</v>
      </c>
      <c r="F1017">
        <v>1</v>
      </c>
      <c r="G1017">
        <v>4</v>
      </c>
      <c r="H1017" t="s">
        <v>43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53</v>
      </c>
      <c r="Q1017">
        <v>1</v>
      </c>
      <c r="R1017" t="s">
        <v>62</v>
      </c>
      <c r="S1017">
        <v>2996</v>
      </c>
      <c r="T1017">
        <v>20284</v>
      </c>
      <c r="U1017">
        <v>5</v>
      </c>
      <c r="V1017" t="s">
        <v>47</v>
      </c>
      <c r="W1017" t="s">
        <v>49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47</v>
      </c>
      <c r="C1018" t="s">
        <v>37</v>
      </c>
      <c r="D1018">
        <v>202</v>
      </c>
      <c r="E1018" t="s">
        <v>41</v>
      </c>
      <c r="F1018">
        <v>8</v>
      </c>
      <c r="G1018">
        <v>3</v>
      </c>
      <c r="H1018" t="s">
        <v>42</v>
      </c>
      <c r="I1018">
        <v>1</v>
      </c>
      <c r="J1018">
        <v>1433</v>
      </c>
      <c r="K1018">
        <v>1</v>
      </c>
      <c r="L1018" t="s">
        <v>45</v>
      </c>
      <c r="M1018">
        <v>34</v>
      </c>
      <c r="N1018">
        <v>2</v>
      </c>
      <c r="O1018">
        <v>1</v>
      </c>
      <c r="P1018" t="s">
        <v>53</v>
      </c>
      <c r="Q1018">
        <v>2</v>
      </c>
      <c r="R1018" t="s">
        <v>61</v>
      </c>
      <c r="S1018">
        <v>1261</v>
      </c>
      <c r="T1018">
        <v>22262</v>
      </c>
      <c r="U1018">
        <v>1</v>
      </c>
      <c r="V1018" t="s">
        <v>47</v>
      </c>
      <c r="W1018" t="s">
        <v>49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49</v>
      </c>
      <c r="C1019" t="s">
        <v>37</v>
      </c>
      <c r="D1019">
        <v>1377</v>
      </c>
      <c r="E1019" t="s">
        <v>41</v>
      </c>
      <c r="F1019">
        <v>11</v>
      </c>
      <c r="G1019">
        <v>1</v>
      </c>
      <c r="H1019" t="s">
        <v>42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54</v>
      </c>
      <c r="Q1019">
        <v>1</v>
      </c>
      <c r="R1019" t="s">
        <v>60</v>
      </c>
      <c r="S1019">
        <v>2099</v>
      </c>
      <c r="T1019">
        <v>7679</v>
      </c>
      <c r="U1019">
        <v>0</v>
      </c>
      <c r="V1019" t="s">
        <v>47</v>
      </c>
      <c r="W1019" t="s">
        <v>49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49</v>
      </c>
      <c r="C1020" t="s">
        <v>37</v>
      </c>
      <c r="D1020">
        <v>172</v>
      </c>
      <c r="E1020" t="s">
        <v>41</v>
      </c>
      <c r="F1020">
        <v>4</v>
      </c>
      <c r="G1020">
        <v>4</v>
      </c>
      <c r="H1020" t="s">
        <v>42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54</v>
      </c>
      <c r="Q1020">
        <v>4</v>
      </c>
      <c r="R1020" t="s">
        <v>61</v>
      </c>
      <c r="S1020">
        <v>5810</v>
      </c>
      <c r="T1020">
        <v>22604</v>
      </c>
      <c r="U1020">
        <v>1</v>
      </c>
      <c r="V1020" t="s">
        <v>47</v>
      </c>
      <c r="W1020" t="s">
        <v>49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49</v>
      </c>
      <c r="C1021" t="s">
        <v>37</v>
      </c>
      <c r="D1021">
        <v>329</v>
      </c>
      <c r="E1021" t="s">
        <v>40</v>
      </c>
      <c r="F1021">
        <v>16</v>
      </c>
      <c r="G1021">
        <v>4</v>
      </c>
      <c r="H1021" t="s">
        <v>0</v>
      </c>
      <c r="I1021">
        <v>1</v>
      </c>
      <c r="J1021">
        <v>1436</v>
      </c>
      <c r="K1021">
        <v>3</v>
      </c>
      <c r="L1021" t="s">
        <v>45</v>
      </c>
      <c r="M1021">
        <v>98</v>
      </c>
      <c r="N1021">
        <v>2</v>
      </c>
      <c r="O1021">
        <v>2</v>
      </c>
      <c r="P1021" t="s">
        <v>52</v>
      </c>
      <c r="Q1021">
        <v>1</v>
      </c>
      <c r="R1021" t="s">
        <v>60</v>
      </c>
      <c r="S1021">
        <v>5647</v>
      </c>
      <c r="T1021">
        <v>13494</v>
      </c>
      <c r="U1021">
        <v>4</v>
      </c>
      <c r="V1021" t="s">
        <v>47</v>
      </c>
      <c r="W1021" t="s">
        <v>49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49</v>
      </c>
      <c r="C1022" t="s">
        <v>37</v>
      </c>
      <c r="D1022">
        <v>465</v>
      </c>
      <c r="E1022" t="s">
        <v>41</v>
      </c>
      <c r="F1022">
        <v>1</v>
      </c>
      <c r="G1022">
        <v>3</v>
      </c>
      <c r="H1022" t="s">
        <v>50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53</v>
      </c>
      <c r="Q1022">
        <v>4</v>
      </c>
      <c r="R1022" t="s">
        <v>60</v>
      </c>
      <c r="S1022">
        <v>3420</v>
      </c>
      <c r="T1022">
        <v>10205</v>
      </c>
      <c r="U1022">
        <v>7</v>
      </c>
      <c r="V1022" t="s">
        <v>47</v>
      </c>
      <c r="W1022" t="s">
        <v>49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47</v>
      </c>
      <c r="C1023" t="s">
        <v>37</v>
      </c>
      <c r="D1023">
        <v>383</v>
      </c>
      <c r="E1023" t="s">
        <v>40</v>
      </c>
      <c r="F1023">
        <v>9</v>
      </c>
      <c r="G1023">
        <v>2</v>
      </c>
      <c r="H1023" t="s">
        <v>42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59</v>
      </c>
      <c r="Q1023">
        <v>1</v>
      </c>
      <c r="R1023" t="s">
        <v>60</v>
      </c>
      <c r="S1023">
        <v>4400</v>
      </c>
      <c r="T1023">
        <v>15182</v>
      </c>
      <c r="U1023">
        <v>3</v>
      </c>
      <c r="V1023" t="s">
        <v>47</v>
      </c>
      <c r="W1023" t="s">
        <v>49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49</v>
      </c>
      <c r="C1024" t="s">
        <v>39</v>
      </c>
      <c r="D1024">
        <v>1413</v>
      </c>
      <c r="E1024" t="s">
        <v>41</v>
      </c>
      <c r="F1024">
        <v>5</v>
      </c>
      <c r="G1024">
        <v>2</v>
      </c>
      <c r="H1024" t="s">
        <v>50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54</v>
      </c>
      <c r="Q1024">
        <v>3</v>
      </c>
      <c r="R1024" t="s">
        <v>61</v>
      </c>
      <c r="S1024">
        <v>3500</v>
      </c>
      <c r="T1024">
        <v>25470</v>
      </c>
      <c r="U1024">
        <v>0</v>
      </c>
      <c r="V1024" t="s">
        <v>47</v>
      </c>
      <c r="W1024" t="s">
        <v>49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49</v>
      </c>
      <c r="C1025" t="s">
        <v>37</v>
      </c>
      <c r="D1025">
        <v>1255</v>
      </c>
      <c r="E1025" t="s">
        <v>41</v>
      </c>
      <c r="F1025">
        <v>1</v>
      </c>
      <c r="G1025">
        <v>2</v>
      </c>
      <c r="H1025" t="s">
        <v>42</v>
      </c>
      <c r="I1025">
        <v>1</v>
      </c>
      <c r="J1025">
        <v>1441</v>
      </c>
      <c r="K1025">
        <v>1</v>
      </c>
      <c r="L1025" t="s">
        <v>45</v>
      </c>
      <c r="M1025">
        <v>90</v>
      </c>
      <c r="N1025">
        <v>3</v>
      </c>
      <c r="O1025">
        <v>1</v>
      </c>
      <c r="P1025" t="s">
        <v>53</v>
      </c>
      <c r="Q1025">
        <v>1</v>
      </c>
      <c r="R1025" t="s">
        <v>60</v>
      </c>
      <c r="S1025">
        <v>2066</v>
      </c>
      <c r="T1025">
        <v>10494</v>
      </c>
      <c r="U1025">
        <v>2</v>
      </c>
      <c r="V1025" t="s">
        <v>47</v>
      </c>
      <c r="W1025" t="s">
        <v>49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49</v>
      </c>
      <c r="C1026" t="s">
        <v>37</v>
      </c>
      <c r="D1026">
        <v>359</v>
      </c>
      <c r="E1026" t="s">
        <v>41</v>
      </c>
      <c r="F1026">
        <v>2</v>
      </c>
      <c r="G1026">
        <v>4</v>
      </c>
      <c r="H1026" t="s">
        <v>44</v>
      </c>
      <c r="I1026">
        <v>1</v>
      </c>
      <c r="J1026">
        <v>1443</v>
      </c>
      <c r="K1026">
        <v>1</v>
      </c>
      <c r="L1026" t="s">
        <v>45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60</v>
      </c>
      <c r="S1026">
        <v>17169</v>
      </c>
      <c r="T1026">
        <v>26703</v>
      </c>
      <c r="U1026">
        <v>3</v>
      </c>
      <c r="V1026" t="s">
        <v>47</v>
      </c>
      <c r="W1026" t="s">
        <v>49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49</v>
      </c>
      <c r="C1027" t="s">
        <v>37</v>
      </c>
      <c r="D1027">
        <v>1476</v>
      </c>
      <c r="E1027" t="s">
        <v>40</v>
      </c>
      <c r="F1027">
        <v>4</v>
      </c>
      <c r="G1027">
        <v>1</v>
      </c>
      <c r="H1027" t="s">
        <v>44</v>
      </c>
      <c r="I1027">
        <v>1</v>
      </c>
      <c r="J1027">
        <v>1445</v>
      </c>
      <c r="K1027">
        <v>4</v>
      </c>
      <c r="L1027" t="s">
        <v>45</v>
      </c>
      <c r="M1027">
        <v>42</v>
      </c>
      <c r="N1027">
        <v>3</v>
      </c>
      <c r="O1027">
        <v>2</v>
      </c>
      <c r="P1027" t="s">
        <v>52</v>
      </c>
      <c r="Q1027">
        <v>3</v>
      </c>
      <c r="R1027" t="s">
        <v>60</v>
      </c>
      <c r="S1027">
        <v>4162</v>
      </c>
      <c r="T1027">
        <v>15211</v>
      </c>
      <c r="U1027">
        <v>1</v>
      </c>
      <c r="V1027" t="s">
        <v>47</v>
      </c>
      <c r="W1027" t="s">
        <v>47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49</v>
      </c>
      <c r="C1028" t="s">
        <v>37</v>
      </c>
      <c r="D1028">
        <v>601</v>
      </c>
      <c r="E1028" t="s">
        <v>40</v>
      </c>
      <c r="F1028">
        <v>7</v>
      </c>
      <c r="G1028">
        <v>5</v>
      </c>
      <c r="H1028" t="s">
        <v>0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52</v>
      </c>
      <c r="Q1028">
        <v>4</v>
      </c>
      <c r="R1028" t="s">
        <v>60</v>
      </c>
      <c r="S1028">
        <v>9204</v>
      </c>
      <c r="T1028">
        <v>23343</v>
      </c>
      <c r="U1028">
        <v>4</v>
      </c>
      <c r="V1028" t="s">
        <v>47</v>
      </c>
      <c r="W1028" t="s">
        <v>49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49</v>
      </c>
      <c r="C1029" t="s">
        <v>37</v>
      </c>
      <c r="D1029">
        <v>401</v>
      </c>
      <c r="E1029" t="s">
        <v>41</v>
      </c>
      <c r="F1029">
        <v>1</v>
      </c>
      <c r="G1029">
        <v>3</v>
      </c>
      <c r="H1029" t="s">
        <v>42</v>
      </c>
      <c r="I1029">
        <v>1</v>
      </c>
      <c r="J1029">
        <v>1447</v>
      </c>
      <c r="K1029">
        <v>4</v>
      </c>
      <c r="L1029" t="s">
        <v>45</v>
      </c>
      <c r="M1029">
        <v>86</v>
      </c>
      <c r="N1029">
        <v>2</v>
      </c>
      <c r="O1029">
        <v>1</v>
      </c>
      <c r="P1029" t="s">
        <v>54</v>
      </c>
      <c r="Q1029">
        <v>2</v>
      </c>
      <c r="R1029" t="s">
        <v>60</v>
      </c>
      <c r="S1029">
        <v>3294</v>
      </c>
      <c r="T1029">
        <v>3708</v>
      </c>
      <c r="U1029">
        <v>5</v>
      </c>
      <c r="V1029" t="s">
        <v>47</v>
      </c>
      <c r="W1029" t="s">
        <v>49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49</v>
      </c>
      <c r="C1030" t="s">
        <v>37</v>
      </c>
      <c r="D1030">
        <v>1283</v>
      </c>
      <c r="E1030" t="s">
        <v>41</v>
      </c>
      <c r="F1030">
        <v>5</v>
      </c>
      <c r="G1030">
        <v>5</v>
      </c>
      <c r="H1030" t="s">
        <v>44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53</v>
      </c>
      <c r="Q1030">
        <v>3</v>
      </c>
      <c r="R1030" t="s">
        <v>60</v>
      </c>
      <c r="S1030">
        <v>2127</v>
      </c>
      <c r="T1030">
        <v>5561</v>
      </c>
      <c r="U1030">
        <v>2</v>
      </c>
      <c r="V1030" t="s">
        <v>47</v>
      </c>
      <c r="W1030" t="s">
        <v>47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49</v>
      </c>
      <c r="C1031" t="s">
        <v>39</v>
      </c>
      <c r="D1031">
        <v>663</v>
      </c>
      <c r="E1031" t="s">
        <v>41</v>
      </c>
      <c r="F1031">
        <v>9</v>
      </c>
      <c r="G1031">
        <v>4</v>
      </c>
      <c r="H1031" t="s">
        <v>43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54</v>
      </c>
      <c r="Q1031">
        <v>3</v>
      </c>
      <c r="R1031" t="s">
        <v>62</v>
      </c>
      <c r="S1031">
        <v>3975</v>
      </c>
      <c r="T1031">
        <v>23099</v>
      </c>
      <c r="U1031">
        <v>3</v>
      </c>
      <c r="V1031" t="s">
        <v>47</v>
      </c>
      <c r="W1031" t="s">
        <v>49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49</v>
      </c>
      <c r="C1032" t="s">
        <v>37</v>
      </c>
      <c r="D1032">
        <v>326</v>
      </c>
      <c r="E1032" t="s">
        <v>40</v>
      </c>
      <c r="F1032">
        <v>8</v>
      </c>
      <c r="G1032">
        <v>2</v>
      </c>
      <c r="H1032" t="s">
        <v>42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52</v>
      </c>
      <c r="Q1032">
        <v>4</v>
      </c>
      <c r="R1032" t="s">
        <v>62</v>
      </c>
      <c r="S1032">
        <v>10793</v>
      </c>
      <c r="T1032">
        <v>8386</v>
      </c>
      <c r="U1032">
        <v>1</v>
      </c>
      <c r="V1032" t="s">
        <v>47</v>
      </c>
      <c r="W1032" t="s">
        <v>49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47</v>
      </c>
      <c r="C1033" t="s">
        <v>37</v>
      </c>
      <c r="D1033">
        <v>377</v>
      </c>
      <c r="E1033" t="s">
        <v>40</v>
      </c>
      <c r="F1033">
        <v>9</v>
      </c>
      <c r="G1033">
        <v>3</v>
      </c>
      <c r="H1033" t="s">
        <v>0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52</v>
      </c>
      <c r="Q1033">
        <v>4</v>
      </c>
      <c r="R1033" t="s">
        <v>62</v>
      </c>
      <c r="S1033">
        <v>10096</v>
      </c>
      <c r="T1033">
        <v>15986</v>
      </c>
      <c r="U1033">
        <v>4</v>
      </c>
      <c r="V1033" t="s">
        <v>47</v>
      </c>
      <c r="W1033" t="s">
        <v>49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47</v>
      </c>
      <c r="C1034" t="s">
        <v>39</v>
      </c>
      <c r="D1034">
        <v>592</v>
      </c>
      <c r="E1034" t="s">
        <v>41</v>
      </c>
      <c r="F1034">
        <v>2</v>
      </c>
      <c r="G1034">
        <v>3</v>
      </c>
      <c r="H1034" t="s">
        <v>42</v>
      </c>
      <c r="I1034">
        <v>1</v>
      </c>
      <c r="J1034">
        <v>1458</v>
      </c>
      <c r="K1034">
        <v>1</v>
      </c>
      <c r="L1034" t="s">
        <v>45</v>
      </c>
      <c r="M1034">
        <v>54</v>
      </c>
      <c r="N1034">
        <v>2</v>
      </c>
      <c r="O1034">
        <v>1</v>
      </c>
      <c r="P1034" t="s">
        <v>54</v>
      </c>
      <c r="Q1034">
        <v>1</v>
      </c>
      <c r="R1034" t="s">
        <v>61</v>
      </c>
      <c r="S1034">
        <v>3646</v>
      </c>
      <c r="T1034">
        <v>17181</v>
      </c>
      <c r="U1034">
        <v>2</v>
      </c>
      <c r="V1034" t="s">
        <v>47</v>
      </c>
      <c r="W1034" t="s">
        <v>47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47</v>
      </c>
      <c r="C1035" t="s">
        <v>38</v>
      </c>
      <c r="D1035">
        <v>1445</v>
      </c>
      <c r="E1035" t="s">
        <v>41</v>
      </c>
      <c r="F1035">
        <v>1</v>
      </c>
      <c r="G1035">
        <v>5</v>
      </c>
      <c r="H1035" t="s">
        <v>42</v>
      </c>
      <c r="I1035">
        <v>1</v>
      </c>
      <c r="J1035">
        <v>1459</v>
      </c>
      <c r="K1035">
        <v>3</v>
      </c>
      <c r="L1035" t="s">
        <v>45</v>
      </c>
      <c r="M1035">
        <v>100</v>
      </c>
      <c r="N1035">
        <v>4</v>
      </c>
      <c r="O1035">
        <v>3</v>
      </c>
      <c r="P1035" t="s">
        <v>55</v>
      </c>
      <c r="Q1035">
        <v>2</v>
      </c>
      <c r="R1035" t="s">
        <v>61</v>
      </c>
      <c r="S1035">
        <v>7446</v>
      </c>
      <c r="T1035">
        <v>8931</v>
      </c>
      <c r="U1035">
        <v>1</v>
      </c>
      <c r="V1035" t="s">
        <v>47</v>
      </c>
      <c r="W1035" t="s">
        <v>49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49</v>
      </c>
      <c r="C1036" t="s">
        <v>37</v>
      </c>
      <c r="D1036">
        <v>1038</v>
      </c>
      <c r="E1036" t="s">
        <v>41</v>
      </c>
      <c r="F1036">
        <v>20</v>
      </c>
      <c r="G1036">
        <v>3</v>
      </c>
      <c r="H1036" t="s">
        <v>44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56</v>
      </c>
      <c r="Q1036">
        <v>1</v>
      </c>
      <c r="R1036" t="s">
        <v>62</v>
      </c>
      <c r="S1036">
        <v>10851</v>
      </c>
      <c r="T1036">
        <v>19863</v>
      </c>
      <c r="U1036">
        <v>2</v>
      </c>
      <c r="V1036" t="s">
        <v>47</v>
      </c>
      <c r="W1036" t="s">
        <v>47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49</v>
      </c>
      <c r="C1037" t="s">
        <v>37</v>
      </c>
      <c r="D1037">
        <v>1398</v>
      </c>
      <c r="E1037" t="s">
        <v>51</v>
      </c>
      <c r="F1037">
        <v>8</v>
      </c>
      <c r="G1037">
        <v>2</v>
      </c>
      <c r="H1037" t="s">
        <v>44</v>
      </c>
      <c r="I1037">
        <v>1</v>
      </c>
      <c r="J1037">
        <v>1461</v>
      </c>
      <c r="K1037">
        <v>4</v>
      </c>
      <c r="L1037" t="s">
        <v>45</v>
      </c>
      <c r="M1037">
        <v>96</v>
      </c>
      <c r="N1037">
        <v>4</v>
      </c>
      <c r="O1037">
        <v>1</v>
      </c>
      <c r="P1037" t="s">
        <v>51</v>
      </c>
      <c r="Q1037">
        <v>2</v>
      </c>
      <c r="R1037" t="s">
        <v>61</v>
      </c>
      <c r="S1037">
        <v>2109</v>
      </c>
      <c r="T1037">
        <v>24609</v>
      </c>
      <c r="U1037">
        <v>9</v>
      </c>
      <c r="V1037" t="s">
        <v>47</v>
      </c>
      <c r="W1037" t="s">
        <v>49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47</v>
      </c>
      <c r="C1038" t="s">
        <v>38</v>
      </c>
      <c r="D1038">
        <v>523</v>
      </c>
      <c r="E1038" t="s">
        <v>41</v>
      </c>
      <c r="F1038">
        <v>2</v>
      </c>
      <c r="G1038">
        <v>3</v>
      </c>
      <c r="H1038" t="s">
        <v>42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54</v>
      </c>
      <c r="Q1038">
        <v>4</v>
      </c>
      <c r="R1038" t="s">
        <v>60</v>
      </c>
      <c r="S1038">
        <v>3722</v>
      </c>
      <c r="T1038">
        <v>21081</v>
      </c>
      <c r="U1038">
        <v>6</v>
      </c>
      <c r="V1038" t="s">
        <v>47</v>
      </c>
      <c r="W1038" t="s">
        <v>47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49</v>
      </c>
      <c r="C1039" t="s">
        <v>37</v>
      </c>
      <c r="D1039">
        <v>1448</v>
      </c>
      <c r="E1039" t="s">
        <v>41</v>
      </c>
      <c r="F1039">
        <v>29</v>
      </c>
      <c r="G1039">
        <v>3</v>
      </c>
      <c r="H1039" t="s">
        <v>50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55</v>
      </c>
      <c r="Q1039">
        <v>4</v>
      </c>
      <c r="R1039" t="s">
        <v>60</v>
      </c>
      <c r="S1039">
        <v>9380</v>
      </c>
      <c r="T1039">
        <v>14720</v>
      </c>
      <c r="U1039">
        <v>4</v>
      </c>
      <c r="V1039" t="s">
        <v>47</v>
      </c>
      <c r="W1039" t="s">
        <v>47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49</v>
      </c>
      <c r="C1040" t="s">
        <v>37</v>
      </c>
      <c r="D1040">
        <v>1221</v>
      </c>
      <c r="E1040" t="s">
        <v>40</v>
      </c>
      <c r="F1040">
        <v>7</v>
      </c>
      <c r="G1040">
        <v>3</v>
      </c>
      <c r="H1040" t="s">
        <v>0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52</v>
      </c>
      <c r="Q1040">
        <v>1</v>
      </c>
      <c r="R1040" t="s">
        <v>62</v>
      </c>
      <c r="S1040">
        <v>5486</v>
      </c>
      <c r="T1040">
        <v>24795</v>
      </c>
      <c r="U1040">
        <v>4</v>
      </c>
      <c r="V1040" t="s">
        <v>47</v>
      </c>
      <c r="W1040" t="s">
        <v>49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47</v>
      </c>
      <c r="C1041" t="s">
        <v>37</v>
      </c>
      <c r="D1041">
        <v>1107</v>
      </c>
      <c r="E1041" t="s">
        <v>51</v>
      </c>
      <c r="F1041">
        <v>9</v>
      </c>
      <c r="G1041">
        <v>4</v>
      </c>
      <c r="H1041" t="s">
        <v>50</v>
      </c>
      <c r="I1041">
        <v>1</v>
      </c>
      <c r="J1041">
        <v>1467</v>
      </c>
      <c r="K1041">
        <v>1</v>
      </c>
      <c r="L1041" t="s">
        <v>45</v>
      </c>
      <c r="M1041">
        <v>52</v>
      </c>
      <c r="N1041">
        <v>3</v>
      </c>
      <c r="O1041">
        <v>1</v>
      </c>
      <c r="P1041" t="s">
        <v>51</v>
      </c>
      <c r="Q1041">
        <v>3</v>
      </c>
      <c r="R1041" t="s">
        <v>60</v>
      </c>
      <c r="S1041">
        <v>2742</v>
      </c>
      <c r="T1041">
        <v>3072</v>
      </c>
      <c r="U1041">
        <v>1</v>
      </c>
      <c r="V1041" t="s">
        <v>47</v>
      </c>
      <c r="W1041" t="s">
        <v>49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49</v>
      </c>
      <c r="C1042" t="s">
        <v>39</v>
      </c>
      <c r="D1042">
        <v>218</v>
      </c>
      <c r="E1042" t="s">
        <v>41</v>
      </c>
      <c r="F1042">
        <v>8</v>
      </c>
      <c r="G1042">
        <v>1</v>
      </c>
      <c r="H1042" t="s">
        <v>44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62</v>
      </c>
      <c r="S1042">
        <v>13757</v>
      </c>
      <c r="T1042">
        <v>25178</v>
      </c>
      <c r="U1042">
        <v>2</v>
      </c>
      <c r="V1042" t="s">
        <v>47</v>
      </c>
      <c r="W1042" t="s">
        <v>49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49</v>
      </c>
      <c r="C1043" t="s">
        <v>37</v>
      </c>
      <c r="D1043">
        <v>866</v>
      </c>
      <c r="E1043" t="s">
        <v>40</v>
      </c>
      <c r="F1043">
        <v>5</v>
      </c>
      <c r="G1043">
        <v>3</v>
      </c>
      <c r="H1043" t="s">
        <v>44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52</v>
      </c>
      <c r="Q1043">
        <v>1</v>
      </c>
      <c r="R1043" t="s">
        <v>61</v>
      </c>
      <c r="S1043">
        <v>8463</v>
      </c>
      <c r="T1043">
        <v>23490</v>
      </c>
      <c r="U1043">
        <v>0</v>
      </c>
      <c r="V1043" t="s">
        <v>47</v>
      </c>
      <c r="W1043" t="s">
        <v>49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49</v>
      </c>
      <c r="C1044" t="s">
        <v>39</v>
      </c>
      <c r="D1044">
        <v>981</v>
      </c>
      <c r="E1044" t="s">
        <v>41</v>
      </c>
      <c r="F1044">
        <v>5</v>
      </c>
      <c r="G1044">
        <v>3</v>
      </c>
      <c r="H1044" t="s">
        <v>42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54</v>
      </c>
      <c r="Q1044">
        <v>3</v>
      </c>
      <c r="R1044" t="s">
        <v>61</v>
      </c>
      <c r="S1044">
        <v>3162</v>
      </c>
      <c r="T1044">
        <v>7973</v>
      </c>
      <c r="U1044">
        <v>3</v>
      </c>
      <c r="V1044" t="s">
        <v>47</v>
      </c>
      <c r="W1044" t="s">
        <v>49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49</v>
      </c>
      <c r="C1045" t="s">
        <v>37</v>
      </c>
      <c r="D1045">
        <v>447</v>
      </c>
      <c r="E1045" t="s">
        <v>41</v>
      </c>
      <c r="F1045">
        <v>2</v>
      </c>
      <c r="G1045">
        <v>3</v>
      </c>
      <c r="H1045" t="s">
        <v>44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61</v>
      </c>
      <c r="S1045">
        <v>16598</v>
      </c>
      <c r="T1045">
        <v>19764</v>
      </c>
      <c r="U1045">
        <v>4</v>
      </c>
      <c r="V1045" t="s">
        <v>47</v>
      </c>
      <c r="W1045" t="s">
        <v>49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49</v>
      </c>
      <c r="C1046" t="s">
        <v>37</v>
      </c>
      <c r="D1046">
        <v>1495</v>
      </c>
      <c r="E1046" t="s">
        <v>41</v>
      </c>
      <c r="F1046">
        <v>5</v>
      </c>
      <c r="G1046">
        <v>4</v>
      </c>
      <c r="H1046" t="s">
        <v>50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56</v>
      </c>
      <c r="Q1046">
        <v>3</v>
      </c>
      <c r="R1046" t="s">
        <v>60</v>
      </c>
      <c r="S1046">
        <v>6651</v>
      </c>
      <c r="T1046">
        <v>21534</v>
      </c>
      <c r="U1046">
        <v>2</v>
      </c>
      <c r="V1046" t="s">
        <v>47</v>
      </c>
      <c r="W1046" t="s">
        <v>49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49</v>
      </c>
      <c r="C1047" t="s">
        <v>37</v>
      </c>
      <c r="D1047">
        <v>896</v>
      </c>
      <c r="E1047" t="s">
        <v>41</v>
      </c>
      <c r="F1047">
        <v>2</v>
      </c>
      <c r="G1047">
        <v>3</v>
      </c>
      <c r="H1047" t="s">
        <v>44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53</v>
      </c>
      <c r="Q1047">
        <v>3</v>
      </c>
      <c r="R1047" t="s">
        <v>62</v>
      </c>
      <c r="S1047">
        <v>2345</v>
      </c>
      <c r="T1047">
        <v>8045</v>
      </c>
      <c r="U1047">
        <v>2</v>
      </c>
      <c r="V1047" t="s">
        <v>47</v>
      </c>
      <c r="W1047" t="s">
        <v>49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49</v>
      </c>
      <c r="C1048" t="s">
        <v>37</v>
      </c>
      <c r="D1048">
        <v>1467</v>
      </c>
      <c r="E1048" t="s">
        <v>41</v>
      </c>
      <c r="F1048">
        <v>20</v>
      </c>
      <c r="G1048">
        <v>3</v>
      </c>
      <c r="H1048" t="s">
        <v>42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53</v>
      </c>
      <c r="Q1048">
        <v>2</v>
      </c>
      <c r="R1048" t="s">
        <v>61</v>
      </c>
      <c r="S1048">
        <v>3420</v>
      </c>
      <c r="T1048">
        <v>21158</v>
      </c>
      <c r="U1048">
        <v>1</v>
      </c>
      <c r="V1048" t="s">
        <v>47</v>
      </c>
      <c r="W1048" t="s">
        <v>49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49</v>
      </c>
      <c r="C1049" t="s">
        <v>38</v>
      </c>
      <c r="D1049">
        <v>430</v>
      </c>
      <c r="E1049" t="s">
        <v>40</v>
      </c>
      <c r="F1049">
        <v>7</v>
      </c>
      <c r="G1049">
        <v>3</v>
      </c>
      <c r="H1049" t="s">
        <v>44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52</v>
      </c>
      <c r="Q1049">
        <v>1</v>
      </c>
      <c r="R1049" t="s">
        <v>60</v>
      </c>
      <c r="S1049">
        <v>4373</v>
      </c>
      <c r="T1049">
        <v>17456</v>
      </c>
      <c r="U1049">
        <v>0</v>
      </c>
      <c r="V1049" t="s">
        <v>47</v>
      </c>
      <c r="W1049" t="s">
        <v>49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49</v>
      </c>
      <c r="C1050" t="s">
        <v>37</v>
      </c>
      <c r="D1050">
        <v>1326</v>
      </c>
      <c r="E1050" t="s">
        <v>40</v>
      </c>
      <c r="F1050">
        <v>3</v>
      </c>
      <c r="G1050">
        <v>3</v>
      </c>
      <c r="H1050" t="s">
        <v>43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52</v>
      </c>
      <c r="Q1050">
        <v>1</v>
      </c>
      <c r="R1050" t="s">
        <v>61</v>
      </c>
      <c r="S1050">
        <v>4759</v>
      </c>
      <c r="T1050">
        <v>15891</v>
      </c>
      <c r="U1050">
        <v>3</v>
      </c>
      <c r="V1050" t="s">
        <v>47</v>
      </c>
      <c r="W1050" t="s">
        <v>49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49</v>
      </c>
      <c r="C1051" t="s">
        <v>37</v>
      </c>
      <c r="D1051">
        <v>1358</v>
      </c>
      <c r="E1051" t="s">
        <v>40</v>
      </c>
      <c r="F1051">
        <v>16</v>
      </c>
      <c r="G1051">
        <v>1</v>
      </c>
      <c r="H1051" t="s">
        <v>42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52</v>
      </c>
      <c r="Q1051">
        <v>3</v>
      </c>
      <c r="R1051" t="s">
        <v>60</v>
      </c>
      <c r="S1051">
        <v>5301</v>
      </c>
      <c r="T1051">
        <v>2939</v>
      </c>
      <c r="U1051">
        <v>8</v>
      </c>
      <c r="V1051" t="s">
        <v>47</v>
      </c>
      <c r="W1051" t="s">
        <v>49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49</v>
      </c>
      <c r="C1052" t="s">
        <v>38</v>
      </c>
      <c r="D1052">
        <v>748</v>
      </c>
      <c r="E1052" t="s">
        <v>41</v>
      </c>
      <c r="F1052">
        <v>9</v>
      </c>
      <c r="G1052">
        <v>2</v>
      </c>
      <c r="H1052" t="s">
        <v>44</v>
      </c>
      <c r="I1052">
        <v>1</v>
      </c>
      <c r="J1052">
        <v>1480</v>
      </c>
      <c r="K1052">
        <v>1</v>
      </c>
      <c r="L1052" t="s">
        <v>45</v>
      </c>
      <c r="M1052">
        <v>74</v>
      </c>
      <c r="N1052">
        <v>3</v>
      </c>
      <c r="O1052">
        <v>1</v>
      </c>
      <c r="P1052" t="s">
        <v>54</v>
      </c>
      <c r="Q1052">
        <v>4</v>
      </c>
      <c r="R1052" t="s">
        <v>61</v>
      </c>
      <c r="S1052">
        <v>3673</v>
      </c>
      <c r="T1052">
        <v>16458</v>
      </c>
      <c r="U1052">
        <v>1</v>
      </c>
      <c r="V1052" t="s">
        <v>47</v>
      </c>
      <c r="W1052" t="s">
        <v>49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49</v>
      </c>
      <c r="C1053" t="s">
        <v>38</v>
      </c>
      <c r="D1053">
        <v>383</v>
      </c>
      <c r="E1053" t="s">
        <v>40</v>
      </c>
      <c r="F1053">
        <v>1</v>
      </c>
      <c r="G1053">
        <v>5</v>
      </c>
      <c r="H1053" t="s">
        <v>0</v>
      </c>
      <c r="I1053">
        <v>1</v>
      </c>
      <c r="J1053">
        <v>1481</v>
      </c>
      <c r="K1053">
        <v>1</v>
      </c>
      <c r="L1053" t="s">
        <v>45</v>
      </c>
      <c r="M1053">
        <v>79</v>
      </c>
      <c r="N1053">
        <v>3</v>
      </c>
      <c r="O1053">
        <v>2</v>
      </c>
      <c r="P1053" t="s">
        <v>52</v>
      </c>
      <c r="Q1053">
        <v>3</v>
      </c>
      <c r="R1053" t="s">
        <v>60</v>
      </c>
      <c r="S1053">
        <v>4768</v>
      </c>
      <c r="T1053">
        <v>9282</v>
      </c>
      <c r="U1053">
        <v>7</v>
      </c>
      <c r="V1053" t="s">
        <v>47</v>
      </c>
      <c r="W1053" t="s">
        <v>49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49</v>
      </c>
      <c r="C1054" t="s">
        <v>39</v>
      </c>
      <c r="D1054">
        <v>990</v>
      </c>
      <c r="E1054" t="s">
        <v>41</v>
      </c>
      <c r="F1054">
        <v>7</v>
      </c>
      <c r="G1054">
        <v>3</v>
      </c>
      <c r="H1054" t="s">
        <v>50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53</v>
      </c>
      <c r="Q1054">
        <v>3</v>
      </c>
      <c r="R1054" t="s">
        <v>62</v>
      </c>
      <c r="S1054">
        <v>1274</v>
      </c>
      <c r="T1054">
        <v>7152</v>
      </c>
      <c r="U1054">
        <v>1</v>
      </c>
      <c r="V1054" t="s">
        <v>47</v>
      </c>
      <c r="W1054" t="s">
        <v>49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49</v>
      </c>
      <c r="C1055" t="s">
        <v>37</v>
      </c>
      <c r="D1055">
        <v>405</v>
      </c>
      <c r="E1055" t="s">
        <v>41</v>
      </c>
      <c r="F1055">
        <v>1</v>
      </c>
      <c r="G1055">
        <v>2</v>
      </c>
      <c r="H1055" t="s">
        <v>42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53</v>
      </c>
      <c r="Q1055">
        <v>3</v>
      </c>
      <c r="R1055" t="s">
        <v>60</v>
      </c>
      <c r="S1055">
        <v>4900</v>
      </c>
      <c r="T1055">
        <v>2721</v>
      </c>
      <c r="U1055">
        <v>0</v>
      </c>
      <c r="V1055" t="s">
        <v>47</v>
      </c>
      <c r="W1055" t="s">
        <v>49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49</v>
      </c>
      <c r="C1056" t="s">
        <v>37</v>
      </c>
      <c r="D1056">
        <v>1490</v>
      </c>
      <c r="E1056" t="s">
        <v>41</v>
      </c>
      <c r="F1056">
        <v>7</v>
      </c>
      <c r="G1056">
        <v>4</v>
      </c>
      <c r="H1056" t="s">
        <v>42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56</v>
      </c>
      <c r="Q1056">
        <v>2</v>
      </c>
      <c r="R1056" t="s">
        <v>62</v>
      </c>
      <c r="S1056">
        <v>10466</v>
      </c>
      <c r="T1056">
        <v>20948</v>
      </c>
      <c r="U1056">
        <v>3</v>
      </c>
      <c r="V1056" t="s">
        <v>47</v>
      </c>
      <c r="W1056" t="s">
        <v>49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49</v>
      </c>
      <c r="C1057" t="s">
        <v>38</v>
      </c>
      <c r="D1057">
        <v>829</v>
      </c>
      <c r="E1057" t="s">
        <v>41</v>
      </c>
      <c r="F1057">
        <v>15</v>
      </c>
      <c r="G1057">
        <v>3</v>
      </c>
      <c r="H1057" t="s">
        <v>44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62</v>
      </c>
      <c r="S1057">
        <v>17007</v>
      </c>
      <c r="T1057">
        <v>11929</v>
      </c>
      <c r="U1057">
        <v>7</v>
      </c>
      <c r="V1057" t="s">
        <v>47</v>
      </c>
      <c r="W1057" t="s">
        <v>49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47</v>
      </c>
      <c r="C1058" t="s">
        <v>38</v>
      </c>
      <c r="D1058">
        <v>1496</v>
      </c>
      <c r="E1058" t="s">
        <v>40</v>
      </c>
      <c r="F1058">
        <v>1</v>
      </c>
      <c r="G1058">
        <v>3</v>
      </c>
      <c r="H1058" t="s">
        <v>50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59</v>
      </c>
      <c r="Q1058">
        <v>3</v>
      </c>
      <c r="R1058" t="s">
        <v>60</v>
      </c>
      <c r="S1058">
        <v>2909</v>
      </c>
      <c r="T1058">
        <v>15747</v>
      </c>
      <c r="U1058">
        <v>3</v>
      </c>
      <c r="V1058" t="s">
        <v>47</v>
      </c>
      <c r="W1058" t="s">
        <v>49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47</v>
      </c>
      <c r="C1059" t="s">
        <v>38</v>
      </c>
      <c r="D1059">
        <v>115</v>
      </c>
      <c r="E1059" t="s">
        <v>40</v>
      </c>
      <c r="F1059">
        <v>13</v>
      </c>
      <c r="G1059">
        <v>3</v>
      </c>
      <c r="H1059" t="s">
        <v>50</v>
      </c>
      <c r="I1059">
        <v>1</v>
      </c>
      <c r="J1059">
        <v>1487</v>
      </c>
      <c r="K1059">
        <v>1</v>
      </c>
      <c r="L1059" t="s">
        <v>45</v>
      </c>
      <c r="M1059">
        <v>51</v>
      </c>
      <c r="N1059">
        <v>3</v>
      </c>
      <c r="O1059">
        <v>2</v>
      </c>
      <c r="P1059" t="s">
        <v>52</v>
      </c>
      <c r="Q1059">
        <v>2</v>
      </c>
      <c r="R1059" t="s">
        <v>61</v>
      </c>
      <c r="S1059">
        <v>5765</v>
      </c>
      <c r="T1059">
        <v>17485</v>
      </c>
      <c r="U1059">
        <v>5</v>
      </c>
      <c r="V1059" t="s">
        <v>47</v>
      </c>
      <c r="W1059" t="s">
        <v>49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47</v>
      </c>
      <c r="C1060" t="s">
        <v>37</v>
      </c>
      <c r="D1060">
        <v>790</v>
      </c>
      <c r="E1060" t="s">
        <v>40</v>
      </c>
      <c r="F1060">
        <v>24</v>
      </c>
      <c r="G1060">
        <v>4</v>
      </c>
      <c r="H1060" t="s">
        <v>44</v>
      </c>
      <c r="I1060">
        <v>1</v>
      </c>
      <c r="J1060">
        <v>1489</v>
      </c>
      <c r="K1060">
        <v>1</v>
      </c>
      <c r="L1060" t="s">
        <v>45</v>
      </c>
      <c r="M1060">
        <v>40</v>
      </c>
      <c r="N1060">
        <v>2</v>
      </c>
      <c r="O1060">
        <v>2</v>
      </c>
      <c r="P1060" t="s">
        <v>52</v>
      </c>
      <c r="Q1060">
        <v>2</v>
      </c>
      <c r="R1060" t="s">
        <v>61</v>
      </c>
      <c r="S1060">
        <v>4599</v>
      </c>
      <c r="T1060">
        <v>7815</v>
      </c>
      <c r="U1060">
        <v>0</v>
      </c>
      <c r="V1060" t="s">
        <v>47</v>
      </c>
      <c r="W1060" t="s">
        <v>47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49</v>
      </c>
      <c r="C1061" t="s">
        <v>37</v>
      </c>
      <c r="D1061">
        <v>660</v>
      </c>
      <c r="E1061" t="s">
        <v>40</v>
      </c>
      <c r="F1061">
        <v>7</v>
      </c>
      <c r="G1061">
        <v>1</v>
      </c>
      <c r="H1061" t="s">
        <v>42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59</v>
      </c>
      <c r="Q1061">
        <v>3</v>
      </c>
      <c r="R1061" t="s">
        <v>60</v>
      </c>
      <c r="S1061">
        <v>2404</v>
      </c>
      <c r="T1061">
        <v>16192</v>
      </c>
      <c r="U1061">
        <v>1</v>
      </c>
      <c r="V1061" t="s">
        <v>47</v>
      </c>
      <c r="W1061" t="s">
        <v>49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47</v>
      </c>
      <c r="C1062" t="s">
        <v>38</v>
      </c>
      <c r="D1062">
        <v>381</v>
      </c>
      <c r="E1062" t="s">
        <v>41</v>
      </c>
      <c r="F1062">
        <v>9</v>
      </c>
      <c r="G1062">
        <v>3</v>
      </c>
      <c r="H1062" t="s">
        <v>44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54</v>
      </c>
      <c r="Q1062">
        <v>1</v>
      </c>
      <c r="R1062" t="s">
        <v>61</v>
      </c>
      <c r="S1062">
        <v>3172</v>
      </c>
      <c r="T1062">
        <v>16998</v>
      </c>
      <c r="U1062">
        <v>2</v>
      </c>
      <c r="V1062" t="s">
        <v>47</v>
      </c>
      <c r="W1062" t="s">
        <v>47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49</v>
      </c>
      <c r="C1063" t="s">
        <v>39</v>
      </c>
      <c r="D1063">
        <v>830</v>
      </c>
      <c r="E1063" t="s">
        <v>40</v>
      </c>
      <c r="F1063">
        <v>13</v>
      </c>
      <c r="G1063">
        <v>2</v>
      </c>
      <c r="H1063" t="s">
        <v>42</v>
      </c>
      <c r="I1063">
        <v>1</v>
      </c>
      <c r="J1063">
        <v>1495</v>
      </c>
      <c r="K1063">
        <v>4</v>
      </c>
      <c r="L1063" t="s">
        <v>45</v>
      </c>
      <c r="M1063">
        <v>78</v>
      </c>
      <c r="N1063">
        <v>3</v>
      </c>
      <c r="O1063">
        <v>1</v>
      </c>
      <c r="P1063" t="s">
        <v>59</v>
      </c>
      <c r="Q1063">
        <v>2</v>
      </c>
      <c r="R1063" t="s">
        <v>60</v>
      </c>
      <c r="S1063">
        <v>2033</v>
      </c>
      <c r="T1063">
        <v>7103</v>
      </c>
      <c r="U1063">
        <v>1</v>
      </c>
      <c r="V1063" t="s">
        <v>47</v>
      </c>
      <c r="W1063" t="s">
        <v>49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49</v>
      </c>
      <c r="C1064" t="s">
        <v>38</v>
      </c>
      <c r="D1064">
        <v>1193</v>
      </c>
      <c r="E1064" t="s">
        <v>41</v>
      </c>
      <c r="F1064">
        <v>2</v>
      </c>
      <c r="G1064">
        <v>1</v>
      </c>
      <c r="H1064" t="s">
        <v>44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55</v>
      </c>
      <c r="Q1064">
        <v>3</v>
      </c>
      <c r="R1064" t="s">
        <v>61</v>
      </c>
      <c r="S1064">
        <v>10209</v>
      </c>
      <c r="T1064">
        <v>19719</v>
      </c>
      <c r="U1064">
        <v>5</v>
      </c>
      <c r="V1064" t="s">
        <v>47</v>
      </c>
      <c r="W1064" t="s">
        <v>47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49</v>
      </c>
      <c r="C1065" t="s">
        <v>37</v>
      </c>
      <c r="D1065">
        <v>1246</v>
      </c>
      <c r="E1065" t="s">
        <v>40</v>
      </c>
      <c r="F1065">
        <v>19</v>
      </c>
      <c r="G1065">
        <v>3</v>
      </c>
      <c r="H1065" t="s">
        <v>42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52</v>
      </c>
      <c r="Q1065">
        <v>3</v>
      </c>
      <c r="R1065" t="s">
        <v>62</v>
      </c>
      <c r="S1065">
        <v>8620</v>
      </c>
      <c r="T1065">
        <v>23757</v>
      </c>
      <c r="U1065">
        <v>1</v>
      </c>
      <c r="V1065" t="s">
        <v>47</v>
      </c>
      <c r="W1065" t="s">
        <v>49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49</v>
      </c>
      <c r="C1066" t="s">
        <v>37</v>
      </c>
      <c r="D1066">
        <v>330</v>
      </c>
      <c r="E1066" t="s">
        <v>51</v>
      </c>
      <c r="F1066">
        <v>1</v>
      </c>
      <c r="G1066">
        <v>3</v>
      </c>
      <c r="H1066" t="s">
        <v>42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51</v>
      </c>
      <c r="Q1066">
        <v>3</v>
      </c>
      <c r="R1066" t="s">
        <v>62</v>
      </c>
      <c r="S1066">
        <v>2064</v>
      </c>
      <c r="T1066">
        <v>15428</v>
      </c>
      <c r="U1066">
        <v>0</v>
      </c>
      <c r="V1066" t="s">
        <v>47</v>
      </c>
      <c r="W1066" t="s">
        <v>49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49</v>
      </c>
      <c r="C1067" t="s">
        <v>37</v>
      </c>
      <c r="D1067">
        <v>1229</v>
      </c>
      <c r="E1067" t="s">
        <v>41</v>
      </c>
      <c r="F1067">
        <v>4</v>
      </c>
      <c r="G1067">
        <v>4</v>
      </c>
      <c r="H1067" t="s">
        <v>42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56</v>
      </c>
      <c r="Q1067">
        <v>3</v>
      </c>
      <c r="R1067" t="s">
        <v>60</v>
      </c>
      <c r="S1067">
        <v>4035</v>
      </c>
      <c r="T1067">
        <v>16143</v>
      </c>
      <c r="U1067">
        <v>0</v>
      </c>
      <c r="V1067" t="s">
        <v>47</v>
      </c>
      <c r="W1067" t="s">
        <v>47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49</v>
      </c>
      <c r="C1068" t="s">
        <v>37</v>
      </c>
      <c r="D1068">
        <v>1099</v>
      </c>
      <c r="E1068" t="s">
        <v>41</v>
      </c>
      <c r="F1068">
        <v>4</v>
      </c>
      <c r="G1068">
        <v>4</v>
      </c>
      <c r="H1068" t="s">
        <v>44</v>
      </c>
      <c r="I1068">
        <v>1</v>
      </c>
      <c r="J1068">
        <v>1502</v>
      </c>
      <c r="K1068">
        <v>1</v>
      </c>
      <c r="L1068" t="s">
        <v>45</v>
      </c>
      <c r="M1068">
        <v>82</v>
      </c>
      <c r="N1068">
        <v>2</v>
      </c>
      <c r="O1068">
        <v>1</v>
      </c>
      <c r="P1068" t="s">
        <v>54</v>
      </c>
      <c r="Q1068">
        <v>2</v>
      </c>
      <c r="R1068" t="s">
        <v>60</v>
      </c>
      <c r="S1068">
        <v>3838</v>
      </c>
      <c r="T1068">
        <v>8192</v>
      </c>
      <c r="U1068">
        <v>8</v>
      </c>
      <c r="V1068" t="s">
        <v>47</v>
      </c>
      <c r="W1068" t="s">
        <v>49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49</v>
      </c>
      <c r="C1069" t="s">
        <v>37</v>
      </c>
      <c r="D1069">
        <v>571</v>
      </c>
      <c r="E1069" t="s">
        <v>40</v>
      </c>
      <c r="F1069">
        <v>14</v>
      </c>
      <c r="G1069">
        <v>3</v>
      </c>
      <c r="H1069" t="s">
        <v>44</v>
      </c>
      <c r="I1069">
        <v>1</v>
      </c>
      <c r="J1069">
        <v>1503</v>
      </c>
      <c r="K1069">
        <v>3</v>
      </c>
      <c r="L1069" t="s">
        <v>45</v>
      </c>
      <c r="M1069">
        <v>78</v>
      </c>
      <c r="N1069">
        <v>3</v>
      </c>
      <c r="O1069">
        <v>2</v>
      </c>
      <c r="P1069" t="s">
        <v>52</v>
      </c>
      <c r="Q1069">
        <v>3</v>
      </c>
      <c r="R1069" t="s">
        <v>60</v>
      </c>
      <c r="S1069">
        <v>4591</v>
      </c>
      <c r="T1069">
        <v>24200</v>
      </c>
      <c r="U1069">
        <v>3</v>
      </c>
      <c r="V1069" t="s">
        <v>47</v>
      </c>
      <c r="W1069" t="s">
        <v>47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47</v>
      </c>
      <c r="C1070" t="s">
        <v>38</v>
      </c>
      <c r="D1070">
        <v>289</v>
      </c>
      <c r="E1070" t="s">
        <v>41</v>
      </c>
      <c r="F1070">
        <v>2</v>
      </c>
      <c r="G1070">
        <v>2</v>
      </c>
      <c r="H1070" t="s">
        <v>44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54</v>
      </c>
      <c r="Q1070">
        <v>1</v>
      </c>
      <c r="R1070" t="s">
        <v>61</v>
      </c>
      <c r="S1070">
        <v>2561</v>
      </c>
      <c r="T1070">
        <v>5355</v>
      </c>
      <c r="U1070">
        <v>7</v>
      </c>
      <c r="V1070" t="s">
        <v>47</v>
      </c>
      <c r="W1070" t="s">
        <v>49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49</v>
      </c>
      <c r="C1071" t="s">
        <v>37</v>
      </c>
      <c r="D1071">
        <v>1423</v>
      </c>
      <c r="E1071" t="s">
        <v>41</v>
      </c>
      <c r="F1071">
        <v>1</v>
      </c>
      <c r="G1071">
        <v>3</v>
      </c>
      <c r="H1071" t="s">
        <v>42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53</v>
      </c>
      <c r="Q1071">
        <v>3</v>
      </c>
      <c r="R1071" t="s">
        <v>62</v>
      </c>
      <c r="S1071">
        <v>1563</v>
      </c>
      <c r="T1071">
        <v>12530</v>
      </c>
      <c r="U1071">
        <v>1</v>
      </c>
      <c r="V1071" t="s">
        <v>47</v>
      </c>
      <c r="W1071" t="s">
        <v>49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49</v>
      </c>
      <c r="C1072" t="s">
        <v>38</v>
      </c>
      <c r="D1072">
        <v>467</v>
      </c>
      <c r="E1072" t="s">
        <v>40</v>
      </c>
      <c r="F1072">
        <v>7</v>
      </c>
      <c r="G1072">
        <v>3</v>
      </c>
      <c r="H1072" t="s">
        <v>42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52</v>
      </c>
      <c r="Q1072">
        <v>1</v>
      </c>
      <c r="R1072" t="s">
        <v>61</v>
      </c>
      <c r="S1072">
        <v>4898</v>
      </c>
      <c r="T1072">
        <v>11827</v>
      </c>
      <c r="U1072">
        <v>0</v>
      </c>
      <c r="V1072" t="s">
        <v>47</v>
      </c>
      <c r="W1072" t="s">
        <v>49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49</v>
      </c>
      <c r="C1073" t="s">
        <v>37</v>
      </c>
      <c r="D1073">
        <v>271</v>
      </c>
      <c r="E1073" t="s">
        <v>41</v>
      </c>
      <c r="F1073">
        <v>3</v>
      </c>
      <c r="G1073">
        <v>2</v>
      </c>
      <c r="H1073" t="s">
        <v>44</v>
      </c>
      <c r="I1073">
        <v>1</v>
      </c>
      <c r="J1073">
        <v>1509</v>
      </c>
      <c r="K1073">
        <v>3</v>
      </c>
      <c r="L1073" t="s">
        <v>45</v>
      </c>
      <c r="M1073">
        <v>43</v>
      </c>
      <c r="N1073">
        <v>2</v>
      </c>
      <c r="O1073">
        <v>2</v>
      </c>
      <c r="P1073" t="s">
        <v>54</v>
      </c>
      <c r="Q1073">
        <v>1</v>
      </c>
      <c r="R1073" t="s">
        <v>60</v>
      </c>
      <c r="S1073">
        <v>4789</v>
      </c>
      <c r="T1073">
        <v>23070</v>
      </c>
      <c r="U1073">
        <v>4</v>
      </c>
      <c r="V1073" t="s">
        <v>47</v>
      </c>
      <c r="W1073" t="s">
        <v>49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49</v>
      </c>
      <c r="C1074" t="s">
        <v>38</v>
      </c>
      <c r="D1074">
        <v>410</v>
      </c>
      <c r="E1074" t="s">
        <v>41</v>
      </c>
      <c r="F1074">
        <v>2</v>
      </c>
      <c r="G1074">
        <v>1</v>
      </c>
      <c r="H1074" t="s">
        <v>42</v>
      </c>
      <c r="I1074">
        <v>1</v>
      </c>
      <c r="J1074">
        <v>1513</v>
      </c>
      <c r="K1074">
        <v>4</v>
      </c>
      <c r="L1074" t="s">
        <v>45</v>
      </c>
      <c r="M1074">
        <v>97</v>
      </c>
      <c r="N1074">
        <v>3</v>
      </c>
      <c r="O1074">
        <v>1</v>
      </c>
      <c r="P1074" t="s">
        <v>54</v>
      </c>
      <c r="Q1074">
        <v>2</v>
      </c>
      <c r="R1074" t="s">
        <v>60</v>
      </c>
      <c r="S1074">
        <v>3180</v>
      </c>
      <c r="T1074">
        <v>4668</v>
      </c>
      <c r="U1074">
        <v>0</v>
      </c>
      <c r="V1074" t="s">
        <v>47</v>
      </c>
      <c r="W1074" t="s">
        <v>49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49</v>
      </c>
      <c r="C1075" t="s">
        <v>37</v>
      </c>
      <c r="D1075">
        <v>1083</v>
      </c>
      <c r="E1075" t="s">
        <v>41</v>
      </c>
      <c r="F1075">
        <v>29</v>
      </c>
      <c r="G1075">
        <v>1</v>
      </c>
      <c r="H1075" t="s">
        <v>42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55</v>
      </c>
      <c r="Q1075">
        <v>2</v>
      </c>
      <c r="R1075" t="s">
        <v>60</v>
      </c>
      <c r="S1075">
        <v>6549</v>
      </c>
      <c r="T1075">
        <v>3173</v>
      </c>
      <c r="U1075">
        <v>1</v>
      </c>
      <c r="V1075" t="s">
        <v>47</v>
      </c>
      <c r="W1075" t="s">
        <v>49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49</v>
      </c>
      <c r="C1076" t="s">
        <v>37</v>
      </c>
      <c r="D1076">
        <v>516</v>
      </c>
      <c r="E1076" t="s">
        <v>41</v>
      </c>
      <c r="F1076">
        <v>8</v>
      </c>
      <c r="G1076">
        <v>5</v>
      </c>
      <c r="H1076" t="s">
        <v>42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56</v>
      </c>
      <c r="Q1076">
        <v>3</v>
      </c>
      <c r="R1076" t="s">
        <v>61</v>
      </c>
      <c r="S1076">
        <v>6388</v>
      </c>
      <c r="T1076">
        <v>22049</v>
      </c>
      <c r="U1076">
        <v>2</v>
      </c>
      <c r="V1076" t="s">
        <v>47</v>
      </c>
      <c r="W1076" t="s">
        <v>47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49</v>
      </c>
      <c r="C1077" t="s">
        <v>37</v>
      </c>
      <c r="D1077">
        <v>495</v>
      </c>
      <c r="E1077" t="s">
        <v>41</v>
      </c>
      <c r="F1077">
        <v>10</v>
      </c>
      <c r="G1077">
        <v>3</v>
      </c>
      <c r="H1077" t="s">
        <v>44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57</v>
      </c>
      <c r="Q1077">
        <v>4</v>
      </c>
      <c r="R1077" t="s">
        <v>61</v>
      </c>
      <c r="S1077">
        <v>11244</v>
      </c>
      <c r="T1077">
        <v>21072</v>
      </c>
      <c r="U1077">
        <v>2</v>
      </c>
      <c r="V1077" t="s">
        <v>47</v>
      </c>
      <c r="W1077" t="s">
        <v>49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49</v>
      </c>
      <c r="C1078" t="s">
        <v>38</v>
      </c>
      <c r="D1078">
        <v>1050</v>
      </c>
      <c r="E1078" t="s">
        <v>41</v>
      </c>
      <c r="F1078">
        <v>11</v>
      </c>
      <c r="G1078">
        <v>4</v>
      </c>
      <c r="H1078" t="s">
        <v>44</v>
      </c>
      <c r="I1078">
        <v>1</v>
      </c>
      <c r="J1078">
        <v>1520</v>
      </c>
      <c r="K1078">
        <v>2</v>
      </c>
      <c r="L1078" t="s">
        <v>45</v>
      </c>
      <c r="M1078">
        <v>87</v>
      </c>
      <c r="N1078">
        <v>3</v>
      </c>
      <c r="O1078">
        <v>4</v>
      </c>
      <c r="P1078" t="s">
        <v>57</v>
      </c>
      <c r="Q1078">
        <v>4</v>
      </c>
      <c r="R1078" t="s">
        <v>62</v>
      </c>
      <c r="S1078">
        <v>16032</v>
      </c>
      <c r="T1078">
        <v>24456</v>
      </c>
      <c r="U1078">
        <v>3</v>
      </c>
      <c r="V1078" t="s">
        <v>47</v>
      </c>
      <c r="W1078" t="s">
        <v>49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47</v>
      </c>
      <c r="C1079" t="s">
        <v>37</v>
      </c>
      <c r="D1079">
        <v>224</v>
      </c>
      <c r="E1079" t="s">
        <v>41</v>
      </c>
      <c r="F1079">
        <v>1</v>
      </c>
      <c r="G1079">
        <v>4</v>
      </c>
      <c r="H1079" t="s">
        <v>50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53</v>
      </c>
      <c r="Q1079">
        <v>1</v>
      </c>
      <c r="R1079" t="s">
        <v>61</v>
      </c>
      <c r="S1079">
        <v>2362</v>
      </c>
      <c r="T1079">
        <v>7568</v>
      </c>
      <c r="U1079">
        <v>6</v>
      </c>
      <c r="V1079" t="s">
        <v>47</v>
      </c>
      <c r="W1079" t="s">
        <v>49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49</v>
      </c>
      <c r="C1080" t="s">
        <v>37</v>
      </c>
      <c r="D1080">
        <v>136</v>
      </c>
      <c r="E1080" t="s">
        <v>41</v>
      </c>
      <c r="F1080">
        <v>28</v>
      </c>
      <c r="G1080">
        <v>3</v>
      </c>
      <c r="H1080" t="s">
        <v>42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60</v>
      </c>
      <c r="S1080">
        <v>16328</v>
      </c>
      <c r="T1080">
        <v>22074</v>
      </c>
      <c r="U1080">
        <v>3</v>
      </c>
      <c r="V1080" t="s">
        <v>47</v>
      </c>
      <c r="W1080" t="s">
        <v>49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49</v>
      </c>
      <c r="C1081" t="s">
        <v>37</v>
      </c>
      <c r="D1081">
        <v>1089</v>
      </c>
      <c r="E1081" t="s">
        <v>41</v>
      </c>
      <c r="F1081">
        <v>6</v>
      </c>
      <c r="G1081">
        <v>3</v>
      </c>
      <c r="H1081" t="s">
        <v>42</v>
      </c>
      <c r="I1081">
        <v>1</v>
      </c>
      <c r="J1081">
        <v>1525</v>
      </c>
      <c r="K1081">
        <v>2</v>
      </c>
      <c r="L1081" t="s">
        <v>45</v>
      </c>
      <c r="M1081">
        <v>32</v>
      </c>
      <c r="N1081">
        <v>3</v>
      </c>
      <c r="O1081">
        <v>3</v>
      </c>
      <c r="P1081" t="s">
        <v>55</v>
      </c>
      <c r="Q1081">
        <v>2</v>
      </c>
      <c r="R1081" t="s">
        <v>61</v>
      </c>
      <c r="S1081">
        <v>8376</v>
      </c>
      <c r="T1081">
        <v>9150</v>
      </c>
      <c r="U1081">
        <v>4</v>
      </c>
      <c r="V1081" t="s">
        <v>47</v>
      </c>
      <c r="W1081" t="s">
        <v>49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49</v>
      </c>
      <c r="C1082" t="s">
        <v>37</v>
      </c>
      <c r="D1082">
        <v>228</v>
      </c>
      <c r="E1082" t="s">
        <v>40</v>
      </c>
      <c r="F1082">
        <v>3</v>
      </c>
      <c r="G1082">
        <v>3</v>
      </c>
      <c r="H1082" t="s">
        <v>42</v>
      </c>
      <c r="I1082">
        <v>1</v>
      </c>
      <c r="J1082">
        <v>1527</v>
      </c>
      <c r="K1082">
        <v>3</v>
      </c>
      <c r="L1082" t="s">
        <v>45</v>
      </c>
      <c r="M1082">
        <v>51</v>
      </c>
      <c r="N1082">
        <v>3</v>
      </c>
      <c r="O1082">
        <v>4</v>
      </c>
      <c r="P1082" t="s">
        <v>57</v>
      </c>
      <c r="Q1082">
        <v>2</v>
      </c>
      <c r="R1082" t="s">
        <v>60</v>
      </c>
      <c r="S1082">
        <v>16606</v>
      </c>
      <c r="T1082">
        <v>11380</v>
      </c>
      <c r="U1082">
        <v>8</v>
      </c>
      <c r="V1082" t="s">
        <v>47</v>
      </c>
      <c r="W1082" t="s">
        <v>49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49</v>
      </c>
      <c r="C1083" t="s">
        <v>37</v>
      </c>
      <c r="D1083">
        <v>1029</v>
      </c>
      <c r="E1083" t="s">
        <v>41</v>
      </c>
      <c r="F1083">
        <v>16</v>
      </c>
      <c r="G1083">
        <v>3</v>
      </c>
      <c r="H1083" t="s">
        <v>42</v>
      </c>
      <c r="I1083">
        <v>1</v>
      </c>
      <c r="J1083">
        <v>1529</v>
      </c>
      <c r="K1083">
        <v>4</v>
      </c>
      <c r="L1083" t="s">
        <v>45</v>
      </c>
      <c r="M1083">
        <v>91</v>
      </c>
      <c r="N1083">
        <v>2</v>
      </c>
      <c r="O1083">
        <v>3</v>
      </c>
      <c r="P1083" t="s">
        <v>56</v>
      </c>
      <c r="Q1083">
        <v>2</v>
      </c>
      <c r="R1083" t="s">
        <v>61</v>
      </c>
      <c r="S1083">
        <v>8606</v>
      </c>
      <c r="T1083">
        <v>21195</v>
      </c>
      <c r="U1083">
        <v>1</v>
      </c>
      <c r="V1083" t="s">
        <v>47</v>
      </c>
      <c r="W1083" t="s">
        <v>49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49</v>
      </c>
      <c r="C1084" t="s">
        <v>37</v>
      </c>
      <c r="D1084">
        <v>507</v>
      </c>
      <c r="E1084" t="s">
        <v>41</v>
      </c>
      <c r="F1084">
        <v>20</v>
      </c>
      <c r="G1084">
        <v>1</v>
      </c>
      <c r="H1084" t="s">
        <v>42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54</v>
      </c>
      <c r="Q1084">
        <v>3</v>
      </c>
      <c r="R1084" t="s">
        <v>61</v>
      </c>
      <c r="S1084">
        <v>2272</v>
      </c>
      <c r="T1084">
        <v>24812</v>
      </c>
      <c r="U1084">
        <v>0</v>
      </c>
      <c r="V1084" t="s">
        <v>47</v>
      </c>
      <c r="W1084" t="s">
        <v>49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47</v>
      </c>
      <c r="C1085" t="s">
        <v>37</v>
      </c>
      <c r="D1085">
        <v>676</v>
      </c>
      <c r="E1085" t="s">
        <v>41</v>
      </c>
      <c r="F1085">
        <v>9</v>
      </c>
      <c r="G1085">
        <v>4</v>
      </c>
      <c r="H1085" t="s">
        <v>42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54</v>
      </c>
      <c r="Q1085">
        <v>1</v>
      </c>
      <c r="R1085" t="s">
        <v>61</v>
      </c>
      <c r="S1085">
        <v>2018</v>
      </c>
      <c r="T1085">
        <v>21831</v>
      </c>
      <c r="U1085">
        <v>3</v>
      </c>
      <c r="V1085" t="s">
        <v>47</v>
      </c>
      <c r="W1085" t="s">
        <v>49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49</v>
      </c>
      <c r="C1086" t="s">
        <v>37</v>
      </c>
      <c r="D1086">
        <v>971</v>
      </c>
      <c r="E1086" t="s">
        <v>40</v>
      </c>
      <c r="F1086">
        <v>1</v>
      </c>
      <c r="G1086">
        <v>3</v>
      </c>
      <c r="H1086" t="s">
        <v>50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52</v>
      </c>
      <c r="Q1086">
        <v>3</v>
      </c>
      <c r="R1086" t="s">
        <v>60</v>
      </c>
      <c r="S1086">
        <v>7083</v>
      </c>
      <c r="T1086">
        <v>12288</v>
      </c>
      <c r="U1086">
        <v>1</v>
      </c>
      <c r="V1086" t="s">
        <v>47</v>
      </c>
      <c r="W1086" t="s">
        <v>47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47</v>
      </c>
      <c r="C1087" t="s">
        <v>38</v>
      </c>
      <c r="D1087">
        <v>561</v>
      </c>
      <c r="E1087" t="s">
        <v>41</v>
      </c>
      <c r="F1087">
        <v>3</v>
      </c>
      <c r="G1087">
        <v>3</v>
      </c>
      <c r="H1087" t="s">
        <v>42</v>
      </c>
      <c r="I1087">
        <v>1</v>
      </c>
      <c r="J1087">
        <v>1537</v>
      </c>
      <c r="K1087">
        <v>4</v>
      </c>
      <c r="L1087" t="s">
        <v>45</v>
      </c>
      <c r="M1087">
        <v>33</v>
      </c>
      <c r="N1087">
        <v>3</v>
      </c>
      <c r="O1087">
        <v>1</v>
      </c>
      <c r="P1087" t="s">
        <v>53</v>
      </c>
      <c r="Q1087">
        <v>3</v>
      </c>
      <c r="R1087" t="s">
        <v>61</v>
      </c>
      <c r="S1087">
        <v>4084</v>
      </c>
      <c r="T1087">
        <v>4156</v>
      </c>
      <c r="U1087">
        <v>1</v>
      </c>
      <c r="V1087" t="s">
        <v>47</v>
      </c>
      <c r="W1087" t="s">
        <v>49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49</v>
      </c>
      <c r="C1088" t="s">
        <v>38</v>
      </c>
      <c r="D1088">
        <v>333</v>
      </c>
      <c r="E1088" t="s">
        <v>41</v>
      </c>
      <c r="F1088">
        <v>22</v>
      </c>
      <c r="G1088">
        <v>5</v>
      </c>
      <c r="H1088" t="s">
        <v>44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61</v>
      </c>
      <c r="S1088">
        <v>14411</v>
      </c>
      <c r="T1088">
        <v>24450</v>
      </c>
      <c r="U1088">
        <v>1</v>
      </c>
      <c r="V1088" t="s">
        <v>47</v>
      </c>
      <c r="W1088" t="s">
        <v>47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49</v>
      </c>
      <c r="C1089" t="s">
        <v>37</v>
      </c>
      <c r="D1089">
        <v>1440</v>
      </c>
      <c r="E1089" t="s">
        <v>40</v>
      </c>
      <c r="F1089">
        <v>7</v>
      </c>
      <c r="G1089">
        <v>2</v>
      </c>
      <c r="H1089" t="s">
        <v>50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59</v>
      </c>
      <c r="Q1089">
        <v>3</v>
      </c>
      <c r="R1089" t="s">
        <v>60</v>
      </c>
      <c r="S1089">
        <v>2308</v>
      </c>
      <c r="T1089">
        <v>4944</v>
      </c>
      <c r="U1089">
        <v>0</v>
      </c>
      <c r="V1089" t="s">
        <v>47</v>
      </c>
      <c r="W1089" t="s">
        <v>47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49</v>
      </c>
      <c r="C1090" t="s">
        <v>37</v>
      </c>
      <c r="D1090">
        <v>1210</v>
      </c>
      <c r="E1090" t="s">
        <v>41</v>
      </c>
      <c r="F1090">
        <v>2</v>
      </c>
      <c r="G1090">
        <v>3</v>
      </c>
      <c r="H1090" t="s">
        <v>44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54</v>
      </c>
      <c r="Q1090">
        <v>2</v>
      </c>
      <c r="R1090" t="s">
        <v>60</v>
      </c>
      <c r="S1090">
        <v>4841</v>
      </c>
      <c r="T1090">
        <v>24052</v>
      </c>
      <c r="U1090">
        <v>4</v>
      </c>
      <c r="V1090" t="s">
        <v>47</v>
      </c>
      <c r="W1090" t="s">
        <v>49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49</v>
      </c>
      <c r="C1091" t="s">
        <v>37</v>
      </c>
      <c r="D1091">
        <v>674</v>
      </c>
      <c r="E1091" t="s">
        <v>41</v>
      </c>
      <c r="F1091">
        <v>13</v>
      </c>
      <c r="G1091">
        <v>3</v>
      </c>
      <c r="H1091" t="s">
        <v>44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53</v>
      </c>
      <c r="Q1091">
        <v>4</v>
      </c>
      <c r="R1091" t="s">
        <v>60</v>
      </c>
      <c r="S1091">
        <v>4285</v>
      </c>
      <c r="T1091">
        <v>3031</v>
      </c>
      <c r="U1091">
        <v>1</v>
      </c>
      <c r="V1091" t="s">
        <v>47</v>
      </c>
      <c r="W1091" t="s">
        <v>49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49</v>
      </c>
      <c r="C1092" t="s">
        <v>37</v>
      </c>
      <c r="D1092">
        <v>441</v>
      </c>
      <c r="E1092" t="s">
        <v>41</v>
      </c>
      <c r="F1092">
        <v>8</v>
      </c>
      <c r="G1092">
        <v>1</v>
      </c>
      <c r="H1092" t="s">
        <v>43</v>
      </c>
      <c r="I1092">
        <v>1</v>
      </c>
      <c r="J1092">
        <v>1544</v>
      </c>
      <c r="K1092">
        <v>3</v>
      </c>
      <c r="L1092" t="s">
        <v>45</v>
      </c>
      <c r="M1092">
        <v>39</v>
      </c>
      <c r="N1092">
        <v>1</v>
      </c>
      <c r="O1092">
        <v>2</v>
      </c>
      <c r="P1092" t="s">
        <v>56</v>
      </c>
      <c r="Q1092">
        <v>1</v>
      </c>
      <c r="R1092" t="s">
        <v>60</v>
      </c>
      <c r="S1092">
        <v>9715</v>
      </c>
      <c r="T1092">
        <v>7288</v>
      </c>
      <c r="U1092">
        <v>3</v>
      </c>
      <c r="V1092" t="s">
        <v>47</v>
      </c>
      <c r="W1092" t="s">
        <v>49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49</v>
      </c>
      <c r="C1093" t="s">
        <v>37</v>
      </c>
      <c r="D1093">
        <v>575</v>
      </c>
      <c r="E1093" t="s">
        <v>41</v>
      </c>
      <c r="F1093">
        <v>25</v>
      </c>
      <c r="G1093">
        <v>3</v>
      </c>
      <c r="H1093" t="s">
        <v>42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55</v>
      </c>
      <c r="Q1093">
        <v>2</v>
      </c>
      <c r="R1093" t="s">
        <v>61</v>
      </c>
      <c r="S1093">
        <v>4320</v>
      </c>
      <c r="T1093">
        <v>24152</v>
      </c>
      <c r="U1093">
        <v>1</v>
      </c>
      <c r="V1093" t="s">
        <v>47</v>
      </c>
      <c r="W1093" t="s">
        <v>49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49</v>
      </c>
      <c r="C1094" t="s">
        <v>37</v>
      </c>
      <c r="D1094">
        <v>950</v>
      </c>
      <c r="E1094" t="s">
        <v>41</v>
      </c>
      <c r="F1094">
        <v>28</v>
      </c>
      <c r="G1094">
        <v>3</v>
      </c>
      <c r="H1094" t="s">
        <v>50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53</v>
      </c>
      <c r="Q1094">
        <v>4</v>
      </c>
      <c r="R1094" t="s">
        <v>60</v>
      </c>
      <c r="S1094">
        <v>2132</v>
      </c>
      <c r="T1094">
        <v>4585</v>
      </c>
      <c r="U1094">
        <v>4</v>
      </c>
      <c r="V1094" t="s">
        <v>47</v>
      </c>
      <c r="W1094" t="s">
        <v>49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49</v>
      </c>
      <c r="C1095" t="s">
        <v>38</v>
      </c>
      <c r="D1095">
        <v>288</v>
      </c>
      <c r="E1095" t="s">
        <v>41</v>
      </c>
      <c r="F1095">
        <v>2</v>
      </c>
      <c r="G1095">
        <v>3</v>
      </c>
      <c r="H1095" t="s">
        <v>42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56</v>
      </c>
      <c r="Q1095">
        <v>4</v>
      </c>
      <c r="R1095" t="s">
        <v>60</v>
      </c>
      <c r="S1095">
        <v>10124</v>
      </c>
      <c r="T1095">
        <v>18611</v>
      </c>
      <c r="U1095">
        <v>2</v>
      </c>
      <c r="V1095" t="s">
        <v>47</v>
      </c>
      <c r="W1095" t="s">
        <v>47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49</v>
      </c>
      <c r="C1096" t="s">
        <v>37</v>
      </c>
      <c r="D1096">
        <v>1342</v>
      </c>
      <c r="E1096" t="s">
        <v>40</v>
      </c>
      <c r="F1096">
        <v>9</v>
      </c>
      <c r="G1096">
        <v>2</v>
      </c>
      <c r="H1096" t="s">
        <v>44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52</v>
      </c>
      <c r="Q1096">
        <v>1</v>
      </c>
      <c r="R1096" t="s">
        <v>60</v>
      </c>
      <c r="S1096">
        <v>5473</v>
      </c>
      <c r="T1096">
        <v>19345</v>
      </c>
      <c r="U1096">
        <v>0</v>
      </c>
      <c r="V1096" t="s">
        <v>47</v>
      </c>
      <c r="W1096" t="s">
        <v>49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49</v>
      </c>
      <c r="C1097" t="s">
        <v>37</v>
      </c>
      <c r="D1097">
        <v>589</v>
      </c>
      <c r="E1097" t="s">
        <v>41</v>
      </c>
      <c r="F1097">
        <v>28</v>
      </c>
      <c r="G1097">
        <v>4</v>
      </c>
      <c r="H1097" t="s">
        <v>42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54</v>
      </c>
      <c r="Q1097">
        <v>3</v>
      </c>
      <c r="R1097" t="s">
        <v>60</v>
      </c>
      <c r="S1097">
        <v>5207</v>
      </c>
      <c r="T1097">
        <v>22949</v>
      </c>
      <c r="U1097">
        <v>1</v>
      </c>
      <c r="V1097" t="s">
        <v>47</v>
      </c>
      <c r="W1097" t="s">
        <v>47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49</v>
      </c>
      <c r="C1098" t="s">
        <v>37</v>
      </c>
      <c r="D1098">
        <v>898</v>
      </c>
      <c r="E1098" t="s">
        <v>51</v>
      </c>
      <c r="F1098">
        <v>6</v>
      </c>
      <c r="G1098">
        <v>2</v>
      </c>
      <c r="H1098" t="s">
        <v>44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57</v>
      </c>
      <c r="Q1098">
        <v>4</v>
      </c>
      <c r="R1098" t="s">
        <v>61</v>
      </c>
      <c r="S1098">
        <v>16437</v>
      </c>
      <c r="T1098">
        <v>17381</v>
      </c>
      <c r="U1098">
        <v>1</v>
      </c>
      <c r="V1098" t="s">
        <v>47</v>
      </c>
      <c r="W1098" t="s">
        <v>47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49</v>
      </c>
      <c r="C1099" t="s">
        <v>37</v>
      </c>
      <c r="D1099">
        <v>350</v>
      </c>
      <c r="E1099" t="s">
        <v>41</v>
      </c>
      <c r="F1099">
        <v>21</v>
      </c>
      <c r="G1099">
        <v>2</v>
      </c>
      <c r="H1099" t="s">
        <v>50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54</v>
      </c>
      <c r="Q1099">
        <v>1</v>
      </c>
      <c r="R1099" t="s">
        <v>62</v>
      </c>
      <c r="S1099">
        <v>2296</v>
      </c>
      <c r="T1099">
        <v>10036</v>
      </c>
      <c r="U1099">
        <v>0</v>
      </c>
      <c r="V1099" t="s">
        <v>47</v>
      </c>
      <c r="W1099" t="s">
        <v>49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49</v>
      </c>
      <c r="C1100" t="s">
        <v>39</v>
      </c>
      <c r="D1100">
        <v>1142</v>
      </c>
      <c r="E1100" t="s">
        <v>41</v>
      </c>
      <c r="F1100">
        <v>8</v>
      </c>
      <c r="G1100">
        <v>2</v>
      </c>
      <c r="H1100" t="s">
        <v>42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56</v>
      </c>
      <c r="Q1100">
        <v>4</v>
      </c>
      <c r="R1100" t="s">
        <v>62</v>
      </c>
      <c r="S1100">
        <v>4069</v>
      </c>
      <c r="T1100">
        <v>8841</v>
      </c>
      <c r="U1100">
        <v>3</v>
      </c>
      <c r="V1100" t="s">
        <v>47</v>
      </c>
      <c r="W1100" t="s">
        <v>47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49</v>
      </c>
      <c r="C1101" t="s">
        <v>37</v>
      </c>
      <c r="D1101">
        <v>538</v>
      </c>
      <c r="E1101" t="s">
        <v>41</v>
      </c>
      <c r="F1101">
        <v>1</v>
      </c>
      <c r="G1101">
        <v>4</v>
      </c>
      <c r="H1101" t="s">
        <v>50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56</v>
      </c>
      <c r="Q1101">
        <v>2</v>
      </c>
      <c r="R1101" t="s">
        <v>62</v>
      </c>
      <c r="S1101">
        <v>7441</v>
      </c>
      <c r="T1101">
        <v>20933</v>
      </c>
      <c r="U1101">
        <v>1</v>
      </c>
      <c r="V1101" t="s">
        <v>47</v>
      </c>
      <c r="W1101" t="s">
        <v>49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49</v>
      </c>
      <c r="C1102" t="s">
        <v>37</v>
      </c>
      <c r="D1102">
        <v>1402</v>
      </c>
      <c r="E1102" t="s">
        <v>40</v>
      </c>
      <c r="F1102">
        <v>28</v>
      </c>
      <c r="G1102">
        <v>4</v>
      </c>
      <c r="H1102" t="s">
        <v>42</v>
      </c>
      <c r="I1102">
        <v>1</v>
      </c>
      <c r="J1102">
        <v>1554</v>
      </c>
      <c r="K1102">
        <v>2</v>
      </c>
      <c r="L1102" t="s">
        <v>45</v>
      </c>
      <c r="M1102">
        <v>98</v>
      </c>
      <c r="N1102">
        <v>2</v>
      </c>
      <c r="O1102">
        <v>1</v>
      </c>
      <c r="P1102" t="s">
        <v>59</v>
      </c>
      <c r="Q1102">
        <v>3</v>
      </c>
      <c r="R1102" t="s">
        <v>60</v>
      </c>
      <c r="S1102">
        <v>2430</v>
      </c>
      <c r="T1102">
        <v>26204</v>
      </c>
      <c r="U1102">
        <v>0</v>
      </c>
      <c r="V1102" t="s">
        <v>47</v>
      </c>
      <c r="W1102" t="s">
        <v>49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49</v>
      </c>
      <c r="C1103" t="s">
        <v>37</v>
      </c>
      <c r="D1103">
        <v>824</v>
      </c>
      <c r="E1103" t="s">
        <v>41</v>
      </c>
      <c r="F1103">
        <v>5</v>
      </c>
      <c r="G1103">
        <v>2</v>
      </c>
      <c r="H1103" t="s">
        <v>42</v>
      </c>
      <c r="I1103">
        <v>1</v>
      </c>
      <c r="J1103">
        <v>1555</v>
      </c>
      <c r="K1103">
        <v>4</v>
      </c>
      <c r="L1103" t="s">
        <v>45</v>
      </c>
      <c r="M1103">
        <v>67</v>
      </c>
      <c r="N1103">
        <v>2</v>
      </c>
      <c r="O1103">
        <v>2</v>
      </c>
      <c r="P1103" t="s">
        <v>53</v>
      </c>
      <c r="Q1103">
        <v>2</v>
      </c>
      <c r="R1103" t="s">
        <v>60</v>
      </c>
      <c r="S1103">
        <v>5878</v>
      </c>
      <c r="T1103">
        <v>15624</v>
      </c>
      <c r="U1103">
        <v>3</v>
      </c>
      <c r="V1103" t="s">
        <v>47</v>
      </c>
      <c r="W1103" t="s">
        <v>49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49</v>
      </c>
      <c r="C1104" t="s">
        <v>37</v>
      </c>
      <c r="D1104">
        <v>1157</v>
      </c>
      <c r="E1104" t="s">
        <v>40</v>
      </c>
      <c r="F1104">
        <v>2</v>
      </c>
      <c r="G1104">
        <v>4</v>
      </c>
      <c r="H1104" t="s">
        <v>42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59</v>
      </c>
      <c r="Q1104">
        <v>4</v>
      </c>
      <c r="R1104" t="s">
        <v>61</v>
      </c>
      <c r="S1104">
        <v>2644</v>
      </c>
      <c r="T1104">
        <v>17001</v>
      </c>
      <c r="U1104">
        <v>3</v>
      </c>
      <c r="V1104" t="s">
        <v>47</v>
      </c>
      <c r="W1104" t="s">
        <v>47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49</v>
      </c>
      <c r="C1105" t="s">
        <v>37</v>
      </c>
      <c r="D1105">
        <v>492</v>
      </c>
      <c r="E1105" t="s">
        <v>40</v>
      </c>
      <c r="F1105">
        <v>16</v>
      </c>
      <c r="G1105">
        <v>4</v>
      </c>
      <c r="H1105" t="s">
        <v>42</v>
      </c>
      <c r="I1105">
        <v>1</v>
      </c>
      <c r="J1105">
        <v>1557</v>
      </c>
      <c r="K1105">
        <v>3</v>
      </c>
      <c r="L1105" t="s">
        <v>45</v>
      </c>
      <c r="M1105">
        <v>96</v>
      </c>
      <c r="N1105">
        <v>3</v>
      </c>
      <c r="O1105">
        <v>2</v>
      </c>
      <c r="P1105" t="s">
        <v>52</v>
      </c>
      <c r="Q1105">
        <v>3</v>
      </c>
      <c r="R1105" t="s">
        <v>62</v>
      </c>
      <c r="S1105">
        <v>6439</v>
      </c>
      <c r="T1105">
        <v>13693</v>
      </c>
      <c r="U1105">
        <v>8</v>
      </c>
      <c r="V1105" t="s">
        <v>47</v>
      </c>
      <c r="W1105" t="s">
        <v>49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49</v>
      </c>
      <c r="C1106" t="s">
        <v>37</v>
      </c>
      <c r="D1106">
        <v>598</v>
      </c>
      <c r="E1106" t="s">
        <v>41</v>
      </c>
      <c r="F1106">
        <v>9</v>
      </c>
      <c r="G1106">
        <v>3</v>
      </c>
      <c r="H1106" t="s">
        <v>42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53</v>
      </c>
      <c r="Q1106">
        <v>3</v>
      </c>
      <c r="R1106" t="s">
        <v>60</v>
      </c>
      <c r="S1106">
        <v>2451</v>
      </c>
      <c r="T1106">
        <v>22376</v>
      </c>
      <c r="U1106">
        <v>6</v>
      </c>
      <c r="V1106" t="s">
        <v>47</v>
      </c>
      <c r="W1106" t="s">
        <v>49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49</v>
      </c>
      <c r="C1107" t="s">
        <v>37</v>
      </c>
      <c r="D1107">
        <v>1242</v>
      </c>
      <c r="E1107" t="s">
        <v>40</v>
      </c>
      <c r="F1107">
        <v>8</v>
      </c>
      <c r="G1107">
        <v>4</v>
      </c>
      <c r="H1107" t="s">
        <v>42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52</v>
      </c>
      <c r="Q1107">
        <v>1</v>
      </c>
      <c r="R1107" t="s">
        <v>60</v>
      </c>
      <c r="S1107">
        <v>6392</v>
      </c>
      <c r="T1107">
        <v>10589</v>
      </c>
      <c r="U1107">
        <v>2</v>
      </c>
      <c r="V1107" t="s">
        <v>47</v>
      </c>
      <c r="W1107" t="s">
        <v>49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47</v>
      </c>
      <c r="C1108" t="s">
        <v>37</v>
      </c>
      <c r="D1108">
        <v>740</v>
      </c>
      <c r="E1108" t="s">
        <v>40</v>
      </c>
      <c r="F1108">
        <v>1</v>
      </c>
      <c r="G1108">
        <v>3</v>
      </c>
      <c r="H1108" t="s">
        <v>42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52</v>
      </c>
      <c r="Q1108">
        <v>1</v>
      </c>
      <c r="R1108" t="s">
        <v>60</v>
      </c>
      <c r="S1108">
        <v>9714</v>
      </c>
      <c r="T1108">
        <v>5323</v>
      </c>
      <c r="U1108">
        <v>1</v>
      </c>
      <c r="V1108" t="s">
        <v>47</v>
      </c>
      <c r="W1108" t="s">
        <v>49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49</v>
      </c>
      <c r="C1109" t="s">
        <v>38</v>
      </c>
      <c r="D1109">
        <v>888</v>
      </c>
      <c r="E1109" t="s">
        <v>51</v>
      </c>
      <c r="F1109">
        <v>10</v>
      </c>
      <c r="G1109">
        <v>4</v>
      </c>
      <c r="H1109" t="s">
        <v>51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51</v>
      </c>
      <c r="Q1109">
        <v>3</v>
      </c>
      <c r="R1109" t="s">
        <v>60</v>
      </c>
      <c r="S1109">
        <v>6077</v>
      </c>
      <c r="T1109">
        <v>14814</v>
      </c>
      <c r="U1109">
        <v>3</v>
      </c>
      <c r="V1109" t="s">
        <v>47</v>
      </c>
      <c r="W1109" t="s">
        <v>49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49</v>
      </c>
      <c r="C1110" t="s">
        <v>37</v>
      </c>
      <c r="D1110">
        <v>992</v>
      </c>
      <c r="E1110" t="s">
        <v>41</v>
      </c>
      <c r="F1110">
        <v>1</v>
      </c>
      <c r="G1110">
        <v>3</v>
      </c>
      <c r="H1110" t="s">
        <v>44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54</v>
      </c>
      <c r="Q1110">
        <v>1</v>
      </c>
      <c r="R1110" t="s">
        <v>61</v>
      </c>
      <c r="S1110">
        <v>2450</v>
      </c>
      <c r="T1110">
        <v>21731</v>
      </c>
      <c r="U1110">
        <v>1</v>
      </c>
      <c r="V1110" t="s">
        <v>47</v>
      </c>
      <c r="W1110" t="s">
        <v>49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49</v>
      </c>
      <c r="C1111" t="s">
        <v>37</v>
      </c>
      <c r="D1111">
        <v>1288</v>
      </c>
      <c r="E1111" t="s">
        <v>40</v>
      </c>
      <c r="F1111">
        <v>29</v>
      </c>
      <c r="G1111">
        <v>4</v>
      </c>
      <c r="H1111" t="s">
        <v>50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52</v>
      </c>
      <c r="Q1111">
        <v>2</v>
      </c>
      <c r="R1111" t="s">
        <v>60</v>
      </c>
      <c r="S1111">
        <v>9250</v>
      </c>
      <c r="T1111">
        <v>17799</v>
      </c>
      <c r="U1111">
        <v>3</v>
      </c>
      <c r="V1111" t="s">
        <v>47</v>
      </c>
      <c r="W1111" t="s">
        <v>49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47</v>
      </c>
      <c r="C1112" t="s">
        <v>37</v>
      </c>
      <c r="D1112">
        <v>104</v>
      </c>
      <c r="E1112" t="s">
        <v>41</v>
      </c>
      <c r="F1112">
        <v>2</v>
      </c>
      <c r="G1112">
        <v>3</v>
      </c>
      <c r="H1112" t="s">
        <v>42</v>
      </c>
      <c r="I1112">
        <v>1</v>
      </c>
      <c r="J1112">
        <v>1569</v>
      </c>
      <c r="K1112">
        <v>1</v>
      </c>
      <c r="L1112" t="s">
        <v>45</v>
      </c>
      <c r="M1112">
        <v>69</v>
      </c>
      <c r="N1112">
        <v>3</v>
      </c>
      <c r="O1112">
        <v>1</v>
      </c>
      <c r="P1112" t="s">
        <v>54</v>
      </c>
      <c r="Q1112">
        <v>1</v>
      </c>
      <c r="R1112" t="s">
        <v>62</v>
      </c>
      <c r="S1112">
        <v>2074</v>
      </c>
      <c r="T1112">
        <v>26619</v>
      </c>
      <c r="U1112">
        <v>1</v>
      </c>
      <c r="V1112" t="s">
        <v>47</v>
      </c>
      <c r="W1112" t="s">
        <v>47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47</v>
      </c>
      <c r="C1113" t="s">
        <v>37</v>
      </c>
      <c r="D1113">
        <v>607</v>
      </c>
      <c r="E1113" t="s">
        <v>41</v>
      </c>
      <c r="F1113">
        <v>2</v>
      </c>
      <c r="G1113">
        <v>5</v>
      </c>
      <c r="H1113" t="s">
        <v>50</v>
      </c>
      <c r="I1113">
        <v>1</v>
      </c>
      <c r="J1113">
        <v>1572</v>
      </c>
      <c r="K1113">
        <v>3</v>
      </c>
      <c r="L1113" t="s">
        <v>45</v>
      </c>
      <c r="M1113">
        <v>78</v>
      </c>
      <c r="N1113">
        <v>2</v>
      </c>
      <c r="O1113">
        <v>3</v>
      </c>
      <c r="P1113" t="s">
        <v>55</v>
      </c>
      <c r="Q1113">
        <v>4</v>
      </c>
      <c r="R1113" t="s">
        <v>60</v>
      </c>
      <c r="S1113">
        <v>10169</v>
      </c>
      <c r="T1113">
        <v>14618</v>
      </c>
      <c r="U1113">
        <v>0</v>
      </c>
      <c r="V1113" t="s">
        <v>47</v>
      </c>
      <c r="W1113" t="s">
        <v>49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47</v>
      </c>
      <c r="C1114" t="s">
        <v>37</v>
      </c>
      <c r="D1114">
        <v>903</v>
      </c>
      <c r="E1114" t="s">
        <v>41</v>
      </c>
      <c r="F1114">
        <v>2</v>
      </c>
      <c r="G1114">
        <v>3</v>
      </c>
      <c r="H1114" t="s">
        <v>44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55</v>
      </c>
      <c r="Q1114">
        <v>2</v>
      </c>
      <c r="R1114" t="s">
        <v>60</v>
      </c>
      <c r="S1114">
        <v>4855</v>
      </c>
      <c r="T1114">
        <v>7653</v>
      </c>
      <c r="U1114">
        <v>4</v>
      </c>
      <c r="V1114" t="s">
        <v>47</v>
      </c>
      <c r="W1114" t="s">
        <v>49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49</v>
      </c>
      <c r="C1115" t="s">
        <v>39</v>
      </c>
      <c r="D1115">
        <v>1200</v>
      </c>
      <c r="E1115" t="s">
        <v>41</v>
      </c>
      <c r="F1115">
        <v>1</v>
      </c>
      <c r="G1115">
        <v>4</v>
      </c>
      <c r="H1115" t="s">
        <v>50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53</v>
      </c>
      <c r="Q1115">
        <v>1</v>
      </c>
      <c r="R1115" t="s">
        <v>60</v>
      </c>
      <c r="S1115">
        <v>4087</v>
      </c>
      <c r="T1115">
        <v>25174</v>
      </c>
      <c r="U1115">
        <v>4</v>
      </c>
      <c r="V1115" t="s">
        <v>47</v>
      </c>
      <c r="W1115" t="s">
        <v>49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49</v>
      </c>
      <c r="C1116" t="s">
        <v>37</v>
      </c>
      <c r="D1116">
        <v>1108</v>
      </c>
      <c r="E1116" t="s">
        <v>41</v>
      </c>
      <c r="F1116">
        <v>15</v>
      </c>
      <c r="G1116">
        <v>4</v>
      </c>
      <c r="H1116" t="s">
        <v>43</v>
      </c>
      <c r="I1116">
        <v>1</v>
      </c>
      <c r="J1116">
        <v>1576</v>
      </c>
      <c r="K1116">
        <v>3</v>
      </c>
      <c r="L1116" t="s">
        <v>45</v>
      </c>
      <c r="M1116">
        <v>65</v>
      </c>
      <c r="N1116">
        <v>3</v>
      </c>
      <c r="O1116">
        <v>1</v>
      </c>
      <c r="P1116" t="s">
        <v>53</v>
      </c>
      <c r="Q1116">
        <v>1</v>
      </c>
      <c r="R1116" t="s">
        <v>60</v>
      </c>
      <c r="S1116">
        <v>2367</v>
      </c>
      <c r="T1116">
        <v>16530</v>
      </c>
      <c r="U1116">
        <v>8</v>
      </c>
      <c r="V1116" t="s">
        <v>47</v>
      </c>
      <c r="W1116" t="s">
        <v>49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49</v>
      </c>
      <c r="C1117" t="s">
        <v>37</v>
      </c>
      <c r="D1117">
        <v>479</v>
      </c>
      <c r="E1117" t="s">
        <v>41</v>
      </c>
      <c r="F1117">
        <v>7</v>
      </c>
      <c r="G1117">
        <v>4</v>
      </c>
      <c r="H1117" t="s">
        <v>44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53</v>
      </c>
      <c r="Q1117">
        <v>4</v>
      </c>
      <c r="R1117" t="s">
        <v>61</v>
      </c>
      <c r="S1117">
        <v>2972</v>
      </c>
      <c r="T1117">
        <v>22061</v>
      </c>
      <c r="U1117">
        <v>1</v>
      </c>
      <c r="V1117" t="s">
        <v>47</v>
      </c>
      <c r="W1117" t="s">
        <v>49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49</v>
      </c>
      <c r="C1118" t="s">
        <v>37</v>
      </c>
      <c r="D1118">
        <v>685</v>
      </c>
      <c r="E1118" t="s">
        <v>40</v>
      </c>
      <c r="F1118">
        <v>26</v>
      </c>
      <c r="G1118">
        <v>5</v>
      </c>
      <c r="H1118" t="s">
        <v>0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57</v>
      </c>
      <c r="Q1118">
        <v>4</v>
      </c>
      <c r="R1118" t="s">
        <v>60</v>
      </c>
      <c r="S1118">
        <v>19586</v>
      </c>
      <c r="T1118">
        <v>23037</v>
      </c>
      <c r="U1118">
        <v>1</v>
      </c>
      <c r="V1118" t="s">
        <v>47</v>
      </c>
      <c r="W1118" t="s">
        <v>49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49</v>
      </c>
      <c r="C1119" t="s">
        <v>37</v>
      </c>
      <c r="D1119">
        <v>1351</v>
      </c>
      <c r="E1119" t="s">
        <v>41</v>
      </c>
      <c r="F1119">
        <v>1</v>
      </c>
      <c r="G1119">
        <v>4</v>
      </c>
      <c r="H1119" t="s">
        <v>42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53</v>
      </c>
      <c r="Q1119">
        <v>4</v>
      </c>
      <c r="R1119" t="s">
        <v>60</v>
      </c>
      <c r="S1119">
        <v>5484</v>
      </c>
      <c r="T1119">
        <v>13008</v>
      </c>
      <c r="U1119">
        <v>9</v>
      </c>
      <c r="V1119" t="s">
        <v>47</v>
      </c>
      <c r="W1119" t="s">
        <v>49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49</v>
      </c>
      <c r="C1120" t="s">
        <v>37</v>
      </c>
      <c r="D1120">
        <v>474</v>
      </c>
      <c r="E1120" t="s">
        <v>41</v>
      </c>
      <c r="F1120">
        <v>3</v>
      </c>
      <c r="G1120">
        <v>3</v>
      </c>
      <c r="H1120" t="s">
        <v>42</v>
      </c>
      <c r="I1120">
        <v>1</v>
      </c>
      <c r="J1120">
        <v>1581</v>
      </c>
      <c r="K1120">
        <v>1</v>
      </c>
      <c r="L1120" t="s">
        <v>45</v>
      </c>
      <c r="M1120">
        <v>89</v>
      </c>
      <c r="N1120">
        <v>3</v>
      </c>
      <c r="O1120">
        <v>1</v>
      </c>
      <c r="P1120" t="s">
        <v>53</v>
      </c>
      <c r="Q1120">
        <v>4</v>
      </c>
      <c r="R1120" t="s">
        <v>60</v>
      </c>
      <c r="S1120">
        <v>2061</v>
      </c>
      <c r="T1120">
        <v>11133</v>
      </c>
      <c r="U1120">
        <v>1</v>
      </c>
      <c r="V1120" t="s">
        <v>47</v>
      </c>
      <c r="W1120" t="s">
        <v>49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49</v>
      </c>
      <c r="C1121" t="s">
        <v>37</v>
      </c>
      <c r="D1121">
        <v>1245</v>
      </c>
      <c r="E1121" t="s">
        <v>40</v>
      </c>
      <c r="F1121">
        <v>14</v>
      </c>
      <c r="G1121">
        <v>3</v>
      </c>
      <c r="H1121" t="s">
        <v>42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52</v>
      </c>
      <c r="Q1121">
        <v>2</v>
      </c>
      <c r="R1121" t="s">
        <v>60</v>
      </c>
      <c r="S1121">
        <v>9924</v>
      </c>
      <c r="T1121">
        <v>12355</v>
      </c>
      <c r="U1121">
        <v>0</v>
      </c>
      <c r="V1121" t="s">
        <v>47</v>
      </c>
      <c r="W1121" t="s">
        <v>49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49</v>
      </c>
      <c r="C1122" t="s">
        <v>37</v>
      </c>
      <c r="D1122">
        <v>437</v>
      </c>
      <c r="E1122" t="s">
        <v>40</v>
      </c>
      <c r="F1122">
        <v>16</v>
      </c>
      <c r="G1122">
        <v>3</v>
      </c>
      <c r="H1122" t="s">
        <v>42</v>
      </c>
      <c r="I1122">
        <v>1</v>
      </c>
      <c r="J1122">
        <v>1583</v>
      </c>
      <c r="K1122">
        <v>2</v>
      </c>
      <c r="L1122" t="s">
        <v>45</v>
      </c>
      <c r="M1122">
        <v>90</v>
      </c>
      <c r="N1122">
        <v>3</v>
      </c>
      <c r="O1122">
        <v>2</v>
      </c>
      <c r="P1122" t="s">
        <v>52</v>
      </c>
      <c r="Q1122">
        <v>2</v>
      </c>
      <c r="R1122" t="s">
        <v>61</v>
      </c>
      <c r="S1122">
        <v>4198</v>
      </c>
      <c r="T1122">
        <v>16379</v>
      </c>
      <c r="U1122">
        <v>2</v>
      </c>
      <c r="V1122" t="s">
        <v>47</v>
      </c>
      <c r="W1122" t="s">
        <v>49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49</v>
      </c>
      <c r="C1123" t="s">
        <v>37</v>
      </c>
      <c r="D1123">
        <v>884</v>
      </c>
      <c r="E1123" t="s">
        <v>40</v>
      </c>
      <c r="F1123">
        <v>1</v>
      </c>
      <c r="G1123">
        <v>4</v>
      </c>
      <c r="H1123" t="s">
        <v>42</v>
      </c>
      <c r="I1123">
        <v>1</v>
      </c>
      <c r="J1123">
        <v>1585</v>
      </c>
      <c r="K1123">
        <v>2</v>
      </c>
      <c r="L1123" t="s">
        <v>45</v>
      </c>
      <c r="M1123">
        <v>73</v>
      </c>
      <c r="N1123">
        <v>3</v>
      </c>
      <c r="O1123">
        <v>2</v>
      </c>
      <c r="P1123" t="s">
        <v>52</v>
      </c>
      <c r="Q1123">
        <v>3</v>
      </c>
      <c r="R1123" t="s">
        <v>61</v>
      </c>
      <c r="S1123">
        <v>6815</v>
      </c>
      <c r="T1123">
        <v>21447</v>
      </c>
      <c r="U1123">
        <v>6</v>
      </c>
      <c r="V1123" t="s">
        <v>47</v>
      </c>
      <c r="W1123" t="s">
        <v>49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49</v>
      </c>
      <c r="C1124" t="s">
        <v>37</v>
      </c>
      <c r="D1124">
        <v>1370</v>
      </c>
      <c r="E1124" t="s">
        <v>41</v>
      </c>
      <c r="F1124">
        <v>3</v>
      </c>
      <c r="G1124">
        <v>1</v>
      </c>
      <c r="H1124" t="s">
        <v>44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54</v>
      </c>
      <c r="Q1124">
        <v>1</v>
      </c>
      <c r="R1124" t="s">
        <v>61</v>
      </c>
      <c r="S1124">
        <v>4723</v>
      </c>
      <c r="T1124">
        <v>16213</v>
      </c>
      <c r="U1124">
        <v>1</v>
      </c>
      <c r="V1124" t="s">
        <v>47</v>
      </c>
      <c r="W1124" t="s">
        <v>47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49</v>
      </c>
      <c r="C1125" t="s">
        <v>37</v>
      </c>
      <c r="D1125">
        <v>670</v>
      </c>
      <c r="E1125" t="s">
        <v>41</v>
      </c>
      <c r="F1125">
        <v>10</v>
      </c>
      <c r="G1125">
        <v>4</v>
      </c>
      <c r="H1125" t="s">
        <v>44</v>
      </c>
      <c r="I1125">
        <v>1</v>
      </c>
      <c r="J1125">
        <v>1587</v>
      </c>
      <c r="K1125">
        <v>1</v>
      </c>
      <c r="L1125" t="s">
        <v>45</v>
      </c>
      <c r="M1125">
        <v>51</v>
      </c>
      <c r="N1125">
        <v>3</v>
      </c>
      <c r="O1125">
        <v>2</v>
      </c>
      <c r="P1125" t="s">
        <v>56</v>
      </c>
      <c r="Q1125">
        <v>3</v>
      </c>
      <c r="R1125" t="s">
        <v>61</v>
      </c>
      <c r="S1125">
        <v>6142</v>
      </c>
      <c r="T1125">
        <v>4223</v>
      </c>
      <c r="U1125">
        <v>3</v>
      </c>
      <c r="V1125" t="s">
        <v>47</v>
      </c>
      <c r="W1125" t="s">
        <v>47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49</v>
      </c>
      <c r="C1126" t="s">
        <v>37</v>
      </c>
      <c r="D1126">
        <v>1462</v>
      </c>
      <c r="E1126" t="s">
        <v>40</v>
      </c>
      <c r="F1126">
        <v>6</v>
      </c>
      <c r="G1126">
        <v>3</v>
      </c>
      <c r="H1126" t="s">
        <v>44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52</v>
      </c>
      <c r="Q1126">
        <v>3</v>
      </c>
      <c r="R1126" t="s">
        <v>60</v>
      </c>
      <c r="S1126">
        <v>8237</v>
      </c>
      <c r="T1126">
        <v>4658</v>
      </c>
      <c r="U1126">
        <v>2</v>
      </c>
      <c r="V1126" t="s">
        <v>47</v>
      </c>
      <c r="W1126" t="s">
        <v>49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49</v>
      </c>
      <c r="C1127" t="s">
        <v>38</v>
      </c>
      <c r="D1127">
        <v>995</v>
      </c>
      <c r="E1127" t="s">
        <v>41</v>
      </c>
      <c r="F1127">
        <v>2</v>
      </c>
      <c r="G1127">
        <v>1</v>
      </c>
      <c r="H1127" t="s">
        <v>42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56</v>
      </c>
      <c r="Q1127">
        <v>4</v>
      </c>
      <c r="R1127" t="s">
        <v>62</v>
      </c>
      <c r="S1127">
        <v>8853</v>
      </c>
      <c r="T1127">
        <v>24483</v>
      </c>
      <c r="U1127">
        <v>1</v>
      </c>
      <c r="V1127" t="s">
        <v>47</v>
      </c>
      <c r="W1127" t="s">
        <v>49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49</v>
      </c>
      <c r="C1128" t="s">
        <v>37</v>
      </c>
      <c r="D1128">
        <v>264</v>
      </c>
      <c r="E1128" t="s">
        <v>40</v>
      </c>
      <c r="F1128">
        <v>9</v>
      </c>
      <c r="G1128">
        <v>3</v>
      </c>
      <c r="H1128" t="s">
        <v>0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57</v>
      </c>
      <c r="Q1128">
        <v>3</v>
      </c>
      <c r="R1128" t="s">
        <v>60</v>
      </c>
      <c r="S1128">
        <v>19331</v>
      </c>
      <c r="T1128">
        <v>19519</v>
      </c>
      <c r="U1128">
        <v>4</v>
      </c>
      <c r="V1128" t="s">
        <v>47</v>
      </c>
      <c r="W1128" t="s">
        <v>47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49</v>
      </c>
      <c r="C1129" t="s">
        <v>37</v>
      </c>
      <c r="D1129">
        <v>977</v>
      </c>
      <c r="E1129" t="s">
        <v>41</v>
      </c>
      <c r="F1129">
        <v>10</v>
      </c>
      <c r="G1129">
        <v>3</v>
      </c>
      <c r="H1129" t="s">
        <v>50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53</v>
      </c>
      <c r="Q1129">
        <v>3</v>
      </c>
      <c r="R1129" t="s">
        <v>60</v>
      </c>
      <c r="S1129">
        <v>2073</v>
      </c>
      <c r="T1129">
        <v>12826</v>
      </c>
      <c r="U1129">
        <v>2</v>
      </c>
      <c r="V1129" t="s">
        <v>47</v>
      </c>
      <c r="W1129" t="s">
        <v>49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49</v>
      </c>
      <c r="C1130" t="s">
        <v>38</v>
      </c>
      <c r="D1130">
        <v>1302</v>
      </c>
      <c r="E1130" t="s">
        <v>41</v>
      </c>
      <c r="F1130">
        <v>6</v>
      </c>
      <c r="G1130">
        <v>4</v>
      </c>
      <c r="H1130" t="s">
        <v>42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54</v>
      </c>
      <c r="Q1130">
        <v>1</v>
      </c>
      <c r="R1130" t="s">
        <v>60</v>
      </c>
      <c r="S1130">
        <v>5562</v>
      </c>
      <c r="T1130">
        <v>19711</v>
      </c>
      <c r="U1130">
        <v>3</v>
      </c>
      <c r="V1130" t="s">
        <v>47</v>
      </c>
      <c r="W1130" t="s">
        <v>47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49</v>
      </c>
      <c r="C1131" t="s">
        <v>37</v>
      </c>
      <c r="D1131">
        <v>1059</v>
      </c>
      <c r="E1131" t="s">
        <v>41</v>
      </c>
      <c r="F1131">
        <v>9</v>
      </c>
      <c r="G1131">
        <v>2</v>
      </c>
      <c r="H1131" t="s">
        <v>43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57</v>
      </c>
      <c r="Q1131">
        <v>4</v>
      </c>
      <c r="R1131" t="s">
        <v>61</v>
      </c>
      <c r="S1131">
        <v>19613</v>
      </c>
      <c r="T1131">
        <v>26362</v>
      </c>
      <c r="U1131">
        <v>8</v>
      </c>
      <c r="V1131" t="s">
        <v>47</v>
      </c>
      <c r="W1131" t="s">
        <v>49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49</v>
      </c>
      <c r="C1132" t="s">
        <v>37</v>
      </c>
      <c r="D1132">
        <v>750</v>
      </c>
      <c r="E1132" t="s">
        <v>41</v>
      </c>
      <c r="F1132">
        <v>28</v>
      </c>
      <c r="G1132">
        <v>3</v>
      </c>
      <c r="H1132" t="s">
        <v>42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54</v>
      </c>
      <c r="Q1132">
        <v>3</v>
      </c>
      <c r="R1132" t="s">
        <v>60</v>
      </c>
      <c r="S1132">
        <v>3407</v>
      </c>
      <c r="T1132">
        <v>25348</v>
      </c>
      <c r="U1132">
        <v>1</v>
      </c>
      <c r="V1132" t="s">
        <v>47</v>
      </c>
      <c r="W1132" t="s">
        <v>49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49</v>
      </c>
      <c r="C1133" t="s">
        <v>38</v>
      </c>
      <c r="D1133">
        <v>653</v>
      </c>
      <c r="E1133" t="s">
        <v>41</v>
      </c>
      <c r="F1133">
        <v>10</v>
      </c>
      <c r="G1133">
        <v>4</v>
      </c>
      <c r="H1133" t="s">
        <v>50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56</v>
      </c>
      <c r="Q1133">
        <v>3</v>
      </c>
      <c r="R1133" t="s">
        <v>60</v>
      </c>
      <c r="S1133">
        <v>5063</v>
      </c>
      <c r="T1133">
        <v>15332</v>
      </c>
      <c r="U1133">
        <v>1</v>
      </c>
      <c r="V1133" t="s">
        <v>47</v>
      </c>
      <c r="W1133" t="s">
        <v>49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49</v>
      </c>
      <c r="C1134" t="s">
        <v>37</v>
      </c>
      <c r="D1134">
        <v>118</v>
      </c>
      <c r="E1134" t="s">
        <v>40</v>
      </c>
      <c r="F1134">
        <v>14</v>
      </c>
      <c r="G1134">
        <v>2</v>
      </c>
      <c r="H1134" t="s">
        <v>42</v>
      </c>
      <c r="I1134">
        <v>1</v>
      </c>
      <c r="J1134">
        <v>1598</v>
      </c>
      <c r="K1134">
        <v>4</v>
      </c>
      <c r="L1134" t="s">
        <v>45</v>
      </c>
      <c r="M1134">
        <v>84</v>
      </c>
      <c r="N1134">
        <v>3</v>
      </c>
      <c r="O1134">
        <v>2</v>
      </c>
      <c r="P1134" t="s">
        <v>52</v>
      </c>
      <c r="Q1134">
        <v>1</v>
      </c>
      <c r="R1134" t="s">
        <v>60</v>
      </c>
      <c r="S1134">
        <v>4639</v>
      </c>
      <c r="T1134">
        <v>11262</v>
      </c>
      <c r="U1134">
        <v>1</v>
      </c>
      <c r="V1134" t="s">
        <v>47</v>
      </c>
      <c r="W1134" t="s">
        <v>49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49</v>
      </c>
      <c r="C1135" t="s">
        <v>37</v>
      </c>
      <c r="D1135">
        <v>990</v>
      </c>
      <c r="E1135" t="s">
        <v>41</v>
      </c>
      <c r="F1135">
        <v>27</v>
      </c>
      <c r="G1135">
        <v>3</v>
      </c>
      <c r="H1135" t="s">
        <v>50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54</v>
      </c>
      <c r="Q1135">
        <v>2</v>
      </c>
      <c r="R1135" t="s">
        <v>62</v>
      </c>
      <c r="S1135">
        <v>4876</v>
      </c>
      <c r="T1135">
        <v>5855</v>
      </c>
      <c r="U1135">
        <v>5</v>
      </c>
      <c r="V1135" t="s">
        <v>47</v>
      </c>
      <c r="W1135" t="s">
        <v>49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49</v>
      </c>
      <c r="C1136" t="s">
        <v>37</v>
      </c>
      <c r="D1136">
        <v>1349</v>
      </c>
      <c r="E1136" t="s">
        <v>41</v>
      </c>
      <c r="F1136">
        <v>7</v>
      </c>
      <c r="G1136">
        <v>2</v>
      </c>
      <c r="H1136" t="s">
        <v>42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54</v>
      </c>
      <c r="Q1136">
        <v>4</v>
      </c>
      <c r="R1136" t="s">
        <v>60</v>
      </c>
      <c r="S1136">
        <v>2690</v>
      </c>
      <c r="T1136">
        <v>7713</v>
      </c>
      <c r="U1136">
        <v>1</v>
      </c>
      <c r="V1136" t="s">
        <v>47</v>
      </c>
      <c r="W1136" t="s">
        <v>49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49</v>
      </c>
      <c r="C1137" t="s">
        <v>37</v>
      </c>
      <c r="D1137">
        <v>563</v>
      </c>
      <c r="E1137" t="s">
        <v>40</v>
      </c>
      <c r="F1137">
        <v>1</v>
      </c>
      <c r="G1137">
        <v>4</v>
      </c>
      <c r="H1137" t="s">
        <v>42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57</v>
      </c>
      <c r="Q1137">
        <v>1</v>
      </c>
      <c r="R1137" t="s">
        <v>61</v>
      </c>
      <c r="S1137">
        <v>17567</v>
      </c>
      <c r="T1137">
        <v>3156</v>
      </c>
      <c r="U1137">
        <v>1</v>
      </c>
      <c r="V1137" t="s">
        <v>47</v>
      </c>
      <c r="W1137" t="s">
        <v>49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47</v>
      </c>
      <c r="C1138" t="s">
        <v>37</v>
      </c>
      <c r="D1138">
        <v>329</v>
      </c>
      <c r="E1138" t="s">
        <v>41</v>
      </c>
      <c r="F1138">
        <v>24</v>
      </c>
      <c r="G1138">
        <v>3</v>
      </c>
      <c r="H1138" t="s">
        <v>44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54</v>
      </c>
      <c r="Q1138">
        <v>2</v>
      </c>
      <c r="R1138" t="s">
        <v>60</v>
      </c>
      <c r="S1138">
        <v>2408</v>
      </c>
      <c r="T1138">
        <v>7324</v>
      </c>
      <c r="U1138">
        <v>1</v>
      </c>
      <c r="V1138" t="s">
        <v>47</v>
      </c>
      <c r="W1138" t="s">
        <v>47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49</v>
      </c>
      <c r="C1139" t="s">
        <v>39</v>
      </c>
      <c r="D1139">
        <v>457</v>
      </c>
      <c r="E1139" t="s">
        <v>41</v>
      </c>
      <c r="F1139">
        <v>26</v>
      </c>
      <c r="G1139">
        <v>2</v>
      </c>
      <c r="H1139" t="s">
        <v>43</v>
      </c>
      <c r="I1139">
        <v>1</v>
      </c>
      <c r="J1139">
        <v>1605</v>
      </c>
      <c r="K1139">
        <v>2</v>
      </c>
      <c r="L1139" t="s">
        <v>45</v>
      </c>
      <c r="M1139">
        <v>85</v>
      </c>
      <c r="N1139">
        <v>2</v>
      </c>
      <c r="O1139">
        <v>1</v>
      </c>
      <c r="P1139" t="s">
        <v>53</v>
      </c>
      <c r="Q1139">
        <v>3</v>
      </c>
      <c r="R1139" t="s">
        <v>60</v>
      </c>
      <c r="S1139">
        <v>2814</v>
      </c>
      <c r="T1139">
        <v>10293</v>
      </c>
      <c r="U1139">
        <v>1</v>
      </c>
      <c r="V1139" t="s">
        <v>47</v>
      </c>
      <c r="W1139" t="s">
        <v>47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49</v>
      </c>
      <c r="C1140" t="s">
        <v>38</v>
      </c>
      <c r="D1140">
        <v>1234</v>
      </c>
      <c r="E1140" t="s">
        <v>41</v>
      </c>
      <c r="F1140">
        <v>20</v>
      </c>
      <c r="G1140">
        <v>5</v>
      </c>
      <c r="H1140" t="s">
        <v>44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56</v>
      </c>
      <c r="Q1140">
        <v>3</v>
      </c>
      <c r="R1140" t="s">
        <v>60</v>
      </c>
      <c r="S1140">
        <v>11245</v>
      </c>
      <c r="T1140">
        <v>20689</v>
      </c>
      <c r="U1140">
        <v>2</v>
      </c>
      <c r="V1140" t="s">
        <v>47</v>
      </c>
      <c r="W1140" t="s">
        <v>47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49</v>
      </c>
      <c r="C1141" t="s">
        <v>37</v>
      </c>
      <c r="D1141">
        <v>634</v>
      </c>
      <c r="E1141" t="s">
        <v>41</v>
      </c>
      <c r="F1141">
        <v>5</v>
      </c>
      <c r="G1141">
        <v>4</v>
      </c>
      <c r="H1141" t="s">
        <v>43</v>
      </c>
      <c r="I1141">
        <v>1</v>
      </c>
      <c r="J1141">
        <v>1607</v>
      </c>
      <c r="K1141">
        <v>2</v>
      </c>
      <c r="L1141" t="s">
        <v>45</v>
      </c>
      <c r="M1141">
        <v>35</v>
      </c>
      <c r="N1141">
        <v>4</v>
      </c>
      <c r="O1141">
        <v>1</v>
      </c>
      <c r="P1141" t="s">
        <v>53</v>
      </c>
      <c r="Q1141">
        <v>4</v>
      </c>
      <c r="R1141" t="s">
        <v>60</v>
      </c>
      <c r="S1141">
        <v>3312</v>
      </c>
      <c r="T1141">
        <v>18783</v>
      </c>
      <c r="U1141">
        <v>3</v>
      </c>
      <c r="V1141" t="s">
        <v>47</v>
      </c>
      <c r="W1141" t="s">
        <v>49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49</v>
      </c>
      <c r="C1142" t="s">
        <v>37</v>
      </c>
      <c r="D1142">
        <v>1313</v>
      </c>
      <c r="E1142" t="s">
        <v>41</v>
      </c>
      <c r="F1142">
        <v>7</v>
      </c>
      <c r="G1142">
        <v>3</v>
      </c>
      <c r="H1142" t="s">
        <v>44</v>
      </c>
      <c r="I1142">
        <v>1</v>
      </c>
      <c r="J1142">
        <v>1608</v>
      </c>
      <c r="K1142">
        <v>2</v>
      </c>
      <c r="L1142" t="s">
        <v>45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62</v>
      </c>
      <c r="S1142">
        <v>19049</v>
      </c>
      <c r="T1142">
        <v>3549</v>
      </c>
      <c r="U1142">
        <v>0</v>
      </c>
      <c r="V1142" t="s">
        <v>47</v>
      </c>
      <c r="W1142" t="s">
        <v>47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49</v>
      </c>
      <c r="C1143" t="s">
        <v>37</v>
      </c>
      <c r="D1143">
        <v>241</v>
      </c>
      <c r="E1143" t="s">
        <v>41</v>
      </c>
      <c r="F1143">
        <v>7</v>
      </c>
      <c r="G1143">
        <v>3</v>
      </c>
      <c r="H1143" t="s">
        <v>44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53</v>
      </c>
      <c r="Q1143">
        <v>2</v>
      </c>
      <c r="R1143" t="s">
        <v>60</v>
      </c>
      <c r="S1143">
        <v>2141</v>
      </c>
      <c r="T1143">
        <v>5348</v>
      </c>
      <c r="U1143">
        <v>1</v>
      </c>
      <c r="V1143" t="s">
        <v>47</v>
      </c>
      <c r="W1143" t="s">
        <v>49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49</v>
      </c>
      <c r="C1144" t="s">
        <v>37</v>
      </c>
      <c r="D1144">
        <v>1015</v>
      </c>
      <c r="E1144" t="s">
        <v>41</v>
      </c>
      <c r="F1144">
        <v>5</v>
      </c>
      <c r="G1144">
        <v>5</v>
      </c>
      <c r="H1144" t="s">
        <v>44</v>
      </c>
      <c r="I1144">
        <v>1</v>
      </c>
      <c r="J1144">
        <v>1611</v>
      </c>
      <c r="K1144">
        <v>3</v>
      </c>
      <c r="L1144" t="s">
        <v>45</v>
      </c>
      <c r="M1144">
        <v>50</v>
      </c>
      <c r="N1144">
        <v>1</v>
      </c>
      <c r="O1144">
        <v>2</v>
      </c>
      <c r="P1144" t="s">
        <v>54</v>
      </c>
      <c r="Q1144">
        <v>1</v>
      </c>
      <c r="R1144" t="s">
        <v>61</v>
      </c>
      <c r="S1144">
        <v>5769</v>
      </c>
      <c r="T1144">
        <v>23447</v>
      </c>
      <c r="U1144">
        <v>1</v>
      </c>
      <c r="V1144" t="s">
        <v>47</v>
      </c>
      <c r="W1144" t="s">
        <v>47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49</v>
      </c>
      <c r="C1145" t="s">
        <v>39</v>
      </c>
      <c r="D1145">
        <v>336</v>
      </c>
      <c r="E1145" t="s">
        <v>40</v>
      </c>
      <c r="F1145">
        <v>26</v>
      </c>
      <c r="G1145">
        <v>3</v>
      </c>
      <c r="H1145" t="s">
        <v>0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52</v>
      </c>
      <c r="Q1145">
        <v>1</v>
      </c>
      <c r="R1145" t="s">
        <v>60</v>
      </c>
      <c r="S1145">
        <v>4385</v>
      </c>
      <c r="T1145">
        <v>24162</v>
      </c>
      <c r="U1145">
        <v>1</v>
      </c>
      <c r="V1145" t="s">
        <v>47</v>
      </c>
      <c r="W1145" t="s">
        <v>49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49</v>
      </c>
      <c r="C1146" t="s">
        <v>38</v>
      </c>
      <c r="D1146">
        <v>715</v>
      </c>
      <c r="E1146" t="s">
        <v>40</v>
      </c>
      <c r="F1146">
        <v>2</v>
      </c>
      <c r="G1146">
        <v>4</v>
      </c>
      <c r="H1146" t="s">
        <v>43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52</v>
      </c>
      <c r="Q1146">
        <v>1</v>
      </c>
      <c r="R1146" t="s">
        <v>61</v>
      </c>
      <c r="S1146">
        <v>5332</v>
      </c>
      <c r="T1146">
        <v>21602</v>
      </c>
      <c r="U1146">
        <v>7</v>
      </c>
      <c r="V1146" t="s">
        <v>47</v>
      </c>
      <c r="W1146" t="s">
        <v>49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49</v>
      </c>
      <c r="C1147" t="s">
        <v>37</v>
      </c>
      <c r="D1147">
        <v>559</v>
      </c>
      <c r="E1147" t="s">
        <v>41</v>
      </c>
      <c r="F1147">
        <v>12</v>
      </c>
      <c r="G1147">
        <v>4</v>
      </c>
      <c r="H1147" t="s">
        <v>42</v>
      </c>
      <c r="I1147">
        <v>1</v>
      </c>
      <c r="J1147">
        <v>1614</v>
      </c>
      <c r="K1147">
        <v>3</v>
      </c>
      <c r="L1147" t="s">
        <v>45</v>
      </c>
      <c r="M1147">
        <v>76</v>
      </c>
      <c r="N1147">
        <v>3</v>
      </c>
      <c r="O1147">
        <v>2</v>
      </c>
      <c r="P1147" t="s">
        <v>55</v>
      </c>
      <c r="Q1147">
        <v>3</v>
      </c>
      <c r="R1147" t="s">
        <v>60</v>
      </c>
      <c r="S1147">
        <v>4663</v>
      </c>
      <c r="T1147">
        <v>12421</v>
      </c>
      <c r="U1147">
        <v>9</v>
      </c>
      <c r="V1147" t="s">
        <v>47</v>
      </c>
      <c r="W1147" t="s">
        <v>47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49</v>
      </c>
      <c r="C1148" t="s">
        <v>38</v>
      </c>
      <c r="D1148">
        <v>426</v>
      </c>
      <c r="E1148" t="s">
        <v>41</v>
      </c>
      <c r="F1148">
        <v>10</v>
      </c>
      <c r="G1148">
        <v>4</v>
      </c>
      <c r="H1148" t="s">
        <v>42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55</v>
      </c>
      <c r="Q1148">
        <v>4</v>
      </c>
      <c r="R1148" t="s">
        <v>62</v>
      </c>
      <c r="S1148">
        <v>4724</v>
      </c>
      <c r="T1148">
        <v>17000</v>
      </c>
      <c r="U1148">
        <v>1</v>
      </c>
      <c r="V1148" t="s">
        <v>47</v>
      </c>
      <c r="W1148" t="s">
        <v>49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49</v>
      </c>
      <c r="C1149" t="s">
        <v>37</v>
      </c>
      <c r="D1149">
        <v>722</v>
      </c>
      <c r="E1149" t="s">
        <v>41</v>
      </c>
      <c r="F1149">
        <v>25</v>
      </c>
      <c r="G1149">
        <v>4</v>
      </c>
      <c r="H1149" t="s">
        <v>42</v>
      </c>
      <c r="I1149">
        <v>1</v>
      </c>
      <c r="J1149">
        <v>1617</v>
      </c>
      <c r="K1149">
        <v>3</v>
      </c>
      <c r="L1149" t="s">
        <v>45</v>
      </c>
      <c r="M1149">
        <v>84</v>
      </c>
      <c r="N1149">
        <v>3</v>
      </c>
      <c r="O1149">
        <v>1</v>
      </c>
      <c r="P1149" t="s">
        <v>54</v>
      </c>
      <c r="Q1149">
        <v>1</v>
      </c>
      <c r="R1149" t="s">
        <v>60</v>
      </c>
      <c r="S1149">
        <v>3211</v>
      </c>
      <c r="T1149">
        <v>22102</v>
      </c>
      <c r="U1149">
        <v>1</v>
      </c>
      <c r="V1149" t="s">
        <v>47</v>
      </c>
      <c r="W1149" t="s">
        <v>49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49</v>
      </c>
      <c r="C1150" t="s">
        <v>37</v>
      </c>
      <c r="D1150">
        <v>1387</v>
      </c>
      <c r="E1150" t="s">
        <v>41</v>
      </c>
      <c r="F1150">
        <v>10</v>
      </c>
      <c r="G1150">
        <v>5</v>
      </c>
      <c r="H1150" t="s">
        <v>44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55</v>
      </c>
      <c r="Q1150">
        <v>1</v>
      </c>
      <c r="R1150" t="s">
        <v>60</v>
      </c>
      <c r="S1150">
        <v>5377</v>
      </c>
      <c r="T1150">
        <v>3835</v>
      </c>
      <c r="U1150">
        <v>2</v>
      </c>
      <c r="V1150" t="s">
        <v>47</v>
      </c>
      <c r="W1150" t="s">
        <v>49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49</v>
      </c>
      <c r="C1151" t="s">
        <v>37</v>
      </c>
      <c r="D1151">
        <v>1302</v>
      </c>
      <c r="E1151" t="s">
        <v>41</v>
      </c>
      <c r="F1151">
        <v>19</v>
      </c>
      <c r="G1151">
        <v>3</v>
      </c>
      <c r="H1151" t="s">
        <v>43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54</v>
      </c>
      <c r="Q1151">
        <v>1</v>
      </c>
      <c r="R1151" t="s">
        <v>62</v>
      </c>
      <c r="S1151">
        <v>4066</v>
      </c>
      <c r="T1151">
        <v>16290</v>
      </c>
      <c r="U1151">
        <v>1</v>
      </c>
      <c r="V1151" t="s">
        <v>47</v>
      </c>
      <c r="W1151" t="s">
        <v>49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49</v>
      </c>
      <c r="C1152" t="s">
        <v>37</v>
      </c>
      <c r="D1152">
        <v>819</v>
      </c>
      <c r="E1152" t="s">
        <v>41</v>
      </c>
      <c r="F1152">
        <v>18</v>
      </c>
      <c r="G1152">
        <v>5</v>
      </c>
      <c r="H1152" t="s">
        <v>42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53</v>
      </c>
      <c r="Q1152">
        <v>1</v>
      </c>
      <c r="R1152" t="s">
        <v>60</v>
      </c>
      <c r="S1152">
        <v>5208</v>
      </c>
      <c r="T1152">
        <v>26312</v>
      </c>
      <c r="U1152">
        <v>1</v>
      </c>
      <c r="V1152" t="s">
        <v>47</v>
      </c>
      <c r="W1152" t="s">
        <v>49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49</v>
      </c>
      <c r="C1153" t="s">
        <v>37</v>
      </c>
      <c r="D1153">
        <v>580</v>
      </c>
      <c r="E1153" t="s">
        <v>41</v>
      </c>
      <c r="F1153">
        <v>27</v>
      </c>
      <c r="G1153">
        <v>3</v>
      </c>
      <c r="H1153" t="s">
        <v>44</v>
      </c>
      <c r="I1153">
        <v>1</v>
      </c>
      <c r="J1153">
        <v>1622</v>
      </c>
      <c r="K1153">
        <v>2</v>
      </c>
      <c r="L1153" t="s">
        <v>45</v>
      </c>
      <c r="M1153">
        <v>39</v>
      </c>
      <c r="N1153">
        <v>1</v>
      </c>
      <c r="O1153">
        <v>2</v>
      </c>
      <c r="P1153" t="s">
        <v>55</v>
      </c>
      <c r="Q1153">
        <v>1</v>
      </c>
      <c r="R1153" t="s">
        <v>62</v>
      </c>
      <c r="S1153">
        <v>4877</v>
      </c>
      <c r="T1153">
        <v>20460</v>
      </c>
      <c r="U1153">
        <v>0</v>
      </c>
      <c r="V1153" t="s">
        <v>47</v>
      </c>
      <c r="W1153" t="s">
        <v>49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49</v>
      </c>
      <c r="C1154" t="s">
        <v>37</v>
      </c>
      <c r="D1154">
        <v>546</v>
      </c>
      <c r="E1154" t="s">
        <v>41</v>
      </c>
      <c r="F1154">
        <v>5</v>
      </c>
      <c r="G1154">
        <v>1</v>
      </c>
      <c r="H1154" t="s">
        <v>44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53</v>
      </c>
      <c r="Q1154">
        <v>4</v>
      </c>
      <c r="R1154" t="s">
        <v>61</v>
      </c>
      <c r="S1154">
        <v>3117</v>
      </c>
      <c r="T1154">
        <v>26009</v>
      </c>
      <c r="U1154">
        <v>1</v>
      </c>
      <c r="V1154" t="s">
        <v>47</v>
      </c>
      <c r="W1154" t="s">
        <v>49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47</v>
      </c>
      <c r="C1155" t="s">
        <v>38</v>
      </c>
      <c r="D1155">
        <v>544</v>
      </c>
      <c r="E1155" t="s">
        <v>40</v>
      </c>
      <c r="F1155">
        <v>3</v>
      </c>
      <c r="G1155">
        <v>2</v>
      </c>
      <c r="H1155" t="s">
        <v>44</v>
      </c>
      <c r="I1155">
        <v>1</v>
      </c>
      <c r="J1155">
        <v>1624</v>
      </c>
      <c r="K1155">
        <v>2</v>
      </c>
      <c r="L1155" t="s">
        <v>45</v>
      </c>
      <c r="M1155">
        <v>70</v>
      </c>
      <c r="N1155">
        <v>3</v>
      </c>
      <c r="O1155">
        <v>1</v>
      </c>
      <c r="P1155" t="s">
        <v>59</v>
      </c>
      <c r="Q1155">
        <v>4</v>
      </c>
      <c r="R1155" t="s">
        <v>61</v>
      </c>
      <c r="S1155">
        <v>1569</v>
      </c>
      <c r="T1155">
        <v>18420</v>
      </c>
      <c r="U1155">
        <v>1</v>
      </c>
      <c r="V1155" t="s">
        <v>47</v>
      </c>
      <c r="W1155" t="s">
        <v>47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49</v>
      </c>
      <c r="C1156" t="s">
        <v>37</v>
      </c>
      <c r="D1156">
        <v>1176</v>
      </c>
      <c r="E1156" t="s">
        <v>51</v>
      </c>
      <c r="F1156">
        <v>26</v>
      </c>
      <c r="G1156">
        <v>4</v>
      </c>
      <c r="H1156" t="s">
        <v>42</v>
      </c>
      <c r="I1156">
        <v>1</v>
      </c>
      <c r="J1156">
        <v>1625</v>
      </c>
      <c r="K1156">
        <v>4</v>
      </c>
      <c r="L1156" t="s">
        <v>45</v>
      </c>
      <c r="M1156">
        <v>98</v>
      </c>
      <c r="N1156">
        <v>3</v>
      </c>
      <c r="O1156">
        <v>5</v>
      </c>
      <c r="P1156" t="s">
        <v>57</v>
      </c>
      <c r="Q1156">
        <v>3</v>
      </c>
      <c r="R1156" t="s">
        <v>60</v>
      </c>
      <c r="S1156">
        <v>19658</v>
      </c>
      <c r="T1156">
        <v>5220</v>
      </c>
      <c r="U1156">
        <v>3</v>
      </c>
      <c r="V1156" t="s">
        <v>47</v>
      </c>
      <c r="W1156" t="s">
        <v>49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49</v>
      </c>
      <c r="C1157" t="s">
        <v>37</v>
      </c>
      <c r="D1157">
        <v>170</v>
      </c>
      <c r="E1157" t="s">
        <v>41</v>
      </c>
      <c r="F1157">
        <v>3</v>
      </c>
      <c r="G1157">
        <v>2</v>
      </c>
      <c r="H1157" t="s">
        <v>44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54</v>
      </c>
      <c r="Q1157">
        <v>3</v>
      </c>
      <c r="R1157" t="s">
        <v>62</v>
      </c>
      <c r="S1157">
        <v>3069</v>
      </c>
      <c r="T1157">
        <v>10302</v>
      </c>
      <c r="U1157">
        <v>0</v>
      </c>
      <c r="V1157" t="s">
        <v>47</v>
      </c>
      <c r="W1157" t="s">
        <v>49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49</v>
      </c>
      <c r="C1158" t="s">
        <v>37</v>
      </c>
      <c r="D1158">
        <v>884</v>
      </c>
      <c r="E1158" t="s">
        <v>41</v>
      </c>
      <c r="F1158">
        <v>15</v>
      </c>
      <c r="G1158">
        <v>3</v>
      </c>
      <c r="H1158" t="s">
        <v>42</v>
      </c>
      <c r="I1158">
        <v>1</v>
      </c>
      <c r="J1158">
        <v>1628</v>
      </c>
      <c r="K1158">
        <v>1</v>
      </c>
      <c r="L1158" t="s">
        <v>45</v>
      </c>
      <c r="M1158">
        <v>80</v>
      </c>
      <c r="N1158">
        <v>2</v>
      </c>
      <c r="O1158">
        <v>3</v>
      </c>
      <c r="P1158" t="s">
        <v>55</v>
      </c>
      <c r="Q1158">
        <v>3</v>
      </c>
      <c r="R1158" t="s">
        <v>60</v>
      </c>
      <c r="S1158">
        <v>10435</v>
      </c>
      <c r="T1158">
        <v>25800</v>
      </c>
      <c r="U1158">
        <v>1</v>
      </c>
      <c r="V1158" t="s">
        <v>47</v>
      </c>
      <c r="W1158" t="s">
        <v>49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49</v>
      </c>
      <c r="C1159" t="s">
        <v>39</v>
      </c>
      <c r="D1159">
        <v>208</v>
      </c>
      <c r="E1159" t="s">
        <v>41</v>
      </c>
      <c r="F1159">
        <v>8</v>
      </c>
      <c r="G1159">
        <v>4</v>
      </c>
      <c r="H1159" t="s">
        <v>42</v>
      </c>
      <c r="I1159">
        <v>1</v>
      </c>
      <c r="J1159">
        <v>1630</v>
      </c>
      <c r="K1159">
        <v>3</v>
      </c>
      <c r="L1159" t="s">
        <v>45</v>
      </c>
      <c r="M1159">
        <v>52</v>
      </c>
      <c r="N1159">
        <v>3</v>
      </c>
      <c r="O1159">
        <v>2</v>
      </c>
      <c r="P1159" t="s">
        <v>56</v>
      </c>
      <c r="Q1159">
        <v>3</v>
      </c>
      <c r="R1159" t="s">
        <v>60</v>
      </c>
      <c r="S1159">
        <v>4148</v>
      </c>
      <c r="T1159">
        <v>12250</v>
      </c>
      <c r="U1159">
        <v>1</v>
      </c>
      <c r="V1159" t="s">
        <v>47</v>
      </c>
      <c r="W1159" t="s">
        <v>49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49</v>
      </c>
      <c r="C1160" t="s">
        <v>37</v>
      </c>
      <c r="D1160">
        <v>671</v>
      </c>
      <c r="E1160" t="s">
        <v>41</v>
      </c>
      <c r="F1160">
        <v>19</v>
      </c>
      <c r="G1160">
        <v>3</v>
      </c>
      <c r="H1160" t="s">
        <v>42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55</v>
      </c>
      <c r="Q1160">
        <v>3</v>
      </c>
      <c r="R1160" t="s">
        <v>60</v>
      </c>
      <c r="S1160">
        <v>5768</v>
      </c>
      <c r="T1160">
        <v>26493</v>
      </c>
      <c r="U1160">
        <v>3</v>
      </c>
      <c r="V1160" t="s">
        <v>47</v>
      </c>
      <c r="W1160" t="s">
        <v>49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49</v>
      </c>
      <c r="C1161" t="s">
        <v>38</v>
      </c>
      <c r="D1161">
        <v>711</v>
      </c>
      <c r="E1161" t="s">
        <v>41</v>
      </c>
      <c r="F1161">
        <v>4</v>
      </c>
      <c r="G1161">
        <v>3</v>
      </c>
      <c r="H1161" t="s">
        <v>44</v>
      </c>
      <c r="I1161">
        <v>1</v>
      </c>
      <c r="J1161">
        <v>1633</v>
      </c>
      <c r="K1161">
        <v>1</v>
      </c>
      <c r="L1161" t="s">
        <v>45</v>
      </c>
      <c r="M1161">
        <v>81</v>
      </c>
      <c r="N1161">
        <v>3</v>
      </c>
      <c r="O1161">
        <v>2</v>
      </c>
      <c r="P1161" t="s">
        <v>55</v>
      </c>
      <c r="Q1161">
        <v>3</v>
      </c>
      <c r="R1161" t="s">
        <v>61</v>
      </c>
      <c r="S1161">
        <v>5042</v>
      </c>
      <c r="T1161">
        <v>3140</v>
      </c>
      <c r="U1161">
        <v>0</v>
      </c>
      <c r="V1161" t="s">
        <v>47</v>
      </c>
      <c r="W1161" t="s">
        <v>49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49</v>
      </c>
      <c r="C1162" t="s">
        <v>37</v>
      </c>
      <c r="D1162">
        <v>1329</v>
      </c>
      <c r="E1162" t="s">
        <v>41</v>
      </c>
      <c r="F1162">
        <v>2</v>
      </c>
      <c r="G1162">
        <v>2</v>
      </c>
      <c r="H1162" t="s">
        <v>43</v>
      </c>
      <c r="I1162">
        <v>1</v>
      </c>
      <c r="J1162">
        <v>1635</v>
      </c>
      <c r="K1162">
        <v>4</v>
      </c>
      <c r="L1162" t="s">
        <v>45</v>
      </c>
      <c r="M1162">
        <v>59</v>
      </c>
      <c r="N1162">
        <v>2</v>
      </c>
      <c r="O1162">
        <v>2</v>
      </c>
      <c r="P1162" t="s">
        <v>55</v>
      </c>
      <c r="Q1162">
        <v>4</v>
      </c>
      <c r="R1162" t="s">
        <v>62</v>
      </c>
      <c r="S1162">
        <v>5770</v>
      </c>
      <c r="T1162">
        <v>5388</v>
      </c>
      <c r="U1162">
        <v>1</v>
      </c>
      <c r="V1162" t="s">
        <v>47</v>
      </c>
      <c r="W1162" t="s">
        <v>49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49</v>
      </c>
      <c r="C1163" t="s">
        <v>37</v>
      </c>
      <c r="D1163">
        <v>397</v>
      </c>
      <c r="E1163" t="s">
        <v>41</v>
      </c>
      <c r="F1163">
        <v>2</v>
      </c>
      <c r="G1163">
        <v>2</v>
      </c>
      <c r="H1163" t="s">
        <v>44</v>
      </c>
      <c r="I1163">
        <v>1</v>
      </c>
      <c r="J1163">
        <v>1638</v>
      </c>
      <c r="K1163">
        <v>4</v>
      </c>
      <c r="L1163" t="s">
        <v>45</v>
      </c>
      <c r="M1163">
        <v>54</v>
      </c>
      <c r="N1163">
        <v>2</v>
      </c>
      <c r="O1163">
        <v>3</v>
      </c>
      <c r="P1163" t="s">
        <v>55</v>
      </c>
      <c r="Q1163">
        <v>3</v>
      </c>
      <c r="R1163" t="s">
        <v>60</v>
      </c>
      <c r="S1163">
        <v>7756</v>
      </c>
      <c r="T1163">
        <v>14199</v>
      </c>
      <c r="U1163">
        <v>3</v>
      </c>
      <c r="V1163" t="s">
        <v>47</v>
      </c>
      <c r="W1163" t="s">
        <v>47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47</v>
      </c>
      <c r="C1164" t="s">
        <v>37</v>
      </c>
      <c r="D1164">
        <v>737</v>
      </c>
      <c r="E1164" t="s">
        <v>40</v>
      </c>
      <c r="F1164">
        <v>10</v>
      </c>
      <c r="G1164">
        <v>3</v>
      </c>
      <c r="H1164" t="s">
        <v>44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52</v>
      </c>
      <c r="Q1164">
        <v>1</v>
      </c>
      <c r="R1164" t="s">
        <v>60</v>
      </c>
      <c r="S1164">
        <v>10306</v>
      </c>
      <c r="T1164">
        <v>21530</v>
      </c>
      <c r="U1164">
        <v>9</v>
      </c>
      <c r="V1164" t="s">
        <v>47</v>
      </c>
      <c r="W1164" t="s">
        <v>49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49</v>
      </c>
      <c r="C1165" t="s">
        <v>37</v>
      </c>
      <c r="D1165">
        <v>1470</v>
      </c>
      <c r="E1165" t="s">
        <v>41</v>
      </c>
      <c r="F1165">
        <v>10</v>
      </c>
      <c r="G1165">
        <v>3</v>
      </c>
      <c r="H1165" t="s">
        <v>44</v>
      </c>
      <c r="I1165">
        <v>1</v>
      </c>
      <c r="J1165">
        <v>1640</v>
      </c>
      <c r="K1165">
        <v>2</v>
      </c>
      <c r="L1165" t="s">
        <v>45</v>
      </c>
      <c r="M1165">
        <v>71</v>
      </c>
      <c r="N1165">
        <v>3</v>
      </c>
      <c r="O1165">
        <v>1</v>
      </c>
      <c r="P1165" t="s">
        <v>53</v>
      </c>
      <c r="Q1165">
        <v>2</v>
      </c>
      <c r="R1165" t="s">
        <v>60</v>
      </c>
      <c r="S1165">
        <v>3936</v>
      </c>
      <c r="T1165">
        <v>9953</v>
      </c>
      <c r="U1165">
        <v>1</v>
      </c>
      <c r="V1165" t="s">
        <v>47</v>
      </c>
      <c r="W1165" t="s">
        <v>49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49</v>
      </c>
      <c r="C1166" t="s">
        <v>37</v>
      </c>
      <c r="D1166">
        <v>448</v>
      </c>
      <c r="E1166" t="s">
        <v>41</v>
      </c>
      <c r="F1166">
        <v>16</v>
      </c>
      <c r="G1166">
        <v>3</v>
      </c>
      <c r="H1166" t="s">
        <v>42</v>
      </c>
      <c r="I1166">
        <v>1</v>
      </c>
      <c r="J1166">
        <v>1641</v>
      </c>
      <c r="K1166">
        <v>3</v>
      </c>
      <c r="L1166" t="s">
        <v>45</v>
      </c>
      <c r="M1166">
        <v>84</v>
      </c>
      <c r="N1166">
        <v>3</v>
      </c>
      <c r="O1166">
        <v>3</v>
      </c>
      <c r="P1166" t="s">
        <v>55</v>
      </c>
      <c r="Q1166">
        <v>4</v>
      </c>
      <c r="R1166" t="s">
        <v>61</v>
      </c>
      <c r="S1166">
        <v>7945</v>
      </c>
      <c r="T1166">
        <v>19948</v>
      </c>
      <c r="U1166">
        <v>6</v>
      </c>
      <c r="V1166" t="s">
        <v>47</v>
      </c>
      <c r="W1166" t="s">
        <v>47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49</v>
      </c>
      <c r="C1167" t="s">
        <v>38</v>
      </c>
      <c r="D1167">
        <v>602</v>
      </c>
      <c r="E1167" t="s">
        <v>51</v>
      </c>
      <c r="F1167">
        <v>1</v>
      </c>
      <c r="G1167">
        <v>5</v>
      </c>
      <c r="H1167" t="s">
        <v>51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51</v>
      </c>
      <c r="Q1167">
        <v>4</v>
      </c>
      <c r="R1167" t="s">
        <v>60</v>
      </c>
      <c r="S1167">
        <v>5743</v>
      </c>
      <c r="T1167">
        <v>10503</v>
      </c>
      <c r="U1167">
        <v>4</v>
      </c>
      <c r="V1167" t="s">
        <v>47</v>
      </c>
      <c r="W1167" t="s">
        <v>47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49</v>
      </c>
      <c r="C1168" t="s">
        <v>38</v>
      </c>
      <c r="D1168">
        <v>365</v>
      </c>
      <c r="E1168" t="s">
        <v>41</v>
      </c>
      <c r="F1168">
        <v>4</v>
      </c>
      <c r="G1168">
        <v>5</v>
      </c>
      <c r="H1168" t="s">
        <v>44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57</v>
      </c>
      <c r="Q1168">
        <v>4</v>
      </c>
      <c r="R1168" t="s">
        <v>60</v>
      </c>
      <c r="S1168">
        <v>15202</v>
      </c>
      <c r="T1168">
        <v>5602</v>
      </c>
      <c r="U1168">
        <v>2</v>
      </c>
      <c r="V1168" t="s">
        <v>47</v>
      </c>
      <c r="W1168" t="s">
        <v>49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47</v>
      </c>
      <c r="C1169" t="s">
        <v>37</v>
      </c>
      <c r="D1169">
        <v>763</v>
      </c>
      <c r="E1169" t="s">
        <v>40</v>
      </c>
      <c r="F1169">
        <v>15</v>
      </c>
      <c r="G1169">
        <v>2</v>
      </c>
      <c r="H1169" t="s">
        <v>44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52</v>
      </c>
      <c r="Q1169">
        <v>4</v>
      </c>
      <c r="R1169" t="s">
        <v>62</v>
      </c>
      <c r="S1169">
        <v>5440</v>
      </c>
      <c r="T1169">
        <v>22098</v>
      </c>
      <c r="U1169">
        <v>6</v>
      </c>
      <c r="V1169" t="s">
        <v>47</v>
      </c>
      <c r="W1169" t="s">
        <v>47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49</v>
      </c>
      <c r="C1170" t="s">
        <v>38</v>
      </c>
      <c r="D1170">
        <v>567</v>
      </c>
      <c r="E1170" t="s">
        <v>41</v>
      </c>
      <c r="F1170">
        <v>2</v>
      </c>
      <c r="G1170">
        <v>1</v>
      </c>
      <c r="H1170" t="s">
        <v>50</v>
      </c>
      <c r="I1170">
        <v>1</v>
      </c>
      <c r="J1170">
        <v>1646</v>
      </c>
      <c r="K1170">
        <v>1</v>
      </c>
      <c r="L1170" t="s">
        <v>45</v>
      </c>
      <c r="M1170">
        <v>32</v>
      </c>
      <c r="N1170">
        <v>3</v>
      </c>
      <c r="O1170">
        <v>1</v>
      </c>
      <c r="P1170" t="s">
        <v>53</v>
      </c>
      <c r="Q1170">
        <v>4</v>
      </c>
      <c r="R1170" t="s">
        <v>61</v>
      </c>
      <c r="S1170">
        <v>3760</v>
      </c>
      <c r="T1170">
        <v>17218</v>
      </c>
      <c r="U1170">
        <v>1</v>
      </c>
      <c r="V1170" t="s">
        <v>47</v>
      </c>
      <c r="W1170" t="s">
        <v>47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49</v>
      </c>
      <c r="C1171" t="s">
        <v>37</v>
      </c>
      <c r="D1171">
        <v>486</v>
      </c>
      <c r="E1171" t="s">
        <v>41</v>
      </c>
      <c r="F1171">
        <v>8</v>
      </c>
      <c r="G1171">
        <v>3</v>
      </c>
      <c r="H1171" t="s">
        <v>44</v>
      </c>
      <c r="I1171">
        <v>1</v>
      </c>
      <c r="J1171">
        <v>1647</v>
      </c>
      <c r="K1171">
        <v>2</v>
      </c>
      <c r="L1171" t="s">
        <v>45</v>
      </c>
      <c r="M1171">
        <v>86</v>
      </c>
      <c r="N1171">
        <v>4</v>
      </c>
      <c r="O1171">
        <v>1</v>
      </c>
      <c r="P1171" t="s">
        <v>53</v>
      </c>
      <c r="Q1171">
        <v>3</v>
      </c>
      <c r="R1171" t="s">
        <v>60</v>
      </c>
      <c r="S1171">
        <v>3517</v>
      </c>
      <c r="T1171">
        <v>22490</v>
      </c>
      <c r="U1171">
        <v>7</v>
      </c>
      <c r="V1171" t="s">
        <v>47</v>
      </c>
      <c r="W1171" t="s">
        <v>49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49</v>
      </c>
      <c r="C1172" t="s">
        <v>38</v>
      </c>
      <c r="D1172">
        <v>591</v>
      </c>
      <c r="E1172" t="s">
        <v>41</v>
      </c>
      <c r="F1172">
        <v>2</v>
      </c>
      <c r="G1172">
        <v>3</v>
      </c>
      <c r="H1172" t="s">
        <v>44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53</v>
      </c>
      <c r="Q1172">
        <v>4</v>
      </c>
      <c r="R1172" t="s">
        <v>61</v>
      </c>
      <c r="S1172">
        <v>2580</v>
      </c>
      <c r="T1172">
        <v>6297</v>
      </c>
      <c r="U1172">
        <v>2</v>
      </c>
      <c r="V1172" t="s">
        <v>47</v>
      </c>
      <c r="W1172" t="s">
        <v>49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47</v>
      </c>
      <c r="C1173" t="s">
        <v>37</v>
      </c>
      <c r="D1173">
        <v>1329</v>
      </c>
      <c r="E1173" t="s">
        <v>41</v>
      </c>
      <c r="F1173">
        <v>7</v>
      </c>
      <c r="G1173">
        <v>3</v>
      </c>
      <c r="H1173" t="s">
        <v>42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54</v>
      </c>
      <c r="Q1173">
        <v>1</v>
      </c>
      <c r="R1173" t="s">
        <v>61</v>
      </c>
      <c r="S1173">
        <v>2166</v>
      </c>
      <c r="T1173">
        <v>3339</v>
      </c>
      <c r="U1173">
        <v>3</v>
      </c>
      <c r="V1173" t="s">
        <v>47</v>
      </c>
      <c r="W1173" t="s">
        <v>47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49</v>
      </c>
      <c r="C1174" t="s">
        <v>37</v>
      </c>
      <c r="D1174">
        <v>469</v>
      </c>
      <c r="E1174" t="s">
        <v>40</v>
      </c>
      <c r="F1174">
        <v>10</v>
      </c>
      <c r="G1174">
        <v>3</v>
      </c>
      <c r="H1174" t="s">
        <v>44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52</v>
      </c>
      <c r="Q1174">
        <v>3</v>
      </c>
      <c r="R1174" t="s">
        <v>61</v>
      </c>
      <c r="S1174">
        <v>5869</v>
      </c>
      <c r="T1174">
        <v>23413</v>
      </c>
      <c r="U1174">
        <v>9</v>
      </c>
      <c r="V1174" t="s">
        <v>47</v>
      </c>
      <c r="W1174" t="s">
        <v>49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49</v>
      </c>
      <c r="C1175" t="s">
        <v>37</v>
      </c>
      <c r="D1175">
        <v>711</v>
      </c>
      <c r="E1175" t="s">
        <v>41</v>
      </c>
      <c r="F1175">
        <v>5</v>
      </c>
      <c r="G1175">
        <v>4</v>
      </c>
      <c r="H1175" t="s">
        <v>42</v>
      </c>
      <c r="I1175">
        <v>1</v>
      </c>
      <c r="J1175">
        <v>1651</v>
      </c>
      <c r="K1175">
        <v>2</v>
      </c>
      <c r="L1175" t="s">
        <v>45</v>
      </c>
      <c r="M1175">
        <v>42</v>
      </c>
      <c r="N1175">
        <v>3</v>
      </c>
      <c r="O1175">
        <v>3</v>
      </c>
      <c r="P1175" t="s">
        <v>56</v>
      </c>
      <c r="Q1175">
        <v>1</v>
      </c>
      <c r="R1175" t="s">
        <v>60</v>
      </c>
      <c r="S1175">
        <v>8008</v>
      </c>
      <c r="T1175">
        <v>22792</v>
      </c>
      <c r="U1175">
        <v>4</v>
      </c>
      <c r="V1175" t="s">
        <v>47</v>
      </c>
      <c r="W1175" t="s">
        <v>49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49</v>
      </c>
      <c r="C1176" t="s">
        <v>38</v>
      </c>
      <c r="D1176">
        <v>772</v>
      </c>
      <c r="E1176" t="s">
        <v>41</v>
      </c>
      <c r="F1176">
        <v>2</v>
      </c>
      <c r="G1176">
        <v>1</v>
      </c>
      <c r="H1176" t="s">
        <v>42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55</v>
      </c>
      <c r="Q1176">
        <v>3</v>
      </c>
      <c r="R1176" t="s">
        <v>62</v>
      </c>
      <c r="S1176">
        <v>5206</v>
      </c>
      <c r="T1176">
        <v>4973</v>
      </c>
      <c r="U1176">
        <v>1</v>
      </c>
      <c r="V1176" t="s">
        <v>47</v>
      </c>
      <c r="W1176" t="s">
        <v>49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49</v>
      </c>
      <c r="C1177" t="s">
        <v>37</v>
      </c>
      <c r="D1177">
        <v>492</v>
      </c>
      <c r="E1177" t="s">
        <v>41</v>
      </c>
      <c r="F1177">
        <v>12</v>
      </c>
      <c r="G1177">
        <v>3</v>
      </c>
      <c r="H1177" t="s">
        <v>44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55</v>
      </c>
      <c r="Q1177">
        <v>2</v>
      </c>
      <c r="R1177" t="s">
        <v>60</v>
      </c>
      <c r="S1177">
        <v>5295</v>
      </c>
      <c r="T1177">
        <v>7693</v>
      </c>
      <c r="U1177">
        <v>4</v>
      </c>
      <c r="V1177" t="s">
        <v>47</v>
      </c>
      <c r="W1177" t="s">
        <v>49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49</v>
      </c>
      <c r="C1178" t="s">
        <v>37</v>
      </c>
      <c r="D1178">
        <v>301</v>
      </c>
      <c r="E1178" t="s">
        <v>41</v>
      </c>
      <c r="F1178">
        <v>22</v>
      </c>
      <c r="G1178">
        <v>4</v>
      </c>
      <c r="H1178" t="s">
        <v>43</v>
      </c>
      <c r="I1178">
        <v>1</v>
      </c>
      <c r="J1178">
        <v>1655</v>
      </c>
      <c r="K1178">
        <v>1</v>
      </c>
      <c r="L1178" t="s">
        <v>45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60</v>
      </c>
      <c r="S1178">
        <v>16413</v>
      </c>
      <c r="T1178">
        <v>3498</v>
      </c>
      <c r="U1178">
        <v>3</v>
      </c>
      <c r="V1178" t="s">
        <v>47</v>
      </c>
      <c r="W1178" t="s">
        <v>49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49</v>
      </c>
      <c r="C1179" t="s">
        <v>37</v>
      </c>
      <c r="D1179">
        <v>813</v>
      </c>
      <c r="E1179" t="s">
        <v>41</v>
      </c>
      <c r="F1179">
        <v>17</v>
      </c>
      <c r="G1179">
        <v>5</v>
      </c>
      <c r="H1179" t="s">
        <v>42</v>
      </c>
      <c r="I1179">
        <v>1</v>
      </c>
      <c r="J1179">
        <v>1656</v>
      </c>
      <c r="K1179">
        <v>4</v>
      </c>
      <c r="L1179" t="s">
        <v>45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62</v>
      </c>
      <c r="S1179">
        <v>13269</v>
      </c>
      <c r="T1179">
        <v>21981</v>
      </c>
      <c r="U1179">
        <v>5</v>
      </c>
      <c r="V1179" t="s">
        <v>47</v>
      </c>
      <c r="W1179" t="s">
        <v>49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49</v>
      </c>
      <c r="C1180" t="s">
        <v>37</v>
      </c>
      <c r="D1180">
        <v>1141</v>
      </c>
      <c r="E1180" t="s">
        <v>40</v>
      </c>
      <c r="F1180">
        <v>2</v>
      </c>
      <c r="G1180">
        <v>3</v>
      </c>
      <c r="H1180" t="s">
        <v>44</v>
      </c>
      <c r="I1180">
        <v>1</v>
      </c>
      <c r="J1180">
        <v>1657</v>
      </c>
      <c r="K1180">
        <v>3</v>
      </c>
      <c r="L1180" t="s">
        <v>45</v>
      </c>
      <c r="M1180">
        <v>31</v>
      </c>
      <c r="N1180">
        <v>3</v>
      </c>
      <c r="O1180">
        <v>1</v>
      </c>
      <c r="P1180" t="s">
        <v>59</v>
      </c>
      <c r="Q1180">
        <v>3</v>
      </c>
      <c r="R1180" t="s">
        <v>61</v>
      </c>
      <c r="S1180">
        <v>2783</v>
      </c>
      <c r="T1180">
        <v>13251</v>
      </c>
      <c r="U1180">
        <v>1</v>
      </c>
      <c r="V1180" t="s">
        <v>47</v>
      </c>
      <c r="W1180" t="s">
        <v>49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49</v>
      </c>
      <c r="C1181" t="s">
        <v>37</v>
      </c>
      <c r="D1181">
        <v>1130</v>
      </c>
      <c r="E1181" t="s">
        <v>41</v>
      </c>
      <c r="F1181">
        <v>3</v>
      </c>
      <c r="G1181">
        <v>3</v>
      </c>
      <c r="H1181" t="s">
        <v>42</v>
      </c>
      <c r="I1181">
        <v>1</v>
      </c>
      <c r="J1181">
        <v>1658</v>
      </c>
      <c r="K1181">
        <v>4</v>
      </c>
      <c r="L1181" t="s">
        <v>45</v>
      </c>
      <c r="M1181">
        <v>66</v>
      </c>
      <c r="N1181">
        <v>3</v>
      </c>
      <c r="O1181">
        <v>2</v>
      </c>
      <c r="P1181" t="s">
        <v>53</v>
      </c>
      <c r="Q1181">
        <v>2</v>
      </c>
      <c r="R1181" t="s">
        <v>62</v>
      </c>
      <c r="S1181">
        <v>5433</v>
      </c>
      <c r="T1181">
        <v>19332</v>
      </c>
      <c r="U1181">
        <v>1</v>
      </c>
      <c r="V1181" t="s">
        <v>47</v>
      </c>
      <c r="W1181" t="s">
        <v>49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49</v>
      </c>
      <c r="C1182" t="s">
        <v>37</v>
      </c>
      <c r="D1182">
        <v>311</v>
      </c>
      <c r="E1182" t="s">
        <v>41</v>
      </c>
      <c r="F1182">
        <v>7</v>
      </c>
      <c r="G1182">
        <v>3</v>
      </c>
      <c r="H1182" t="s">
        <v>42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54</v>
      </c>
      <c r="Q1182">
        <v>2</v>
      </c>
      <c r="R1182" t="s">
        <v>61</v>
      </c>
      <c r="S1182">
        <v>2013</v>
      </c>
      <c r="T1182">
        <v>10950</v>
      </c>
      <c r="U1182">
        <v>2</v>
      </c>
      <c r="V1182" t="s">
        <v>47</v>
      </c>
      <c r="W1182" t="s">
        <v>49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49</v>
      </c>
      <c r="C1183" t="s">
        <v>37</v>
      </c>
      <c r="D1183">
        <v>465</v>
      </c>
      <c r="E1183" t="s">
        <v>41</v>
      </c>
      <c r="F1183">
        <v>6</v>
      </c>
      <c r="G1183">
        <v>1</v>
      </c>
      <c r="H1183" t="s">
        <v>42</v>
      </c>
      <c r="I1183">
        <v>1</v>
      </c>
      <c r="J1183">
        <v>1661</v>
      </c>
      <c r="K1183">
        <v>3</v>
      </c>
      <c r="L1183" t="s">
        <v>45</v>
      </c>
      <c r="M1183">
        <v>41</v>
      </c>
      <c r="N1183">
        <v>2</v>
      </c>
      <c r="O1183">
        <v>4</v>
      </c>
      <c r="P1183" t="s">
        <v>56</v>
      </c>
      <c r="Q1183">
        <v>3</v>
      </c>
      <c r="R1183" t="s">
        <v>60</v>
      </c>
      <c r="S1183">
        <v>13966</v>
      </c>
      <c r="T1183">
        <v>11652</v>
      </c>
      <c r="U1183">
        <v>2</v>
      </c>
      <c r="V1183" t="s">
        <v>47</v>
      </c>
      <c r="W1183" t="s">
        <v>47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49</v>
      </c>
      <c r="C1184" t="s">
        <v>39</v>
      </c>
      <c r="D1184">
        <v>894</v>
      </c>
      <c r="E1184" t="s">
        <v>41</v>
      </c>
      <c r="F1184">
        <v>1</v>
      </c>
      <c r="G1184">
        <v>4</v>
      </c>
      <c r="H1184" t="s">
        <v>44</v>
      </c>
      <c r="I1184">
        <v>1</v>
      </c>
      <c r="J1184">
        <v>1662</v>
      </c>
      <c r="K1184">
        <v>4</v>
      </c>
      <c r="L1184" t="s">
        <v>45</v>
      </c>
      <c r="M1184">
        <v>33</v>
      </c>
      <c r="N1184">
        <v>2</v>
      </c>
      <c r="O1184">
        <v>2</v>
      </c>
      <c r="P1184" t="s">
        <v>55</v>
      </c>
      <c r="Q1184">
        <v>3</v>
      </c>
      <c r="R1184" t="s">
        <v>60</v>
      </c>
      <c r="S1184">
        <v>4374</v>
      </c>
      <c r="T1184">
        <v>15411</v>
      </c>
      <c r="U1184">
        <v>0</v>
      </c>
      <c r="V1184" t="s">
        <v>47</v>
      </c>
      <c r="W1184" t="s">
        <v>49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49</v>
      </c>
      <c r="C1185" t="s">
        <v>37</v>
      </c>
      <c r="D1185">
        <v>1040</v>
      </c>
      <c r="E1185" t="s">
        <v>41</v>
      </c>
      <c r="F1185">
        <v>3</v>
      </c>
      <c r="G1185">
        <v>2</v>
      </c>
      <c r="H1185" t="s">
        <v>42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56</v>
      </c>
      <c r="Q1185">
        <v>1</v>
      </c>
      <c r="R1185" t="s">
        <v>62</v>
      </c>
      <c r="S1185">
        <v>6842</v>
      </c>
      <c r="T1185">
        <v>26308</v>
      </c>
      <c r="U1185">
        <v>6</v>
      </c>
      <c r="V1185" t="s">
        <v>47</v>
      </c>
      <c r="W1185" t="s">
        <v>49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49</v>
      </c>
      <c r="C1186" t="s">
        <v>37</v>
      </c>
      <c r="D1186">
        <v>584</v>
      </c>
      <c r="E1186" t="s">
        <v>41</v>
      </c>
      <c r="F1186">
        <v>22</v>
      </c>
      <c r="G1186">
        <v>5</v>
      </c>
      <c r="H1186" t="s">
        <v>44</v>
      </c>
      <c r="I1186">
        <v>1</v>
      </c>
      <c r="J1186">
        <v>1665</v>
      </c>
      <c r="K1186">
        <v>2</v>
      </c>
      <c r="L1186" t="s">
        <v>45</v>
      </c>
      <c r="M1186">
        <v>91</v>
      </c>
      <c r="N1186">
        <v>3</v>
      </c>
      <c r="O1186">
        <v>4</v>
      </c>
      <c r="P1186" t="s">
        <v>57</v>
      </c>
      <c r="Q1186">
        <v>3</v>
      </c>
      <c r="R1186" t="s">
        <v>60</v>
      </c>
      <c r="S1186">
        <v>17426</v>
      </c>
      <c r="T1186">
        <v>18685</v>
      </c>
      <c r="U1186">
        <v>3</v>
      </c>
      <c r="V1186" t="s">
        <v>47</v>
      </c>
      <c r="W1186" t="s">
        <v>49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49</v>
      </c>
      <c r="C1187" t="s">
        <v>37</v>
      </c>
      <c r="D1187">
        <v>1291</v>
      </c>
      <c r="E1187" t="s">
        <v>41</v>
      </c>
      <c r="F1187">
        <v>15</v>
      </c>
      <c r="G1187">
        <v>2</v>
      </c>
      <c r="H1187" t="s">
        <v>42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60</v>
      </c>
      <c r="S1187">
        <v>17603</v>
      </c>
      <c r="T1187">
        <v>3525</v>
      </c>
      <c r="U1187">
        <v>1</v>
      </c>
      <c r="V1187" t="s">
        <v>47</v>
      </c>
      <c r="W1187" t="s">
        <v>49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47</v>
      </c>
      <c r="C1188" t="s">
        <v>38</v>
      </c>
      <c r="D1188">
        <v>880</v>
      </c>
      <c r="E1188" t="s">
        <v>40</v>
      </c>
      <c r="F1188">
        <v>12</v>
      </c>
      <c r="G1188">
        <v>4</v>
      </c>
      <c r="H1188" t="s">
        <v>43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52</v>
      </c>
      <c r="Q1188">
        <v>4</v>
      </c>
      <c r="R1188" t="s">
        <v>61</v>
      </c>
      <c r="S1188">
        <v>4581</v>
      </c>
      <c r="T1188">
        <v>10414</v>
      </c>
      <c r="U1188">
        <v>3</v>
      </c>
      <c r="V1188" t="s">
        <v>47</v>
      </c>
      <c r="W1188" t="s">
        <v>47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49</v>
      </c>
      <c r="C1189" t="s">
        <v>38</v>
      </c>
      <c r="D1189">
        <v>1189</v>
      </c>
      <c r="E1189" t="s">
        <v>41</v>
      </c>
      <c r="F1189">
        <v>1</v>
      </c>
      <c r="G1189">
        <v>3</v>
      </c>
      <c r="H1189" t="s">
        <v>42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53</v>
      </c>
      <c r="Q1189">
        <v>4</v>
      </c>
      <c r="R1189" t="s">
        <v>60</v>
      </c>
      <c r="S1189">
        <v>4735</v>
      </c>
      <c r="T1189">
        <v>9867</v>
      </c>
      <c r="U1189">
        <v>7</v>
      </c>
      <c r="V1189" t="s">
        <v>47</v>
      </c>
      <c r="W1189" t="s">
        <v>49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49</v>
      </c>
      <c r="C1190" t="s">
        <v>37</v>
      </c>
      <c r="D1190">
        <v>991</v>
      </c>
      <c r="E1190" t="s">
        <v>40</v>
      </c>
      <c r="F1190">
        <v>5</v>
      </c>
      <c r="G1190">
        <v>3</v>
      </c>
      <c r="H1190" t="s">
        <v>44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52</v>
      </c>
      <c r="Q1190">
        <v>2</v>
      </c>
      <c r="R1190" t="s">
        <v>62</v>
      </c>
      <c r="S1190">
        <v>4187</v>
      </c>
      <c r="T1190">
        <v>3356</v>
      </c>
      <c r="U1190">
        <v>1</v>
      </c>
      <c r="V1190" t="s">
        <v>47</v>
      </c>
      <c r="W1190" t="s">
        <v>47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49</v>
      </c>
      <c r="C1191" t="s">
        <v>37</v>
      </c>
      <c r="D1191">
        <v>392</v>
      </c>
      <c r="E1191" t="s">
        <v>40</v>
      </c>
      <c r="F1191">
        <v>2</v>
      </c>
      <c r="G1191">
        <v>4</v>
      </c>
      <c r="H1191" t="s">
        <v>44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52</v>
      </c>
      <c r="Q1191">
        <v>4</v>
      </c>
      <c r="R1191" t="s">
        <v>62</v>
      </c>
      <c r="S1191">
        <v>5505</v>
      </c>
      <c r="T1191">
        <v>3921</v>
      </c>
      <c r="U1191">
        <v>1</v>
      </c>
      <c r="V1191" t="s">
        <v>47</v>
      </c>
      <c r="W1191" t="s">
        <v>49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49</v>
      </c>
      <c r="C1192" t="s">
        <v>37</v>
      </c>
      <c r="D1192">
        <v>977</v>
      </c>
      <c r="E1192" t="s">
        <v>41</v>
      </c>
      <c r="F1192">
        <v>2</v>
      </c>
      <c r="G1192">
        <v>3</v>
      </c>
      <c r="H1192" t="s">
        <v>44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53</v>
      </c>
      <c r="Q1192">
        <v>2</v>
      </c>
      <c r="R1192" t="s">
        <v>62</v>
      </c>
      <c r="S1192">
        <v>5470</v>
      </c>
      <c r="T1192">
        <v>25518</v>
      </c>
      <c r="U1192">
        <v>0</v>
      </c>
      <c r="V1192" t="s">
        <v>47</v>
      </c>
      <c r="W1192" t="s">
        <v>49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49</v>
      </c>
      <c r="C1193" t="s">
        <v>37</v>
      </c>
      <c r="D1193">
        <v>1112</v>
      </c>
      <c r="E1193" t="s">
        <v>40</v>
      </c>
      <c r="F1193">
        <v>5</v>
      </c>
      <c r="G1193">
        <v>4</v>
      </c>
      <c r="H1193" t="s">
        <v>42</v>
      </c>
      <c r="I1193">
        <v>1</v>
      </c>
      <c r="J1193">
        <v>1673</v>
      </c>
      <c r="K1193">
        <v>1</v>
      </c>
      <c r="L1193" t="s">
        <v>45</v>
      </c>
      <c r="M1193">
        <v>67</v>
      </c>
      <c r="N1193">
        <v>3</v>
      </c>
      <c r="O1193">
        <v>2</v>
      </c>
      <c r="P1193" t="s">
        <v>52</v>
      </c>
      <c r="Q1193">
        <v>4</v>
      </c>
      <c r="R1193" t="s">
        <v>60</v>
      </c>
      <c r="S1193">
        <v>5476</v>
      </c>
      <c r="T1193">
        <v>22589</v>
      </c>
      <c r="U1193">
        <v>1</v>
      </c>
      <c r="V1193" t="s">
        <v>47</v>
      </c>
      <c r="W1193" t="s">
        <v>49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49</v>
      </c>
      <c r="C1194" t="s">
        <v>37</v>
      </c>
      <c r="D1194">
        <v>464</v>
      </c>
      <c r="E1194" t="s">
        <v>41</v>
      </c>
      <c r="F1194">
        <v>16</v>
      </c>
      <c r="G1194">
        <v>3</v>
      </c>
      <c r="H1194" t="s">
        <v>44</v>
      </c>
      <c r="I1194">
        <v>1</v>
      </c>
      <c r="J1194">
        <v>1674</v>
      </c>
      <c r="K1194">
        <v>4</v>
      </c>
      <c r="L1194" t="s">
        <v>45</v>
      </c>
      <c r="M1194">
        <v>74</v>
      </c>
      <c r="N1194">
        <v>3</v>
      </c>
      <c r="O1194">
        <v>1</v>
      </c>
      <c r="P1194" t="s">
        <v>54</v>
      </c>
      <c r="Q1194">
        <v>1</v>
      </c>
      <c r="R1194" t="s">
        <v>62</v>
      </c>
      <c r="S1194">
        <v>2587</v>
      </c>
      <c r="T1194">
        <v>24941</v>
      </c>
      <c r="U1194">
        <v>4</v>
      </c>
      <c r="V1194" t="s">
        <v>47</v>
      </c>
      <c r="W1194" t="s">
        <v>47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49</v>
      </c>
      <c r="C1195" t="s">
        <v>38</v>
      </c>
      <c r="D1195">
        <v>148</v>
      </c>
      <c r="E1195" t="s">
        <v>41</v>
      </c>
      <c r="F1195">
        <v>2</v>
      </c>
      <c r="G1195">
        <v>3</v>
      </c>
      <c r="H1195" t="s">
        <v>44</v>
      </c>
      <c r="I1195">
        <v>1</v>
      </c>
      <c r="J1195">
        <v>1675</v>
      </c>
      <c r="K1195">
        <v>4</v>
      </c>
      <c r="L1195" t="s">
        <v>45</v>
      </c>
      <c r="M1195">
        <v>42</v>
      </c>
      <c r="N1195">
        <v>2</v>
      </c>
      <c r="O1195">
        <v>1</v>
      </c>
      <c r="P1195" t="s">
        <v>54</v>
      </c>
      <c r="Q1195">
        <v>2</v>
      </c>
      <c r="R1195" t="s">
        <v>61</v>
      </c>
      <c r="S1195">
        <v>2440</v>
      </c>
      <c r="T1195">
        <v>23826</v>
      </c>
      <c r="U1195">
        <v>1</v>
      </c>
      <c r="V1195" t="s">
        <v>47</v>
      </c>
      <c r="W1195" t="s">
        <v>49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49</v>
      </c>
      <c r="C1196" t="s">
        <v>37</v>
      </c>
      <c r="D1196">
        <v>1225</v>
      </c>
      <c r="E1196" t="s">
        <v>40</v>
      </c>
      <c r="F1196">
        <v>2</v>
      </c>
      <c r="G1196">
        <v>4</v>
      </c>
      <c r="H1196" t="s">
        <v>42</v>
      </c>
      <c r="I1196">
        <v>1</v>
      </c>
      <c r="J1196">
        <v>1676</v>
      </c>
      <c r="K1196">
        <v>2</v>
      </c>
      <c r="L1196" t="s">
        <v>45</v>
      </c>
      <c r="M1196">
        <v>47</v>
      </c>
      <c r="N1196">
        <v>4</v>
      </c>
      <c r="O1196">
        <v>4</v>
      </c>
      <c r="P1196" t="s">
        <v>57</v>
      </c>
      <c r="Q1196">
        <v>2</v>
      </c>
      <c r="R1196" t="s">
        <v>62</v>
      </c>
      <c r="S1196">
        <v>15972</v>
      </c>
      <c r="T1196">
        <v>21086</v>
      </c>
      <c r="U1196">
        <v>6</v>
      </c>
      <c r="V1196" t="s">
        <v>47</v>
      </c>
      <c r="W1196" t="s">
        <v>49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49</v>
      </c>
      <c r="C1197" t="s">
        <v>37</v>
      </c>
      <c r="D1197">
        <v>809</v>
      </c>
      <c r="E1197" t="s">
        <v>41</v>
      </c>
      <c r="F1197">
        <v>1</v>
      </c>
      <c r="G1197">
        <v>3</v>
      </c>
      <c r="H1197" t="s">
        <v>42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57</v>
      </c>
      <c r="Q1197">
        <v>3</v>
      </c>
      <c r="R1197" t="s">
        <v>61</v>
      </c>
      <c r="S1197">
        <v>15379</v>
      </c>
      <c r="T1197">
        <v>22384</v>
      </c>
      <c r="U1197">
        <v>4</v>
      </c>
      <c r="V1197" t="s">
        <v>47</v>
      </c>
      <c r="W1197" t="s">
        <v>49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49</v>
      </c>
      <c r="C1198" t="s">
        <v>37</v>
      </c>
      <c r="D1198">
        <v>1206</v>
      </c>
      <c r="E1198" t="s">
        <v>40</v>
      </c>
      <c r="F1198">
        <v>23</v>
      </c>
      <c r="G1198">
        <v>2</v>
      </c>
      <c r="H1198" t="s">
        <v>42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52</v>
      </c>
      <c r="Q1198">
        <v>3</v>
      </c>
      <c r="R1198" t="s">
        <v>61</v>
      </c>
      <c r="S1198">
        <v>7082</v>
      </c>
      <c r="T1198">
        <v>11591</v>
      </c>
      <c r="U1198">
        <v>3</v>
      </c>
      <c r="V1198" t="s">
        <v>47</v>
      </c>
      <c r="W1198" t="s">
        <v>47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49</v>
      </c>
      <c r="C1199" t="s">
        <v>37</v>
      </c>
      <c r="D1199">
        <v>727</v>
      </c>
      <c r="E1199" t="s">
        <v>40</v>
      </c>
      <c r="F1199">
        <v>9</v>
      </c>
      <c r="G1199">
        <v>1</v>
      </c>
      <c r="H1199" t="s">
        <v>42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59</v>
      </c>
      <c r="Q1199">
        <v>1</v>
      </c>
      <c r="R1199" t="s">
        <v>61</v>
      </c>
      <c r="S1199">
        <v>2728</v>
      </c>
      <c r="T1199">
        <v>21082</v>
      </c>
      <c r="U1199">
        <v>1</v>
      </c>
      <c r="V1199" t="s">
        <v>47</v>
      </c>
      <c r="W1199" t="s">
        <v>49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49</v>
      </c>
      <c r="C1200" t="s">
        <v>39</v>
      </c>
      <c r="D1200">
        <v>530</v>
      </c>
      <c r="E1200" t="s">
        <v>40</v>
      </c>
      <c r="F1200">
        <v>16</v>
      </c>
      <c r="G1200">
        <v>3</v>
      </c>
      <c r="H1200" t="s">
        <v>42</v>
      </c>
      <c r="I1200">
        <v>1</v>
      </c>
      <c r="J1200">
        <v>1681</v>
      </c>
      <c r="K1200">
        <v>3</v>
      </c>
      <c r="L1200" t="s">
        <v>45</v>
      </c>
      <c r="M1200">
        <v>36</v>
      </c>
      <c r="N1200">
        <v>3</v>
      </c>
      <c r="O1200">
        <v>2</v>
      </c>
      <c r="P1200" t="s">
        <v>52</v>
      </c>
      <c r="Q1200">
        <v>4</v>
      </c>
      <c r="R1200" t="s">
        <v>62</v>
      </c>
      <c r="S1200">
        <v>5368</v>
      </c>
      <c r="T1200">
        <v>16130</v>
      </c>
      <c r="U1200">
        <v>1</v>
      </c>
      <c r="V1200" t="s">
        <v>47</v>
      </c>
      <c r="W1200" t="s">
        <v>47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49</v>
      </c>
      <c r="C1201" t="s">
        <v>37</v>
      </c>
      <c r="D1201">
        <v>1351</v>
      </c>
      <c r="E1201" t="s">
        <v>41</v>
      </c>
      <c r="F1201">
        <v>26</v>
      </c>
      <c r="G1201">
        <v>4</v>
      </c>
      <c r="H1201" t="s">
        <v>42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56</v>
      </c>
      <c r="Q1201">
        <v>3</v>
      </c>
      <c r="R1201" t="s">
        <v>60</v>
      </c>
      <c r="S1201">
        <v>5347</v>
      </c>
      <c r="T1201">
        <v>7419</v>
      </c>
      <c r="U1201">
        <v>6</v>
      </c>
      <c r="V1201" t="s">
        <v>47</v>
      </c>
      <c r="W1201" t="s">
        <v>49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49</v>
      </c>
      <c r="C1202" t="s">
        <v>37</v>
      </c>
      <c r="D1202">
        <v>528</v>
      </c>
      <c r="E1202" t="s">
        <v>51</v>
      </c>
      <c r="F1202">
        <v>1</v>
      </c>
      <c r="G1202">
        <v>3</v>
      </c>
      <c r="H1202" t="s">
        <v>42</v>
      </c>
      <c r="I1202">
        <v>1</v>
      </c>
      <c r="J1202">
        <v>1683</v>
      </c>
      <c r="K1202">
        <v>3</v>
      </c>
      <c r="L1202" t="s">
        <v>45</v>
      </c>
      <c r="M1202">
        <v>44</v>
      </c>
      <c r="N1202">
        <v>3</v>
      </c>
      <c r="O1202">
        <v>1</v>
      </c>
      <c r="P1202" t="s">
        <v>51</v>
      </c>
      <c r="Q1202">
        <v>4</v>
      </c>
      <c r="R1202" t="s">
        <v>62</v>
      </c>
      <c r="S1202">
        <v>3195</v>
      </c>
      <c r="T1202">
        <v>4167</v>
      </c>
      <c r="U1202">
        <v>4</v>
      </c>
      <c r="V1202" t="s">
        <v>47</v>
      </c>
      <c r="W1202" t="s">
        <v>47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47</v>
      </c>
      <c r="C1203" t="s">
        <v>37</v>
      </c>
      <c r="D1203">
        <v>1320</v>
      </c>
      <c r="E1203" t="s">
        <v>41</v>
      </c>
      <c r="F1203">
        <v>8</v>
      </c>
      <c r="G1203">
        <v>1</v>
      </c>
      <c r="H1203" t="s">
        <v>44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54</v>
      </c>
      <c r="Q1203">
        <v>3</v>
      </c>
      <c r="R1203" t="s">
        <v>61</v>
      </c>
      <c r="S1203">
        <v>3989</v>
      </c>
      <c r="T1203">
        <v>20586</v>
      </c>
      <c r="U1203">
        <v>1</v>
      </c>
      <c r="V1203" t="s">
        <v>47</v>
      </c>
      <c r="W1203" t="s">
        <v>47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49</v>
      </c>
      <c r="C1204" t="s">
        <v>37</v>
      </c>
      <c r="D1204">
        <v>1495</v>
      </c>
      <c r="E1204" t="s">
        <v>41</v>
      </c>
      <c r="F1204">
        <v>4</v>
      </c>
      <c r="G1204">
        <v>2</v>
      </c>
      <c r="H1204" t="s">
        <v>44</v>
      </c>
      <c r="I1204">
        <v>1</v>
      </c>
      <c r="J1204">
        <v>1687</v>
      </c>
      <c r="K1204">
        <v>4</v>
      </c>
      <c r="L1204" t="s">
        <v>45</v>
      </c>
      <c r="M1204">
        <v>87</v>
      </c>
      <c r="N1204">
        <v>3</v>
      </c>
      <c r="O1204">
        <v>1</v>
      </c>
      <c r="P1204" t="s">
        <v>54</v>
      </c>
      <c r="Q1204">
        <v>3</v>
      </c>
      <c r="R1204" t="s">
        <v>60</v>
      </c>
      <c r="S1204">
        <v>3306</v>
      </c>
      <c r="T1204">
        <v>26176</v>
      </c>
      <c r="U1204">
        <v>7</v>
      </c>
      <c r="V1204" t="s">
        <v>47</v>
      </c>
      <c r="W1204" t="s">
        <v>49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49</v>
      </c>
      <c r="C1205" t="s">
        <v>37</v>
      </c>
      <c r="D1205">
        <v>1395</v>
      </c>
      <c r="E1205" t="s">
        <v>41</v>
      </c>
      <c r="F1205">
        <v>24</v>
      </c>
      <c r="G1205">
        <v>4</v>
      </c>
      <c r="H1205" t="s">
        <v>44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56</v>
      </c>
      <c r="Q1205">
        <v>4</v>
      </c>
      <c r="R1205" t="s">
        <v>60</v>
      </c>
      <c r="S1205">
        <v>7005</v>
      </c>
      <c r="T1205">
        <v>3458</v>
      </c>
      <c r="U1205">
        <v>3</v>
      </c>
      <c r="V1205" t="s">
        <v>47</v>
      </c>
      <c r="W1205" t="s">
        <v>49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47</v>
      </c>
      <c r="C1206" t="s">
        <v>38</v>
      </c>
      <c r="D1206">
        <v>708</v>
      </c>
      <c r="E1206" t="s">
        <v>40</v>
      </c>
      <c r="F1206">
        <v>7</v>
      </c>
      <c r="G1206">
        <v>2</v>
      </c>
      <c r="H1206" t="s">
        <v>44</v>
      </c>
      <c r="I1206">
        <v>1</v>
      </c>
      <c r="J1206">
        <v>1691</v>
      </c>
      <c r="K1206">
        <v>4</v>
      </c>
      <c r="L1206" t="s">
        <v>45</v>
      </c>
      <c r="M1206">
        <v>95</v>
      </c>
      <c r="N1206">
        <v>3</v>
      </c>
      <c r="O1206">
        <v>1</v>
      </c>
      <c r="P1206" t="s">
        <v>59</v>
      </c>
      <c r="Q1206">
        <v>3</v>
      </c>
      <c r="R1206" t="s">
        <v>60</v>
      </c>
      <c r="S1206">
        <v>2655</v>
      </c>
      <c r="T1206">
        <v>11740</v>
      </c>
      <c r="U1206">
        <v>2</v>
      </c>
      <c r="V1206" t="s">
        <v>47</v>
      </c>
      <c r="W1206" t="s">
        <v>47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47</v>
      </c>
      <c r="C1207" t="s">
        <v>37</v>
      </c>
      <c r="D1207">
        <v>1259</v>
      </c>
      <c r="E1207" t="s">
        <v>41</v>
      </c>
      <c r="F1207">
        <v>2</v>
      </c>
      <c r="G1207">
        <v>4</v>
      </c>
      <c r="H1207" t="s">
        <v>42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54</v>
      </c>
      <c r="Q1207">
        <v>2</v>
      </c>
      <c r="R1207" t="s">
        <v>61</v>
      </c>
      <c r="S1207">
        <v>1393</v>
      </c>
      <c r="T1207">
        <v>24852</v>
      </c>
      <c r="U1207">
        <v>1</v>
      </c>
      <c r="V1207" t="s">
        <v>47</v>
      </c>
      <c r="W1207" t="s">
        <v>49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49</v>
      </c>
      <c r="C1208" t="s">
        <v>39</v>
      </c>
      <c r="D1208">
        <v>786</v>
      </c>
      <c r="E1208" t="s">
        <v>41</v>
      </c>
      <c r="F1208">
        <v>7</v>
      </c>
      <c r="G1208">
        <v>3</v>
      </c>
      <c r="H1208" t="s">
        <v>44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54</v>
      </c>
      <c r="Q1208">
        <v>4</v>
      </c>
      <c r="R1208" t="s">
        <v>61</v>
      </c>
      <c r="S1208">
        <v>2570</v>
      </c>
      <c r="T1208">
        <v>11925</v>
      </c>
      <c r="U1208">
        <v>1</v>
      </c>
      <c r="V1208" t="s">
        <v>47</v>
      </c>
      <c r="W1208" t="s">
        <v>49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49</v>
      </c>
      <c r="C1209" t="s">
        <v>37</v>
      </c>
      <c r="D1209">
        <v>1441</v>
      </c>
      <c r="E1209" t="s">
        <v>41</v>
      </c>
      <c r="F1209">
        <v>22</v>
      </c>
      <c r="G1209">
        <v>3</v>
      </c>
      <c r="H1209" t="s">
        <v>50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53</v>
      </c>
      <c r="Q1209">
        <v>2</v>
      </c>
      <c r="R1209" t="s">
        <v>62</v>
      </c>
      <c r="S1209">
        <v>3537</v>
      </c>
      <c r="T1209">
        <v>23737</v>
      </c>
      <c r="U1209">
        <v>5</v>
      </c>
      <c r="V1209" t="s">
        <v>47</v>
      </c>
      <c r="W1209" t="s">
        <v>49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49</v>
      </c>
      <c r="C1210" t="s">
        <v>37</v>
      </c>
      <c r="D1210">
        <v>1157</v>
      </c>
      <c r="E1210" t="s">
        <v>41</v>
      </c>
      <c r="F1210">
        <v>5</v>
      </c>
      <c r="G1210">
        <v>2</v>
      </c>
      <c r="H1210" t="s">
        <v>44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54</v>
      </c>
      <c r="Q1210">
        <v>4</v>
      </c>
      <c r="R1210" t="s">
        <v>60</v>
      </c>
      <c r="S1210">
        <v>3986</v>
      </c>
      <c r="T1210">
        <v>11912</v>
      </c>
      <c r="U1210">
        <v>1</v>
      </c>
      <c r="V1210" t="s">
        <v>47</v>
      </c>
      <c r="W1210" t="s">
        <v>49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49</v>
      </c>
      <c r="C1211" t="s">
        <v>37</v>
      </c>
      <c r="D1211">
        <v>370</v>
      </c>
      <c r="E1211" t="s">
        <v>41</v>
      </c>
      <c r="F1211">
        <v>1</v>
      </c>
      <c r="G1211">
        <v>4</v>
      </c>
      <c r="H1211" t="s">
        <v>44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56</v>
      </c>
      <c r="Q1211">
        <v>4</v>
      </c>
      <c r="R1211" t="s">
        <v>62</v>
      </c>
      <c r="S1211">
        <v>10883</v>
      </c>
      <c r="T1211">
        <v>20467</v>
      </c>
      <c r="U1211">
        <v>3</v>
      </c>
      <c r="V1211" t="s">
        <v>47</v>
      </c>
      <c r="W1211" t="s">
        <v>49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49</v>
      </c>
      <c r="C1212" t="s">
        <v>37</v>
      </c>
      <c r="D1212">
        <v>267</v>
      </c>
      <c r="E1212" t="s">
        <v>41</v>
      </c>
      <c r="F1212">
        <v>21</v>
      </c>
      <c r="G1212">
        <v>3</v>
      </c>
      <c r="H1212" t="s">
        <v>44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54</v>
      </c>
      <c r="Q1212">
        <v>2</v>
      </c>
      <c r="R1212" t="s">
        <v>60</v>
      </c>
      <c r="S1212">
        <v>2028</v>
      </c>
      <c r="T1212">
        <v>13637</v>
      </c>
      <c r="U1212">
        <v>1</v>
      </c>
      <c r="V1212" t="s">
        <v>47</v>
      </c>
      <c r="W1212" t="s">
        <v>49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49</v>
      </c>
      <c r="C1213" t="s">
        <v>38</v>
      </c>
      <c r="D1213">
        <v>1278</v>
      </c>
      <c r="E1213" t="s">
        <v>40</v>
      </c>
      <c r="F1213">
        <v>1</v>
      </c>
      <c r="G1213">
        <v>4</v>
      </c>
      <c r="H1213" t="s">
        <v>44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52</v>
      </c>
      <c r="Q1213">
        <v>4</v>
      </c>
      <c r="R1213" t="s">
        <v>62</v>
      </c>
      <c r="S1213">
        <v>9525</v>
      </c>
      <c r="T1213">
        <v>7677</v>
      </c>
      <c r="U1213">
        <v>1</v>
      </c>
      <c r="V1213" t="s">
        <v>47</v>
      </c>
      <c r="W1213" t="s">
        <v>49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49</v>
      </c>
      <c r="C1214" t="s">
        <v>37</v>
      </c>
      <c r="D1214">
        <v>678</v>
      </c>
      <c r="E1214" t="s">
        <v>41</v>
      </c>
      <c r="F1214">
        <v>19</v>
      </c>
      <c r="G1214">
        <v>3</v>
      </c>
      <c r="H1214" t="s">
        <v>42</v>
      </c>
      <c r="I1214">
        <v>1</v>
      </c>
      <c r="J1214">
        <v>1701</v>
      </c>
      <c r="K1214">
        <v>2</v>
      </c>
      <c r="L1214" t="s">
        <v>45</v>
      </c>
      <c r="M1214">
        <v>35</v>
      </c>
      <c r="N1214">
        <v>2</v>
      </c>
      <c r="O1214">
        <v>1</v>
      </c>
      <c r="P1214" t="s">
        <v>53</v>
      </c>
      <c r="Q1214">
        <v>4</v>
      </c>
      <c r="R1214" t="s">
        <v>60</v>
      </c>
      <c r="S1214">
        <v>2929</v>
      </c>
      <c r="T1214">
        <v>20338</v>
      </c>
      <c r="U1214">
        <v>1</v>
      </c>
      <c r="V1214" t="s">
        <v>47</v>
      </c>
      <c r="W1214" t="s">
        <v>49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47</v>
      </c>
      <c r="C1215" t="s">
        <v>37</v>
      </c>
      <c r="D1215">
        <v>427</v>
      </c>
      <c r="E1215" t="s">
        <v>40</v>
      </c>
      <c r="F1215">
        <v>7</v>
      </c>
      <c r="G1215">
        <v>3</v>
      </c>
      <c r="H1215" t="s">
        <v>42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59</v>
      </c>
      <c r="Q1215">
        <v>4</v>
      </c>
      <c r="R1215" t="s">
        <v>62</v>
      </c>
      <c r="S1215">
        <v>2275</v>
      </c>
      <c r="T1215">
        <v>25103</v>
      </c>
      <c r="U1215">
        <v>1</v>
      </c>
      <c r="V1215" t="s">
        <v>47</v>
      </c>
      <c r="W1215" t="s">
        <v>47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49</v>
      </c>
      <c r="C1216" t="s">
        <v>37</v>
      </c>
      <c r="D1216">
        <v>921</v>
      </c>
      <c r="E1216" t="s">
        <v>41</v>
      </c>
      <c r="F1216">
        <v>2</v>
      </c>
      <c r="G1216">
        <v>3</v>
      </c>
      <c r="H1216" t="s">
        <v>42</v>
      </c>
      <c r="I1216">
        <v>1</v>
      </c>
      <c r="J1216">
        <v>1703</v>
      </c>
      <c r="K1216">
        <v>3</v>
      </c>
      <c r="L1216" t="s">
        <v>45</v>
      </c>
      <c r="M1216">
        <v>96</v>
      </c>
      <c r="N1216">
        <v>4</v>
      </c>
      <c r="O1216">
        <v>3</v>
      </c>
      <c r="P1216" t="s">
        <v>56</v>
      </c>
      <c r="Q1216">
        <v>4</v>
      </c>
      <c r="R1216" t="s">
        <v>60</v>
      </c>
      <c r="S1216">
        <v>7879</v>
      </c>
      <c r="T1216">
        <v>14810</v>
      </c>
      <c r="U1216">
        <v>1</v>
      </c>
      <c r="V1216" t="s">
        <v>47</v>
      </c>
      <c r="W1216" t="s">
        <v>47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49</v>
      </c>
      <c r="C1217" t="s">
        <v>38</v>
      </c>
      <c r="D1217">
        <v>146</v>
      </c>
      <c r="E1217" t="s">
        <v>41</v>
      </c>
      <c r="F1217">
        <v>2</v>
      </c>
      <c r="G1217">
        <v>4</v>
      </c>
      <c r="H1217" t="s">
        <v>44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53</v>
      </c>
      <c r="Q1217">
        <v>4</v>
      </c>
      <c r="R1217" t="s">
        <v>61</v>
      </c>
      <c r="S1217">
        <v>4930</v>
      </c>
      <c r="T1217">
        <v>13970</v>
      </c>
      <c r="U1217">
        <v>0</v>
      </c>
      <c r="V1217" t="s">
        <v>47</v>
      </c>
      <c r="W1217" t="s">
        <v>47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49</v>
      </c>
      <c r="C1218" t="s">
        <v>37</v>
      </c>
      <c r="D1218">
        <v>1179</v>
      </c>
      <c r="E1218" t="s">
        <v>40</v>
      </c>
      <c r="F1218">
        <v>2</v>
      </c>
      <c r="G1218">
        <v>3</v>
      </c>
      <c r="H1218" t="s">
        <v>44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52</v>
      </c>
      <c r="Q1218">
        <v>4</v>
      </c>
      <c r="R1218" t="s">
        <v>60</v>
      </c>
      <c r="S1218">
        <v>7847</v>
      </c>
      <c r="T1218">
        <v>6069</v>
      </c>
      <c r="U1218">
        <v>1</v>
      </c>
      <c r="V1218" t="s">
        <v>47</v>
      </c>
      <c r="W1218" t="s">
        <v>47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49</v>
      </c>
      <c r="C1219" t="s">
        <v>37</v>
      </c>
      <c r="D1219">
        <v>581</v>
      </c>
      <c r="E1219" t="s">
        <v>41</v>
      </c>
      <c r="F1219">
        <v>9</v>
      </c>
      <c r="G1219">
        <v>3</v>
      </c>
      <c r="H1219" t="s">
        <v>44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53</v>
      </c>
      <c r="Q1219">
        <v>3</v>
      </c>
      <c r="R1219" t="s">
        <v>60</v>
      </c>
      <c r="S1219">
        <v>4401</v>
      </c>
      <c r="T1219">
        <v>17616</v>
      </c>
      <c r="U1219">
        <v>1</v>
      </c>
      <c r="V1219" t="s">
        <v>47</v>
      </c>
      <c r="W1219" t="s">
        <v>49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49</v>
      </c>
      <c r="C1220" t="s">
        <v>37</v>
      </c>
      <c r="D1220">
        <v>918</v>
      </c>
      <c r="E1220" t="s">
        <v>40</v>
      </c>
      <c r="F1220">
        <v>6</v>
      </c>
      <c r="G1220">
        <v>3</v>
      </c>
      <c r="H1220" t="s">
        <v>0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52</v>
      </c>
      <c r="Q1220">
        <v>3</v>
      </c>
      <c r="R1220" t="s">
        <v>61</v>
      </c>
      <c r="S1220">
        <v>9241</v>
      </c>
      <c r="T1220">
        <v>15869</v>
      </c>
      <c r="U1220">
        <v>1</v>
      </c>
      <c r="V1220" t="s">
        <v>47</v>
      </c>
      <c r="W1220" t="s">
        <v>49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49</v>
      </c>
      <c r="C1221" t="s">
        <v>37</v>
      </c>
      <c r="D1221">
        <v>1082</v>
      </c>
      <c r="E1221" t="s">
        <v>41</v>
      </c>
      <c r="F1221">
        <v>9</v>
      </c>
      <c r="G1221">
        <v>4</v>
      </c>
      <c r="H1221" t="s">
        <v>44</v>
      </c>
      <c r="I1221">
        <v>1</v>
      </c>
      <c r="J1221">
        <v>1709</v>
      </c>
      <c r="K1221">
        <v>4</v>
      </c>
      <c r="L1221" t="s">
        <v>45</v>
      </c>
      <c r="M1221">
        <v>43</v>
      </c>
      <c r="N1221">
        <v>3</v>
      </c>
      <c r="O1221">
        <v>1</v>
      </c>
      <c r="P1221" t="s">
        <v>54</v>
      </c>
      <c r="Q1221">
        <v>3</v>
      </c>
      <c r="R1221" t="s">
        <v>60</v>
      </c>
      <c r="S1221">
        <v>2974</v>
      </c>
      <c r="T1221">
        <v>25412</v>
      </c>
      <c r="U1221">
        <v>9</v>
      </c>
      <c r="V1221" t="s">
        <v>47</v>
      </c>
      <c r="W1221" t="s">
        <v>49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49</v>
      </c>
      <c r="C1222" t="s">
        <v>37</v>
      </c>
      <c r="D1222">
        <v>530</v>
      </c>
      <c r="E1222" t="s">
        <v>40</v>
      </c>
      <c r="F1222">
        <v>2</v>
      </c>
      <c r="G1222">
        <v>4</v>
      </c>
      <c r="H1222" t="s">
        <v>42</v>
      </c>
      <c r="I1222">
        <v>1</v>
      </c>
      <c r="J1222">
        <v>1710</v>
      </c>
      <c r="K1222">
        <v>3</v>
      </c>
      <c r="L1222" t="s">
        <v>45</v>
      </c>
      <c r="M1222">
        <v>51</v>
      </c>
      <c r="N1222">
        <v>3</v>
      </c>
      <c r="O1222">
        <v>2</v>
      </c>
      <c r="P1222" t="s">
        <v>59</v>
      </c>
      <c r="Q1222">
        <v>4</v>
      </c>
      <c r="R1222" t="s">
        <v>61</v>
      </c>
      <c r="S1222">
        <v>4502</v>
      </c>
      <c r="T1222">
        <v>7439</v>
      </c>
      <c r="U1222">
        <v>3</v>
      </c>
      <c r="V1222" t="s">
        <v>47</v>
      </c>
      <c r="W1222" t="s">
        <v>49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49</v>
      </c>
      <c r="C1223" t="s">
        <v>39</v>
      </c>
      <c r="D1223">
        <v>1238</v>
      </c>
      <c r="E1223" t="s">
        <v>41</v>
      </c>
      <c r="F1223">
        <v>1</v>
      </c>
      <c r="G1223">
        <v>1</v>
      </c>
      <c r="H1223" t="s">
        <v>42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56</v>
      </c>
      <c r="Q1223">
        <v>3</v>
      </c>
      <c r="R1223" t="s">
        <v>60</v>
      </c>
      <c r="S1223">
        <v>10748</v>
      </c>
      <c r="T1223">
        <v>3395</v>
      </c>
      <c r="U1223">
        <v>3</v>
      </c>
      <c r="V1223" t="s">
        <v>47</v>
      </c>
      <c r="W1223" t="s">
        <v>49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47</v>
      </c>
      <c r="C1224" t="s">
        <v>37</v>
      </c>
      <c r="D1224">
        <v>240</v>
      </c>
      <c r="E1224" t="s">
        <v>51</v>
      </c>
      <c r="F1224">
        <v>22</v>
      </c>
      <c r="G1224">
        <v>1</v>
      </c>
      <c r="H1224" t="s">
        <v>51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51</v>
      </c>
      <c r="Q1224">
        <v>3</v>
      </c>
      <c r="R1224" t="s">
        <v>60</v>
      </c>
      <c r="S1224">
        <v>1555</v>
      </c>
      <c r="T1224">
        <v>11585</v>
      </c>
      <c r="U1224">
        <v>1</v>
      </c>
      <c r="V1224" t="s">
        <v>47</v>
      </c>
      <c r="W1224" t="s">
        <v>49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47</v>
      </c>
      <c r="C1225" t="s">
        <v>38</v>
      </c>
      <c r="D1225">
        <v>1093</v>
      </c>
      <c r="E1225" t="s">
        <v>40</v>
      </c>
      <c r="F1225">
        <v>9</v>
      </c>
      <c r="G1225">
        <v>3</v>
      </c>
      <c r="H1225" t="s">
        <v>42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52</v>
      </c>
      <c r="Q1225">
        <v>3</v>
      </c>
      <c r="R1225" t="s">
        <v>60</v>
      </c>
      <c r="S1225">
        <v>12936</v>
      </c>
      <c r="T1225">
        <v>24164</v>
      </c>
      <c r="U1225">
        <v>7</v>
      </c>
      <c r="V1225" t="s">
        <v>47</v>
      </c>
      <c r="W1225" t="s">
        <v>49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49</v>
      </c>
      <c r="C1226" t="s">
        <v>37</v>
      </c>
      <c r="D1226">
        <v>390</v>
      </c>
      <c r="E1226" t="s">
        <v>41</v>
      </c>
      <c r="F1226">
        <v>17</v>
      </c>
      <c r="G1226">
        <v>4</v>
      </c>
      <c r="H1226" t="s">
        <v>44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54</v>
      </c>
      <c r="Q1226">
        <v>3</v>
      </c>
      <c r="R1226" t="s">
        <v>60</v>
      </c>
      <c r="S1226">
        <v>2305</v>
      </c>
      <c r="T1226">
        <v>6217</v>
      </c>
      <c r="U1226">
        <v>1</v>
      </c>
      <c r="V1226" t="s">
        <v>47</v>
      </c>
      <c r="W1226" t="s">
        <v>49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49</v>
      </c>
      <c r="C1227" t="s">
        <v>37</v>
      </c>
      <c r="D1227">
        <v>1005</v>
      </c>
      <c r="E1227" t="s">
        <v>41</v>
      </c>
      <c r="F1227">
        <v>28</v>
      </c>
      <c r="G1227">
        <v>2</v>
      </c>
      <c r="H1227" t="s">
        <v>50</v>
      </c>
      <c r="I1227">
        <v>1</v>
      </c>
      <c r="J1227">
        <v>1719</v>
      </c>
      <c r="K1227">
        <v>4</v>
      </c>
      <c r="L1227" t="s">
        <v>45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61</v>
      </c>
      <c r="S1227">
        <v>16704</v>
      </c>
      <c r="T1227">
        <v>17119</v>
      </c>
      <c r="U1227">
        <v>1</v>
      </c>
      <c r="V1227" t="s">
        <v>47</v>
      </c>
      <c r="W1227" t="s">
        <v>49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49</v>
      </c>
      <c r="C1228" t="s">
        <v>38</v>
      </c>
      <c r="D1228">
        <v>585</v>
      </c>
      <c r="E1228" t="s">
        <v>41</v>
      </c>
      <c r="F1228">
        <v>10</v>
      </c>
      <c r="G1228">
        <v>3</v>
      </c>
      <c r="H1228" t="s">
        <v>42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53</v>
      </c>
      <c r="Q1228">
        <v>3</v>
      </c>
      <c r="R1228" t="s">
        <v>60</v>
      </c>
      <c r="S1228">
        <v>3433</v>
      </c>
      <c r="T1228">
        <v>17360</v>
      </c>
      <c r="U1228">
        <v>6</v>
      </c>
      <c r="V1228" t="s">
        <v>47</v>
      </c>
      <c r="W1228" t="s">
        <v>49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49</v>
      </c>
      <c r="C1229" t="s">
        <v>37</v>
      </c>
      <c r="D1229">
        <v>741</v>
      </c>
      <c r="E1229" t="s">
        <v>41</v>
      </c>
      <c r="F1229">
        <v>2</v>
      </c>
      <c r="G1229">
        <v>4</v>
      </c>
      <c r="H1229" t="s">
        <v>42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54</v>
      </c>
      <c r="Q1229">
        <v>3</v>
      </c>
      <c r="R1229" t="s">
        <v>60</v>
      </c>
      <c r="S1229">
        <v>3477</v>
      </c>
      <c r="T1229">
        <v>18103</v>
      </c>
      <c r="U1229">
        <v>1</v>
      </c>
      <c r="V1229" t="s">
        <v>47</v>
      </c>
      <c r="W1229" t="s">
        <v>49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49</v>
      </c>
      <c r="C1230" t="s">
        <v>39</v>
      </c>
      <c r="D1230">
        <v>552</v>
      </c>
      <c r="E1230" t="s">
        <v>51</v>
      </c>
      <c r="F1230">
        <v>4</v>
      </c>
      <c r="G1230">
        <v>3</v>
      </c>
      <c r="H1230" t="s">
        <v>51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51</v>
      </c>
      <c r="Q1230">
        <v>2</v>
      </c>
      <c r="R1230" t="s">
        <v>60</v>
      </c>
      <c r="S1230">
        <v>6430</v>
      </c>
      <c r="T1230">
        <v>20794</v>
      </c>
      <c r="U1230">
        <v>6</v>
      </c>
      <c r="V1230" t="s">
        <v>47</v>
      </c>
      <c r="W1230" t="s">
        <v>49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49</v>
      </c>
      <c r="C1231" t="s">
        <v>37</v>
      </c>
      <c r="D1231">
        <v>369</v>
      </c>
      <c r="E1231" t="s">
        <v>41</v>
      </c>
      <c r="F1231">
        <v>8</v>
      </c>
      <c r="G1231">
        <v>2</v>
      </c>
      <c r="H1231" t="s">
        <v>42</v>
      </c>
      <c r="I1231">
        <v>1</v>
      </c>
      <c r="J1231">
        <v>1724</v>
      </c>
      <c r="K1231">
        <v>2</v>
      </c>
      <c r="L1231" t="s">
        <v>45</v>
      </c>
      <c r="M1231">
        <v>92</v>
      </c>
      <c r="N1231">
        <v>3</v>
      </c>
      <c r="O1231">
        <v>2</v>
      </c>
      <c r="P1231" t="s">
        <v>55</v>
      </c>
      <c r="Q1231">
        <v>1</v>
      </c>
      <c r="R1231" t="s">
        <v>60</v>
      </c>
      <c r="S1231">
        <v>6516</v>
      </c>
      <c r="T1231">
        <v>5041</v>
      </c>
      <c r="U1231">
        <v>2</v>
      </c>
      <c r="V1231" t="s">
        <v>47</v>
      </c>
      <c r="W1231" t="s">
        <v>47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49</v>
      </c>
      <c r="C1232" t="s">
        <v>37</v>
      </c>
      <c r="D1232">
        <v>506</v>
      </c>
      <c r="E1232" t="s">
        <v>41</v>
      </c>
      <c r="F1232">
        <v>29</v>
      </c>
      <c r="G1232">
        <v>1</v>
      </c>
      <c r="H1232" t="s">
        <v>44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54</v>
      </c>
      <c r="Q1232">
        <v>1</v>
      </c>
      <c r="R1232" t="s">
        <v>62</v>
      </c>
      <c r="S1232">
        <v>3907</v>
      </c>
      <c r="T1232">
        <v>3622</v>
      </c>
      <c r="U1232">
        <v>1</v>
      </c>
      <c r="V1232" t="s">
        <v>47</v>
      </c>
      <c r="W1232" t="s">
        <v>49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49</v>
      </c>
      <c r="C1233" t="s">
        <v>37</v>
      </c>
      <c r="D1233">
        <v>717</v>
      </c>
      <c r="E1233" t="s">
        <v>41</v>
      </c>
      <c r="F1233">
        <v>13</v>
      </c>
      <c r="G1233">
        <v>4</v>
      </c>
      <c r="H1233" t="s">
        <v>42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56</v>
      </c>
      <c r="Q1233">
        <v>2</v>
      </c>
      <c r="R1233" t="s">
        <v>61</v>
      </c>
      <c r="S1233">
        <v>5562</v>
      </c>
      <c r="T1233">
        <v>9697</v>
      </c>
      <c r="U1233">
        <v>6</v>
      </c>
      <c r="V1233" t="s">
        <v>47</v>
      </c>
      <c r="W1233" t="s">
        <v>49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49</v>
      </c>
      <c r="C1234" t="s">
        <v>37</v>
      </c>
      <c r="D1234">
        <v>1370</v>
      </c>
      <c r="E1234" t="s">
        <v>41</v>
      </c>
      <c r="F1234">
        <v>27</v>
      </c>
      <c r="G1234">
        <v>4</v>
      </c>
      <c r="H1234" t="s">
        <v>42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55</v>
      </c>
      <c r="Q1234">
        <v>3</v>
      </c>
      <c r="R1234" t="s">
        <v>60</v>
      </c>
      <c r="S1234">
        <v>6883</v>
      </c>
      <c r="T1234">
        <v>5151</v>
      </c>
      <c r="U1234">
        <v>2</v>
      </c>
      <c r="V1234" t="s">
        <v>47</v>
      </c>
      <c r="W1234" t="s">
        <v>49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49</v>
      </c>
      <c r="C1235" t="s">
        <v>37</v>
      </c>
      <c r="D1235">
        <v>793</v>
      </c>
      <c r="E1235" t="s">
        <v>41</v>
      </c>
      <c r="F1235">
        <v>16</v>
      </c>
      <c r="G1235">
        <v>1</v>
      </c>
      <c r="H1235" t="s">
        <v>42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53</v>
      </c>
      <c r="Q1235">
        <v>4</v>
      </c>
      <c r="R1235" t="s">
        <v>60</v>
      </c>
      <c r="S1235">
        <v>2862</v>
      </c>
      <c r="T1235">
        <v>3811</v>
      </c>
      <c r="U1235">
        <v>1</v>
      </c>
      <c r="V1235" t="s">
        <v>47</v>
      </c>
      <c r="W1235" t="s">
        <v>49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49</v>
      </c>
      <c r="C1236" t="s">
        <v>39</v>
      </c>
      <c r="D1236">
        <v>543</v>
      </c>
      <c r="E1236" t="s">
        <v>40</v>
      </c>
      <c r="F1236">
        <v>2</v>
      </c>
      <c r="G1236">
        <v>4</v>
      </c>
      <c r="H1236" t="s">
        <v>0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52</v>
      </c>
      <c r="Q1236">
        <v>2</v>
      </c>
      <c r="R1236" t="s">
        <v>60</v>
      </c>
      <c r="S1236">
        <v>4978</v>
      </c>
      <c r="T1236">
        <v>3536</v>
      </c>
      <c r="U1236">
        <v>7</v>
      </c>
      <c r="V1236" t="s">
        <v>47</v>
      </c>
      <c r="W1236" t="s">
        <v>49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49</v>
      </c>
      <c r="C1237" t="s">
        <v>37</v>
      </c>
      <c r="D1237">
        <v>1277</v>
      </c>
      <c r="E1237" t="s">
        <v>40</v>
      </c>
      <c r="F1237">
        <v>2</v>
      </c>
      <c r="G1237">
        <v>3</v>
      </c>
      <c r="H1237" t="s">
        <v>42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52</v>
      </c>
      <c r="Q1237">
        <v>4</v>
      </c>
      <c r="R1237" t="s">
        <v>62</v>
      </c>
      <c r="S1237">
        <v>10368</v>
      </c>
      <c r="T1237">
        <v>5596</v>
      </c>
      <c r="U1237">
        <v>4</v>
      </c>
      <c r="V1237" t="s">
        <v>47</v>
      </c>
      <c r="W1237" t="s">
        <v>47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47</v>
      </c>
      <c r="C1238" t="s">
        <v>37</v>
      </c>
      <c r="D1238">
        <v>1456</v>
      </c>
      <c r="E1238" t="s">
        <v>40</v>
      </c>
      <c r="F1238">
        <v>13</v>
      </c>
      <c r="G1238">
        <v>5</v>
      </c>
      <c r="H1238" t="s">
        <v>0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52</v>
      </c>
      <c r="Q1238">
        <v>1</v>
      </c>
      <c r="R1238" t="s">
        <v>62</v>
      </c>
      <c r="S1238">
        <v>6134</v>
      </c>
      <c r="T1238">
        <v>8658</v>
      </c>
      <c r="U1238">
        <v>5</v>
      </c>
      <c r="V1238" t="s">
        <v>47</v>
      </c>
      <c r="W1238" t="s">
        <v>47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47</v>
      </c>
      <c r="C1239" t="s">
        <v>37</v>
      </c>
      <c r="D1239">
        <v>964</v>
      </c>
      <c r="E1239" t="s">
        <v>40</v>
      </c>
      <c r="F1239">
        <v>1</v>
      </c>
      <c r="G1239">
        <v>2</v>
      </c>
      <c r="H1239" t="s">
        <v>42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52</v>
      </c>
      <c r="Q1239">
        <v>2</v>
      </c>
      <c r="R1239" t="s">
        <v>61</v>
      </c>
      <c r="S1239">
        <v>6735</v>
      </c>
      <c r="T1239">
        <v>12147</v>
      </c>
      <c r="U1239">
        <v>6</v>
      </c>
      <c r="V1239" t="s">
        <v>47</v>
      </c>
      <c r="W1239" t="s">
        <v>49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49</v>
      </c>
      <c r="C1240" t="s">
        <v>37</v>
      </c>
      <c r="D1240">
        <v>160</v>
      </c>
      <c r="E1240" t="s">
        <v>41</v>
      </c>
      <c r="F1240">
        <v>4</v>
      </c>
      <c r="G1240">
        <v>1</v>
      </c>
      <c r="H1240" t="s">
        <v>44</v>
      </c>
      <c r="I1240">
        <v>1</v>
      </c>
      <c r="J1240">
        <v>1735</v>
      </c>
      <c r="K1240">
        <v>3</v>
      </c>
      <c r="L1240" t="s">
        <v>45</v>
      </c>
      <c r="M1240">
        <v>51</v>
      </c>
      <c r="N1240">
        <v>3</v>
      </c>
      <c r="O1240">
        <v>1</v>
      </c>
      <c r="P1240" t="s">
        <v>54</v>
      </c>
      <c r="Q1240">
        <v>2</v>
      </c>
      <c r="R1240" t="s">
        <v>61</v>
      </c>
      <c r="S1240">
        <v>3295</v>
      </c>
      <c r="T1240">
        <v>12862</v>
      </c>
      <c r="U1240">
        <v>1</v>
      </c>
      <c r="V1240" t="s">
        <v>47</v>
      </c>
      <c r="W1240" t="s">
        <v>49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49</v>
      </c>
      <c r="C1241" t="s">
        <v>38</v>
      </c>
      <c r="D1241">
        <v>163</v>
      </c>
      <c r="E1241" t="s">
        <v>41</v>
      </c>
      <c r="F1241">
        <v>24</v>
      </c>
      <c r="G1241">
        <v>1</v>
      </c>
      <c r="H1241" t="s">
        <v>50</v>
      </c>
      <c r="I1241">
        <v>1</v>
      </c>
      <c r="J1241">
        <v>1736</v>
      </c>
      <c r="K1241">
        <v>4</v>
      </c>
      <c r="L1241" t="s">
        <v>45</v>
      </c>
      <c r="M1241">
        <v>30</v>
      </c>
      <c r="N1241">
        <v>3</v>
      </c>
      <c r="O1241">
        <v>2</v>
      </c>
      <c r="P1241" t="s">
        <v>55</v>
      </c>
      <c r="Q1241">
        <v>4</v>
      </c>
      <c r="R1241" t="s">
        <v>61</v>
      </c>
      <c r="S1241">
        <v>5238</v>
      </c>
      <c r="T1241">
        <v>6670</v>
      </c>
      <c r="U1241">
        <v>2</v>
      </c>
      <c r="V1241" t="s">
        <v>47</v>
      </c>
      <c r="W1241" t="s">
        <v>49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49</v>
      </c>
      <c r="C1242" t="s">
        <v>39</v>
      </c>
      <c r="D1242">
        <v>792</v>
      </c>
      <c r="E1242" t="s">
        <v>41</v>
      </c>
      <c r="F1242">
        <v>1</v>
      </c>
      <c r="G1242">
        <v>3</v>
      </c>
      <c r="H1242" t="s">
        <v>42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54</v>
      </c>
      <c r="Q1242">
        <v>4</v>
      </c>
      <c r="R1242" t="s">
        <v>60</v>
      </c>
      <c r="S1242">
        <v>6472</v>
      </c>
      <c r="T1242">
        <v>8989</v>
      </c>
      <c r="U1242">
        <v>1</v>
      </c>
      <c r="V1242" t="s">
        <v>47</v>
      </c>
      <c r="W1242" t="s">
        <v>47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49</v>
      </c>
      <c r="C1243" t="s">
        <v>37</v>
      </c>
      <c r="D1243">
        <v>371</v>
      </c>
      <c r="E1243" t="s">
        <v>40</v>
      </c>
      <c r="F1243">
        <v>19</v>
      </c>
      <c r="G1243">
        <v>3</v>
      </c>
      <c r="H1243" t="s">
        <v>42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52</v>
      </c>
      <c r="Q1243">
        <v>3</v>
      </c>
      <c r="R1243" t="s">
        <v>60</v>
      </c>
      <c r="S1243">
        <v>9610</v>
      </c>
      <c r="T1243">
        <v>3840</v>
      </c>
      <c r="U1243">
        <v>3</v>
      </c>
      <c r="V1243" t="s">
        <v>47</v>
      </c>
      <c r="W1243" t="s">
        <v>49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49</v>
      </c>
      <c r="C1244" t="s">
        <v>37</v>
      </c>
      <c r="D1244">
        <v>611</v>
      </c>
      <c r="E1244" t="s">
        <v>40</v>
      </c>
      <c r="F1244">
        <v>7</v>
      </c>
      <c r="G1244">
        <v>4</v>
      </c>
      <c r="H1244" t="s">
        <v>44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57</v>
      </c>
      <c r="Q1244">
        <v>2</v>
      </c>
      <c r="R1244" t="s">
        <v>61</v>
      </c>
      <c r="S1244">
        <v>19833</v>
      </c>
      <c r="T1244">
        <v>4349</v>
      </c>
      <c r="U1244">
        <v>1</v>
      </c>
      <c r="V1244" t="s">
        <v>47</v>
      </c>
      <c r="W1244" t="s">
        <v>49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49</v>
      </c>
      <c r="C1245" t="s">
        <v>37</v>
      </c>
      <c r="D1245">
        <v>176</v>
      </c>
      <c r="E1245" t="s">
        <v>51</v>
      </c>
      <c r="F1245">
        <v>4</v>
      </c>
      <c r="G1245">
        <v>3</v>
      </c>
      <c r="H1245" t="s">
        <v>42</v>
      </c>
      <c r="I1245">
        <v>1</v>
      </c>
      <c r="J1245">
        <v>1744</v>
      </c>
      <c r="K1245">
        <v>3</v>
      </c>
      <c r="L1245" t="s">
        <v>45</v>
      </c>
      <c r="M1245">
        <v>56</v>
      </c>
      <c r="N1245">
        <v>1</v>
      </c>
      <c r="O1245">
        <v>3</v>
      </c>
      <c r="P1245" t="s">
        <v>51</v>
      </c>
      <c r="Q1245">
        <v>3</v>
      </c>
      <c r="R1245" t="s">
        <v>60</v>
      </c>
      <c r="S1245">
        <v>9756</v>
      </c>
      <c r="T1245">
        <v>6595</v>
      </c>
      <c r="U1245">
        <v>4</v>
      </c>
      <c r="V1245" t="s">
        <v>47</v>
      </c>
      <c r="W1245" t="s">
        <v>49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49</v>
      </c>
      <c r="C1246" t="s">
        <v>38</v>
      </c>
      <c r="D1246">
        <v>1312</v>
      </c>
      <c r="E1246" t="s">
        <v>41</v>
      </c>
      <c r="F1246">
        <v>2</v>
      </c>
      <c r="G1246">
        <v>4</v>
      </c>
      <c r="H1246" t="s">
        <v>50</v>
      </c>
      <c r="I1246">
        <v>1</v>
      </c>
      <c r="J1246">
        <v>1745</v>
      </c>
      <c r="K1246">
        <v>4</v>
      </c>
      <c r="L1246" t="s">
        <v>45</v>
      </c>
      <c r="M1246">
        <v>78</v>
      </c>
      <c r="N1246">
        <v>2</v>
      </c>
      <c r="O1246">
        <v>1</v>
      </c>
      <c r="P1246" t="s">
        <v>53</v>
      </c>
      <c r="Q1246">
        <v>1</v>
      </c>
      <c r="R1246" t="s">
        <v>61</v>
      </c>
      <c r="S1246">
        <v>4968</v>
      </c>
      <c r="T1246">
        <v>26427</v>
      </c>
      <c r="U1246">
        <v>0</v>
      </c>
      <c r="V1246" t="s">
        <v>47</v>
      </c>
      <c r="W1246" t="s">
        <v>49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49</v>
      </c>
      <c r="C1247" t="s">
        <v>38</v>
      </c>
      <c r="D1247">
        <v>897</v>
      </c>
      <c r="E1247" t="s">
        <v>51</v>
      </c>
      <c r="F1247">
        <v>10</v>
      </c>
      <c r="G1247">
        <v>3</v>
      </c>
      <c r="H1247" t="s">
        <v>44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51</v>
      </c>
      <c r="Q1247">
        <v>4</v>
      </c>
      <c r="R1247" t="s">
        <v>60</v>
      </c>
      <c r="S1247">
        <v>2145</v>
      </c>
      <c r="T1247">
        <v>2097</v>
      </c>
      <c r="U1247">
        <v>0</v>
      </c>
      <c r="V1247" t="s">
        <v>47</v>
      </c>
      <c r="W1247" t="s">
        <v>49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47</v>
      </c>
      <c r="C1248" t="s">
        <v>38</v>
      </c>
      <c r="D1248">
        <v>600</v>
      </c>
      <c r="E1248" t="s">
        <v>51</v>
      </c>
      <c r="F1248">
        <v>8</v>
      </c>
      <c r="G1248">
        <v>3</v>
      </c>
      <c r="H1248" t="s">
        <v>51</v>
      </c>
      <c r="I1248">
        <v>1</v>
      </c>
      <c r="J1248">
        <v>1747</v>
      </c>
      <c r="K1248">
        <v>3</v>
      </c>
      <c r="L1248" t="s">
        <v>45</v>
      </c>
      <c r="M1248">
        <v>66</v>
      </c>
      <c r="N1248">
        <v>2</v>
      </c>
      <c r="O1248">
        <v>1</v>
      </c>
      <c r="P1248" t="s">
        <v>51</v>
      </c>
      <c r="Q1248">
        <v>4</v>
      </c>
      <c r="R1248" t="s">
        <v>62</v>
      </c>
      <c r="S1248">
        <v>2180</v>
      </c>
      <c r="T1248">
        <v>9732</v>
      </c>
      <c r="U1248">
        <v>6</v>
      </c>
      <c r="V1248" t="s">
        <v>47</v>
      </c>
      <c r="W1248" t="s">
        <v>49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49</v>
      </c>
      <c r="C1249" t="s">
        <v>37</v>
      </c>
      <c r="D1249">
        <v>1003</v>
      </c>
      <c r="E1249" t="s">
        <v>40</v>
      </c>
      <c r="F1249">
        <v>5</v>
      </c>
      <c r="G1249">
        <v>3</v>
      </c>
      <c r="H1249" t="s">
        <v>50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52</v>
      </c>
      <c r="Q1249">
        <v>3</v>
      </c>
      <c r="R1249" t="s">
        <v>60</v>
      </c>
      <c r="S1249">
        <v>8346</v>
      </c>
      <c r="T1249">
        <v>20943</v>
      </c>
      <c r="U1249">
        <v>1</v>
      </c>
      <c r="V1249" t="s">
        <v>47</v>
      </c>
      <c r="W1249" t="s">
        <v>49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49</v>
      </c>
      <c r="C1250" t="s">
        <v>37</v>
      </c>
      <c r="D1250">
        <v>1054</v>
      </c>
      <c r="E1250" t="s">
        <v>41</v>
      </c>
      <c r="F1250">
        <v>8</v>
      </c>
      <c r="G1250">
        <v>3</v>
      </c>
      <c r="H1250" t="s">
        <v>44</v>
      </c>
      <c r="I1250">
        <v>1</v>
      </c>
      <c r="J1250">
        <v>1751</v>
      </c>
      <c r="K1250">
        <v>3</v>
      </c>
      <c r="L1250" t="s">
        <v>45</v>
      </c>
      <c r="M1250">
        <v>67</v>
      </c>
      <c r="N1250">
        <v>3</v>
      </c>
      <c r="O1250">
        <v>1</v>
      </c>
      <c r="P1250" t="s">
        <v>53</v>
      </c>
      <c r="Q1250">
        <v>4</v>
      </c>
      <c r="R1250" t="s">
        <v>61</v>
      </c>
      <c r="S1250">
        <v>3445</v>
      </c>
      <c r="T1250">
        <v>6152</v>
      </c>
      <c r="U1250">
        <v>1</v>
      </c>
      <c r="V1250" t="s">
        <v>47</v>
      </c>
      <c r="W1250" t="s">
        <v>49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47</v>
      </c>
      <c r="C1251" t="s">
        <v>37</v>
      </c>
      <c r="D1251">
        <v>428</v>
      </c>
      <c r="E1251" t="s">
        <v>40</v>
      </c>
      <c r="F1251">
        <v>9</v>
      </c>
      <c r="G1251">
        <v>3</v>
      </c>
      <c r="H1251" t="s">
        <v>0</v>
      </c>
      <c r="I1251">
        <v>1</v>
      </c>
      <c r="J1251">
        <v>1752</v>
      </c>
      <c r="K1251">
        <v>2</v>
      </c>
      <c r="L1251" t="s">
        <v>45</v>
      </c>
      <c r="M1251">
        <v>52</v>
      </c>
      <c r="N1251">
        <v>1</v>
      </c>
      <c r="O1251">
        <v>1</v>
      </c>
      <c r="P1251" t="s">
        <v>59</v>
      </c>
      <c r="Q1251">
        <v>2</v>
      </c>
      <c r="R1251" t="s">
        <v>61</v>
      </c>
      <c r="S1251">
        <v>2760</v>
      </c>
      <c r="T1251">
        <v>14630</v>
      </c>
      <c r="U1251">
        <v>1</v>
      </c>
      <c r="V1251" t="s">
        <v>47</v>
      </c>
      <c r="W1251" t="s">
        <v>49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49</v>
      </c>
      <c r="C1252" t="s">
        <v>38</v>
      </c>
      <c r="D1252">
        <v>461</v>
      </c>
      <c r="E1252" t="s">
        <v>41</v>
      </c>
      <c r="F1252">
        <v>1</v>
      </c>
      <c r="G1252">
        <v>3</v>
      </c>
      <c r="H1252" t="s">
        <v>42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56</v>
      </c>
      <c r="Q1252">
        <v>3</v>
      </c>
      <c r="R1252" t="s">
        <v>61</v>
      </c>
      <c r="S1252">
        <v>6294</v>
      </c>
      <c r="T1252">
        <v>23060</v>
      </c>
      <c r="U1252">
        <v>8</v>
      </c>
      <c r="V1252" t="s">
        <v>47</v>
      </c>
      <c r="W1252" t="s">
        <v>47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49</v>
      </c>
      <c r="C1253" t="s">
        <v>37</v>
      </c>
      <c r="D1253">
        <v>979</v>
      </c>
      <c r="E1253" t="s">
        <v>40</v>
      </c>
      <c r="F1253">
        <v>15</v>
      </c>
      <c r="G1253">
        <v>2</v>
      </c>
      <c r="H1253" t="s">
        <v>0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52</v>
      </c>
      <c r="Q1253">
        <v>1</v>
      </c>
      <c r="R1253" t="s">
        <v>62</v>
      </c>
      <c r="S1253">
        <v>7140</v>
      </c>
      <c r="T1253">
        <v>3088</v>
      </c>
      <c r="U1253">
        <v>2</v>
      </c>
      <c r="V1253" t="s">
        <v>47</v>
      </c>
      <c r="W1253" t="s">
        <v>49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49</v>
      </c>
      <c r="C1254" t="s">
        <v>37</v>
      </c>
      <c r="D1254">
        <v>181</v>
      </c>
      <c r="E1254" t="s">
        <v>41</v>
      </c>
      <c r="F1254">
        <v>2</v>
      </c>
      <c r="G1254">
        <v>4</v>
      </c>
      <c r="H1254" t="s">
        <v>44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53</v>
      </c>
      <c r="Q1254">
        <v>4</v>
      </c>
      <c r="R1254" t="s">
        <v>60</v>
      </c>
      <c r="S1254">
        <v>2932</v>
      </c>
      <c r="T1254">
        <v>5586</v>
      </c>
      <c r="U1254">
        <v>0</v>
      </c>
      <c r="V1254" t="s">
        <v>47</v>
      </c>
      <c r="W1254" t="s">
        <v>47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49</v>
      </c>
      <c r="C1255" t="s">
        <v>39</v>
      </c>
      <c r="D1255">
        <v>1283</v>
      </c>
      <c r="E1255" t="s">
        <v>40</v>
      </c>
      <c r="F1255">
        <v>2</v>
      </c>
      <c r="G1255">
        <v>3</v>
      </c>
      <c r="H1255" t="s">
        <v>0</v>
      </c>
      <c r="I1255">
        <v>1</v>
      </c>
      <c r="J1255">
        <v>1756</v>
      </c>
      <c r="K1255">
        <v>4</v>
      </c>
      <c r="L1255" t="s">
        <v>45</v>
      </c>
      <c r="M1255">
        <v>62</v>
      </c>
      <c r="N1255">
        <v>3</v>
      </c>
      <c r="O1255">
        <v>2</v>
      </c>
      <c r="P1255" t="s">
        <v>52</v>
      </c>
      <c r="Q1255">
        <v>2</v>
      </c>
      <c r="R1255" t="s">
        <v>61</v>
      </c>
      <c r="S1255">
        <v>5147</v>
      </c>
      <c r="T1255">
        <v>10697</v>
      </c>
      <c r="U1255">
        <v>8</v>
      </c>
      <c r="V1255" t="s">
        <v>47</v>
      </c>
      <c r="W1255" t="s">
        <v>49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49</v>
      </c>
      <c r="C1256" t="s">
        <v>37</v>
      </c>
      <c r="D1256">
        <v>1313</v>
      </c>
      <c r="E1256" t="s">
        <v>40</v>
      </c>
      <c r="F1256">
        <v>11</v>
      </c>
      <c r="G1256">
        <v>4</v>
      </c>
      <c r="H1256" t="s">
        <v>0</v>
      </c>
      <c r="I1256">
        <v>1</v>
      </c>
      <c r="J1256">
        <v>1757</v>
      </c>
      <c r="K1256">
        <v>4</v>
      </c>
      <c r="L1256" t="s">
        <v>45</v>
      </c>
      <c r="M1256">
        <v>80</v>
      </c>
      <c r="N1256">
        <v>3</v>
      </c>
      <c r="O1256">
        <v>2</v>
      </c>
      <c r="P1256" t="s">
        <v>52</v>
      </c>
      <c r="Q1256">
        <v>4</v>
      </c>
      <c r="R1256" t="s">
        <v>61</v>
      </c>
      <c r="S1256">
        <v>4507</v>
      </c>
      <c r="T1256">
        <v>8191</v>
      </c>
      <c r="U1256">
        <v>3</v>
      </c>
      <c r="V1256" t="s">
        <v>47</v>
      </c>
      <c r="W1256" t="s">
        <v>49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47</v>
      </c>
      <c r="C1257" t="s">
        <v>37</v>
      </c>
      <c r="D1257">
        <v>211</v>
      </c>
      <c r="E1257" t="s">
        <v>40</v>
      </c>
      <c r="F1257">
        <v>16</v>
      </c>
      <c r="G1257">
        <v>3</v>
      </c>
      <c r="H1257" t="s">
        <v>42</v>
      </c>
      <c r="I1257">
        <v>1</v>
      </c>
      <c r="J1257">
        <v>1758</v>
      </c>
      <c r="K1257">
        <v>1</v>
      </c>
      <c r="L1257" t="s">
        <v>45</v>
      </c>
      <c r="M1257">
        <v>74</v>
      </c>
      <c r="N1257">
        <v>3</v>
      </c>
      <c r="O1257">
        <v>3</v>
      </c>
      <c r="P1257" t="s">
        <v>52</v>
      </c>
      <c r="Q1257">
        <v>1</v>
      </c>
      <c r="R1257" t="s">
        <v>61</v>
      </c>
      <c r="S1257">
        <v>8564</v>
      </c>
      <c r="T1257">
        <v>10092</v>
      </c>
      <c r="U1257">
        <v>2</v>
      </c>
      <c r="V1257" t="s">
        <v>47</v>
      </c>
      <c r="W1257" t="s">
        <v>47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49</v>
      </c>
      <c r="C1258" t="s">
        <v>38</v>
      </c>
      <c r="D1258">
        <v>594</v>
      </c>
      <c r="E1258" t="s">
        <v>41</v>
      </c>
      <c r="F1258">
        <v>2</v>
      </c>
      <c r="G1258">
        <v>2</v>
      </c>
      <c r="H1258" t="s">
        <v>44</v>
      </c>
      <c r="I1258">
        <v>1</v>
      </c>
      <c r="J1258">
        <v>1760</v>
      </c>
      <c r="K1258">
        <v>3</v>
      </c>
      <c r="L1258" t="s">
        <v>45</v>
      </c>
      <c r="M1258">
        <v>75</v>
      </c>
      <c r="N1258">
        <v>2</v>
      </c>
      <c r="O1258">
        <v>1</v>
      </c>
      <c r="P1258" t="s">
        <v>54</v>
      </c>
      <c r="Q1258">
        <v>2</v>
      </c>
      <c r="R1258" t="s">
        <v>60</v>
      </c>
      <c r="S1258">
        <v>2468</v>
      </c>
      <c r="T1258">
        <v>15963</v>
      </c>
      <c r="U1258">
        <v>4</v>
      </c>
      <c r="V1258" t="s">
        <v>47</v>
      </c>
      <c r="W1258" t="s">
        <v>49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47</v>
      </c>
      <c r="C1259" t="s">
        <v>37</v>
      </c>
      <c r="D1259">
        <v>1079</v>
      </c>
      <c r="E1259" t="s">
        <v>40</v>
      </c>
      <c r="F1259">
        <v>16</v>
      </c>
      <c r="G1259">
        <v>4</v>
      </c>
      <c r="H1259" t="s">
        <v>0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52</v>
      </c>
      <c r="Q1259">
        <v>3</v>
      </c>
      <c r="R1259" t="s">
        <v>60</v>
      </c>
      <c r="S1259">
        <v>8161</v>
      </c>
      <c r="T1259">
        <v>19002</v>
      </c>
      <c r="U1259">
        <v>2</v>
      </c>
      <c r="V1259" t="s">
        <v>47</v>
      </c>
      <c r="W1259" t="s">
        <v>49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49</v>
      </c>
      <c r="C1260" t="s">
        <v>37</v>
      </c>
      <c r="D1260">
        <v>590</v>
      </c>
      <c r="E1260" t="s">
        <v>41</v>
      </c>
      <c r="F1260">
        <v>4</v>
      </c>
      <c r="G1260">
        <v>3</v>
      </c>
      <c r="H1260" t="s">
        <v>50</v>
      </c>
      <c r="I1260">
        <v>1</v>
      </c>
      <c r="J1260">
        <v>1762</v>
      </c>
      <c r="K1260">
        <v>4</v>
      </c>
      <c r="L1260" t="s">
        <v>45</v>
      </c>
      <c r="M1260">
        <v>91</v>
      </c>
      <c r="N1260">
        <v>2</v>
      </c>
      <c r="O1260">
        <v>1</v>
      </c>
      <c r="P1260" t="s">
        <v>53</v>
      </c>
      <c r="Q1260">
        <v>1</v>
      </c>
      <c r="R1260" t="s">
        <v>62</v>
      </c>
      <c r="S1260">
        <v>2109</v>
      </c>
      <c r="T1260">
        <v>10007</v>
      </c>
      <c r="U1260">
        <v>1</v>
      </c>
      <c r="V1260" t="s">
        <v>47</v>
      </c>
      <c r="W1260" t="s">
        <v>49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49</v>
      </c>
      <c r="C1261" t="s">
        <v>37</v>
      </c>
      <c r="D1261">
        <v>305</v>
      </c>
      <c r="E1261" t="s">
        <v>41</v>
      </c>
      <c r="F1261">
        <v>16</v>
      </c>
      <c r="G1261">
        <v>3</v>
      </c>
      <c r="H1261" t="s">
        <v>42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56</v>
      </c>
      <c r="Q1261">
        <v>3</v>
      </c>
      <c r="R1261" t="s">
        <v>60</v>
      </c>
      <c r="S1261">
        <v>5294</v>
      </c>
      <c r="T1261">
        <v>9128</v>
      </c>
      <c r="U1261">
        <v>3</v>
      </c>
      <c r="V1261" t="s">
        <v>47</v>
      </c>
      <c r="W1261" t="s">
        <v>49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49</v>
      </c>
      <c r="C1262" t="s">
        <v>39</v>
      </c>
      <c r="D1262">
        <v>953</v>
      </c>
      <c r="E1262" t="s">
        <v>41</v>
      </c>
      <c r="F1262">
        <v>5</v>
      </c>
      <c r="G1262">
        <v>4</v>
      </c>
      <c r="H1262" t="s">
        <v>50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53</v>
      </c>
      <c r="Q1262">
        <v>2</v>
      </c>
      <c r="R1262" t="s">
        <v>61</v>
      </c>
      <c r="S1262">
        <v>2718</v>
      </c>
      <c r="T1262">
        <v>17674</v>
      </c>
      <c r="U1262">
        <v>2</v>
      </c>
      <c r="V1262" t="s">
        <v>47</v>
      </c>
      <c r="W1262" t="s">
        <v>49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49</v>
      </c>
      <c r="C1263" t="s">
        <v>37</v>
      </c>
      <c r="D1263">
        <v>833</v>
      </c>
      <c r="E1263" t="s">
        <v>41</v>
      </c>
      <c r="F1263">
        <v>18</v>
      </c>
      <c r="G1263">
        <v>3</v>
      </c>
      <c r="H1263" t="s">
        <v>44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56</v>
      </c>
      <c r="Q1263">
        <v>4</v>
      </c>
      <c r="R1263" t="s">
        <v>60</v>
      </c>
      <c r="S1263">
        <v>5811</v>
      </c>
      <c r="T1263">
        <v>24539</v>
      </c>
      <c r="U1263">
        <v>3</v>
      </c>
      <c r="V1263" t="s">
        <v>47</v>
      </c>
      <c r="W1263" t="s">
        <v>47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47</v>
      </c>
      <c r="C1264" t="s">
        <v>38</v>
      </c>
      <c r="D1264">
        <v>807</v>
      </c>
      <c r="E1264" t="s">
        <v>41</v>
      </c>
      <c r="F1264">
        <v>17</v>
      </c>
      <c r="G1264">
        <v>3</v>
      </c>
      <c r="H1264" t="s">
        <v>50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53</v>
      </c>
      <c r="Q1264">
        <v>3</v>
      </c>
      <c r="R1264" t="s">
        <v>60</v>
      </c>
      <c r="S1264">
        <v>2437</v>
      </c>
      <c r="T1264">
        <v>15587</v>
      </c>
      <c r="U1264">
        <v>9</v>
      </c>
      <c r="V1264" t="s">
        <v>47</v>
      </c>
      <c r="W1264" t="s">
        <v>47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49</v>
      </c>
      <c r="C1265" t="s">
        <v>37</v>
      </c>
      <c r="D1265">
        <v>855</v>
      </c>
      <c r="E1265" t="s">
        <v>41</v>
      </c>
      <c r="F1265">
        <v>12</v>
      </c>
      <c r="G1265">
        <v>3</v>
      </c>
      <c r="H1265" t="s">
        <v>44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54</v>
      </c>
      <c r="Q1265">
        <v>2</v>
      </c>
      <c r="R1265" t="s">
        <v>62</v>
      </c>
      <c r="S1265">
        <v>2766</v>
      </c>
      <c r="T1265">
        <v>8952</v>
      </c>
      <c r="U1265">
        <v>8</v>
      </c>
      <c r="V1265" t="s">
        <v>47</v>
      </c>
      <c r="W1265" t="s">
        <v>49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49</v>
      </c>
      <c r="C1266" t="s">
        <v>37</v>
      </c>
      <c r="D1266">
        <v>478</v>
      </c>
      <c r="E1266" t="s">
        <v>41</v>
      </c>
      <c r="F1266">
        <v>2</v>
      </c>
      <c r="G1266">
        <v>3</v>
      </c>
      <c r="H1266" t="s">
        <v>44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60</v>
      </c>
      <c r="S1266">
        <v>19038</v>
      </c>
      <c r="T1266">
        <v>19805</v>
      </c>
      <c r="U1266">
        <v>8</v>
      </c>
      <c r="V1266" t="s">
        <v>47</v>
      </c>
      <c r="W1266" t="s">
        <v>49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49</v>
      </c>
      <c r="C1267" t="s">
        <v>39</v>
      </c>
      <c r="D1267">
        <v>775</v>
      </c>
      <c r="E1267" t="s">
        <v>41</v>
      </c>
      <c r="F1267">
        <v>4</v>
      </c>
      <c r="G1267">
        <v>3</v>
      </c>
      <c r="H1267" t="s">
        <v>50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53</v>
      </c>
      <c r="Q1267">
        <v>2</v>
      </c>
      <c r="R1267" t="s">
        <v>62</v>
      </c>
      <c r="S1267">
        <v>3055</v>
      </c>
      <c r="T1267">
        <v>6194</v>
      </c>
      <c r="U1267">
        <v>5</v>
      </c>
      <c r="V1267" t="s">
        <v>47</v>
      </c>
      <c r="W1267" t="s">
        <v>49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49</v>
      </c>
      <c r="C1268" t="s">
        <v>37</v>
      </c>
      <c r="D1268">
        <v>548</v>
      </c>
      <c r="E1268" t="s">
        <v>41</v>
      </c>
      <c r="F1268">
        <v>9</v>
      </c>
      <c r="G1268">
        <v>4</v>
      </c>
      <c r="H1268" t="s">
        <v>42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54</v>
      </c>
      <c r="Q1268">
        <v>1</v>
      </c>
      <c r="R1268" t="s">
        <v>62</v>
      </c>
      <c r="S1268">
        <v>2289</v>
      </c>
      <c r="T1268">
        <v>20520</v>
      </c>
      <c r="U1268">
        <v>1</v>
      </c>
      <c r="V1268" t="s">
        <v>47</v>
      </c>
      <c r="W1268" t="s">
        <v>49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49</v>
      </c>
      <c r="C1269" t="s">
        <v>39</v>
      </c>
      <c r="D1269">
        <v>1375</v>
      </c>
      <c r="E1269" t="s">
        <v>40</v>
      </c>
      <c r="F1269">
        <v>10</v>
      </c>
      <c r="G1269">
        <v>3</v>
      </c>
      <c r="H1269" t="s">
        <v>42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52</v>
      </c>
      <c r="Q1269">
        <v>3</v>
      </c>
      <c r="R1269" t="s">
        <v>62</v>
      </c>
      <c r="S1269">
        <v>4001</v>
      </c>
      <c r="T1269">
        <v>12313</v>
      </c>
      <c r="U1269">
        <v>1</v>
      </c>
      <c r="V1269" t="s">
        <v>47</v>
      </c>
      <c r="W1269" t="s">
        <v>47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49</v>
      </c>
      <c r="C1270" t="s">
        <v>39</v>
      </c>
      <c r="D1270">
        <v>661</v>
      </c>
      <c r="E1270" t="s">
        <v>41</v>
      </c>
      <c r="F1270">
        <v>1</v>
      </c>
      <c r="G1270">
        <v>4</v>
      </c>
      <c r="H1270" t="s">
        <v>44</v>
      </c>
      <c r="I1270">
        <v>1</v>
      </c>
      <c r="J1270">
        <v>1775</v>
      </c>
      <c r="K1270">
        <v>1</v>
      </c>
      <c r="L1270" t="s">
        <v>45</v>
      </c>
      <c r="M1270">
        <v>60</v>
      </c>
      <c r="N1270">
        <v>2</v>
      </c>
      <c r="O1270">
        <v>4</v>
      </c>
      <c r="P1270" t="s">
        <v>55</v>
      </c>
      <c r="Q1270">
        <v>3</v>
      </c>
      <c r="R1270" t="s">
        <v>60</v>
      </c>
      <c r="S1270">
        <v>12965</v>
      </c>
      <c r="T1270">
        <v>22308</v>
      </c>
      <c r="U1270">
        <v>4</v>
      </c>
      <c r="V1270" t="s">
        <v>47</v>
      </c>
      <c r="W1270" t="s">
        <v>47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49</v>
      </c>
      <c r="C1271" t="s">
        <v>37</v>
      </c>
      <c r="D1271">
        <v>244</v>
      </c>
      <c r="E1271" t="s">
        <v>51</v>
      </c>
      <c r="F1271">
        <v>2</v>
      </c>
      <c r="G1271">
        <v>3</v>
      </c>
      <c r="H1271" t="s">
        <v>42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51</v>
      </c>
      <c r="Q1271">
        <v>4</v>
      </c>
      <c r="R1271" t="s">
        <v>61</v>
      </c>
      <c r="S1271">
        <v>3539</v>
      </c>
      <c r="T1271">
        <v>5033</v>
      </c>
      <c r="U1271">
        <v>0</v>
      </c>
      <c r="V1271" t="s">
        <v>47</v>
      </c>
      <c r="W1271" t="s">
        <v>49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49</v>
      </c>
      <c r="C1272" t="s">
        <v>37</v>
      </c>
      <c r="D1272">
        <v>511</v>
      </c>
      <c r="E1272" t="s">
        <v>40</v>
      </c>
      <c r="F1272">
        <v>3</v>
      </c>
      <c r="G1272">
        <v>2</v>
      </c>
      <c r="H1272" t="s">
        <v>42</v>
      </c>
      <c r="I1272">
        <v>1</v>
      </c>
      <c r="J1272">
        <v>1779</v>
      </c>
      <c r="K1272">
        <v>4</v>
      </c>
      <c r="L1272" t="s">
        <v>45</v>
      </c>
      <c r="M1272">
        <v>32</v>
      </c>
      <c r="N1272">
        <v>1</v>
      </c>
      <c r="O1272">
        <v>2</v>
      </c>
      <c r="P1272" t="s">
        <v>52</v>
      </c>
      <c r="Q1272">
        <v>4</v>
      </c>
      <c r="R1272" t="s">
        <v>61</v>
      </c>
      <c r="S1272">
        <v>6029</v>
      </c>
      <c r="T1272">
        <v>25353</v>
      </c>
      <c r="U1272">
        <v>5</v>
      </c>
      <c r="V1272" t="s">
        <v>47</v>
      </c>
      <c r="W1272" t="s">
        <v>49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47</v>
      </c>
      <c r="C1273" t="s">
        <v>37</v>
      </c>
      <c r="D1273">
        <v>337</v>
      </c>
      <c r="E1273" t="s">
        <v>40</v>
      </c>
      <c r="F1273">
        <v>7</v>
      </c>
      <c r="G1273">
        <v>1</v>
      </c>
      <c r="H1273" t="s">
        <v>0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59</v>
      </c>
      <c r="Q1273">
        <v>2</v>
      </c>
      <c r="R1273" t="s">
        <v>61</v>
      </c>
      <c r="S1273">
        <v>2679</v>
      </c>
      <c r="T1273">
        <v>4567</v>
      </c>
      <c r="U1273">
        <v>1</v>
      </c>
      <c r="V1273" t="s">
        <v>47</v>
      </c>
      <c r="W1273" t="s">
        <v>49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49</v>
      </c>
      <c r="C1274" t="s">
        <v>37</v>
      </c>
      <c r="D1274">
        <v>1153</v>
      </c>
      <c r="E1274" t="s">
        <v>41</v>
      </c>
      <c r="F1274">
        <v>6</v>
      </c>
      <c r="G1274">
        <v>2</v>
      </c>
      <c r="H1274" t="s">
        <v>43</v>
      </c>
      <c r="I1274">
        <v>1</v>
      </c>
      <c r="J1274">
        <v>1782</v>
      </c>
      <c r="K1274">
        <v>4</v>
      </c>
      <c r="L1274" t="s">
        <v>45</v>
      </c>
      <c r="M1274">
        <v>40</v>
      </c>
      <c r="N1274">
        <v>2</v>
      </c>
      <c r="O1274">
        <v>1</v>
      </c>
      <c r="P1274" t="s">
        <v>54</v>
      </c>
      <c r="Q1274">
        <v>3</v>
      </c>
      <c r="R1274" t="s">
        <v>60</v>
      </c>
      <c r="S1274">
        <v>3702</v>
      </c>
      <c r="T1274">
        <v>16376</v>
      </c>
      <c r="U1274">
        <v>1</v>
      </c>
      <c r="V1274" t="s">
        <v>47</v>
      </c>
      <c r="W1274" t="s">
        <v>49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47</v>
      </c>
      <c r="C1275" t="s">
        <v>37</v>
      </c>
      <c r="D1275">
        <v>1294</v>
      </c>
      <c r="E1275" t="s">
        <v>41</v>
      </c>
      <c r="F1275">
        <v>8</v>
      </c>
      <c r="G1275">
        <v>1</v>
      </c>
      <c r="H1275" t="s">
        <v>44</v>
      </c>
      <c r="I1275">
        <v>1</v>
      </c>
      <c r="J1275">
        <v>1783</v>
      </c>
      <c r="K1275">
        <v>3</v>
      </c>
      <c r="L1275" t="s">
        <v>45</v>
      </c>
      <c r="M1275">
        <v>79</v>
      </c>
      <c r="N1275">
        <v>3</v>
      </c>
      <c r="O1275">
        <v>1</v>
      </c>
      <c r="P1275" t="s">
        <v>54</v>
      </c>
      <c r="Q1275">
        <v>1</v>
      </c>
      <c r="R1275" t="s">
        <v>60</v>
      </c>
      <c r="S1275">
        <v>2398</v>
      </c>
      <c r="T1275">
        <v>15999</v>
      </c>
      <c r="U1275">
        <v>1</v>
      </c>
      <c r="V1275" t="s">
        <v>47</v>
      </c>
      <c r="W1275" t="s">
        <v>47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49</v>
      </c>
      <c r="C1276" t="s">
        <v>37</v>
      </c>
      <c r="D1276">
        <v>196</v>
      </c>
      <c r="E1276" t="s">
        <v>40</v>
      </c>
      <c r="F1276">
        <v>29</v>
      </c>
      <c r="G1276">
        <v>4</v>
      </c>
      <c r="H1276" t="s">
        <v>0</v>
      </c>
      <c r="I1276">
        <v>1</v>
      </c>
      <c r="J1276">
        <v>1784</v>
      </c>
      <c r="K1276">
        <v>1</v>
      </c>
      <c r="L1276" t="s">
        <v>45</v>
      </c>
      <c r="M1276">
        <v>91</v>
      </c>
      <c r="N1276">
        <v>2</v>
      </c>
      <c r="O1276">
        <v>2</v>
      </c>
      <c r="P1276" t="s">
        <v>52</v>
      </c>
      <c r="Q1276">
        <v>4</v>
      </c>
      <c r="R1276" t="s">
        <v>60</v>
      </c>
      <c r="S1276">
        <v>5468</v>
      </c>
      <c r="T1276">
        <v>13402</v>
      </c>
      <c r="U1276">
        <v>1</v>
      </c>
      <c r="V1276" t="s">
        <v>47</v>
      </c>
      <c r="W1276" t="s">
        <v>49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49</v>
      </c>
      <c r="C1277" t="s">
        <v>37</v>
      </c>
      <c r="D1277">
        <v>942</v>
      </c>
      <c r="E1277" t="s">
        <v>41</v>
      </c>
      <c r="F1277">
        <v>3</v>
      </c>
      <c r="G1277">
        <v>3</v>
      </c>
      <c r="H1277" t="s">
        <v>50</v>
      </c>
      <c r="I1277">
        <v>1</v>
      </c>
      <c r="J1277">
        <v>1786</v>
      </c>
      <c r="K1277">
        <v>1</v>
      </c>
      <c r="L1277" t="s">
        <v>45</v>
      </c>
      <c r="M1277">
        <v>53</v>
      </c>
      <c r="N1277">
        <v>3</v>
      </c>
      <c r="O1277">
        <v>3</v>
      </c>
      <c r="P1277" t="s">
        <v>57</v>
      </c>
      <c r="Q1277">
        <v>3</v>
      </c>
      <c r="R1277" t="s">
        <v>60</v>
      </c>
      <c r="S1277">
        <v>13116</v>
      </c>
      <c r="T1277">
        <v>22984</v>
      </c>
      <c r="U1277">
        <v>2</v>
      </c>
      <c r="V1277" t="s">
        <v>47</v>
      </c>
      <c r="W1277" t="s">
        <v>49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49</v>
      </c>
      <c r="C1278" t="s">
        <v>37</v>
      </c>
      <c r="D1278">
        <v>589</v>
      </c>
      <c r="E1278" t="s">
        <v>40</v>
      </c>
      <c r="F1278">
        <v>9</v>
      </c>
      <c r="G1278">
        <v>2</v>
      </c>
      <c r="H1278" t="s">
        <v>0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52</v>
      </c>
      <c r="Q1278">
        <v>2</v>
      </c>
      <c r="R1278" t="s">
        <v>60</v>
      </c>
      <c r="S1278">
        <v>4189</v>
      </c>
      <c r="T1278">
        <v>8800</v>
      </c>
      <c r="U1278">
        <v>1</v>
      </c>
      <c r="V1278" t="s">
        <v>47</v>
      </c>
      <c r="W1278" t="s">
        <v>49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49</v>
      </c>
      <c r="C1279" t="s">
        <v>37</v>
      </c>
      <c r="D1279">
        <v>734</v>
      </c>
      <c r="E1279" t="s">
        <v>41</v>
      </c>
      <c r="F1279">
        <v>2</v>
      </c>
      <c r="G1279">
        <v>4</v>
      </c>
      <c r="H1279" t="s">
        <v>44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62</v>
      </c>
      <c r="S1279">
        <v>19328</v>
      </c>
      <c r="T1279">
        <v>14218</v>
      </c>
      <c r="U1279">
        <v>7</v>
      </c>
      <c r="V1279" t="s">
        <v>47</v>
      </c>
      <c r="W1279" t="s">
        <v>47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49</v>
      </c>
      <c r="C1280" t="s">
        <v>37</v>
      </c>
      <c r="D1280">
        <v>1383</v>
      </c>
      <c r="E1280" t="s">
        <v>41</v>
      </c>
      <c r="F1280">
        <v>10</v>
      </c>
      <c r="G1280">
        <v>3</v>
      </c>
      <c r="H1280" t="s">
        <v>42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56</v>
      </c>
      <c r="Q1280">
        <v>1</v>
      </c>
      <c r="R1280" t="s">
        <v>60</v>
      </c>
      <c r="S1280">
        <v>8321</v>
      </c>
      <c r="T1280">
        <v>25949</v>
      </c>
      <c r="U1280">
        <v>7</v>
      </c>
      <c r="V1280" t="s">
        <v>47</v>
      </c>
      <c r="W1280" t="s">
        <v>47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47</v>
      </c>
      <c r="C1281" t="s">
        <v>38</v>
      </c>
      <c r="D1281">
        <v>429</v>
      </c>
      <c r="E1281" t="s">
        <v>41</v>
      </c>
      <c r="F1281">
        <v>1</v>
      </c>
      <c r="G1281">
        <v>2</v>
      </c>
      <c r="H1281" t="s">
        <v>44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53</v>
      </c>
      <c r="Q1281">
        <v>2</v>
      </c>
      <c r="R1281" t="s">
        <v>62</v>
      </c>
      <c r="S1281">
        <v>2342</v>
      </c>
      <c r="T1281">
        <v>11092</v>
      </c>
      <c r="U1281">
        <v>1</v>
      </c>
      <c r="V1281" t="s">
        <v>47</v>
      </c>
      <c r="W1281" t="s">
        <v>47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49</v>
      </c>
      <c r="C1282" t="s">
        <v>37</v>
      </c>
      <c r="D1282">
        <v>1239</v>
      </c>
      <c r="E1282" t="s">
        <v>51</v>
      </c>
      <c r="F1282">
        <v>8</v>
      </c>
      <c r="G1282">
        <v>2</v>
      </c>
      <c r="H1282" t="s">
        <v>43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51</v>
      </c>
      <c r="Q1282">
        <v>2</v>
      </c>
      <c r="R1282" t="s">
        <v>62</v>
      </c>
      <c r="S1282">
        <v>4071</v>
      </c>
      <c r="T1282">
        <v>12832</v>
      </c>
      <c r="U1282">
        <v>2</v>
      </c>
      <c r="V1282" t="s">
        <v>47</v>
      </c>
      <c r="W1282" t="s">
        <v>49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47</v>
      </c>
      <c r="C1283" t="s">
        <v>37</v>
      </c>
      <c r="D1283">
        <v>303</v>
      </c>
      <c r="E1283" t="s">
        <v>40</v>
      </c>
      <c r="F1283">
        <v>27</v>
      </c>
      <c r="G1283">
        <v>3</v>
      </c>
      <c r="H1283" t="s">
        <v>42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52</v>
      </c>
      <c r="Q1283">
        <v>4</v>
      </c>
      <c r="R1283" t="s">
        <v>61</v>
      </c>
      <c r="S1283">
        <v>5813</v>
      </c>
      <c r="T1283">
        <v>13492</v>
      </c>
      <c r="U1283">
        <v>1</v>
      </c>
      <c r="V1283" t="s">
        <v>47</v>
      </c>
      <c r="W1283" t="s">
        <v>47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49</v>
      </c>
      <c r="C1284" t="s">
        <v>37</v>
      </c>
      <c r="D1284">
        <v>867</v>
      </c>
      <c r="E1284" t="s">
        <v>41</v>
      </c>
      <c r="F1284">
        <v>8</v>
      </c>
      <c r="G1284">
        <v>4</v>
      </c>
      <c r="H1284" t="s">
        <v>42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53</v>
      </c>
      <c r="Q1284">
        <v>1</v>
      </c>
      <c r="R1284" t="s">
        <v>60</v>
      </c>
      <c r="S1284">
        <v>3143</v>
      </c>
      <c r="T1284">
        <v>6076</v>
      </c>
      <c r="U1284">
        <v>6</v>
      </c>
      <c r="V1284" t="s">
        <v>47</v>
      </c>
      <c r="W1284" t="s">
        <v>49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49</v>
      </c>
      <c r="C1285" t="s">
        <v>37</v>
      </c>
      <c r="D1285">
        <v>1181</v>
      </c>
      <c r="E1285" t="s">
        <v>41</v>
      </c>
      <c r="F1285">
        <v>1</v>
      </c>
      <c r="G1285">
        <v>3</v>
      </c>
      <c r="H1285" t="s">
        <v>42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53</v>
      </c>
      <c r="Q1285">
        <v>4</v>
      </c>
      <c r="R1285" t="s">
        <v>60</v>
      </c>
      <c r="S1285">
        <v>2044</v>
      </c>
      <c r="T1285">
        <v>5531</v>
      </c>
      <c r="U1285">
        <v>1</v>
      </c>
      <c r="V1285" t="s">
        <v>47</v>
      </c>
      <c r="W1285" t="s">
        <v>49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49</v>
      </c>
      <c r="C1286" t="s">
        <v>37</v>
      </c>
      <c r="D1286">
        <v>1253</v>
      </c>
      <c r="E1286" t="s">
        <v>41</v>
      </c>
      <c r="F1286">
        <v>10</v>
      </c>
      <c r="G1286">
        <v>1</v>
      </c>
      <c r="H1286" t="s">
        <v>44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61</v>
      </c>
      <c r="S1286">
        <v>13464</v>
      </c>
      <c r="T1286">
        <v>7914</v>
      </c>
      <c r="U1286">
        <v>7</v>
      </c>
      <c r="V1286" t="s">
        <v>47</v>
      </c>
      <c r="W1286" t="s">
        <v>49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49</v>
      </c>
      <c r="C1287" t="s">
        <v>39</v>
      </c>
      <c r="D1287">
        <v>849</v>
      </c>
      <c r="E1287" t="s">
        <v>40</v>
      </c>
      <c r="F1287">
        <v>26</v>
      </c>
      <c r="G1287">
        <v>2</v>
      </c>
      <c r="H1287" t="s">
        <v>42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52</v>
      </c>
      <c r="Q1287">
        <v>2</v>
      </c>
      <c r="R1287" t="s">
        <v>61</v>
      </c>
      <c r="S1287">
        <v>7991</v>
      </c>
      <c r="T1287">
        <v>25166</v>
      </c>
      <c r="U1287">
        <v>8</v>
      </c>
      <c r="V1287" t="s">
        <v>47</v>
      </c>
      <c r="W1287" t="s">
        <v>49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49</v>
      </c>
      <c r="C1288" t="s">
        <v>37</v>
      </c>
      <c r="D1288">
        <v>616</v>
      </c>
      <c r="E1288" t="s">
        <v>41</v>
      </c>
      <c r="F1288">
        <v>2</v>
      </c>
      <c r="G1288">
        <v>2</v>
      </c>
      <c r="H1288" t="s">
        <v>42</v>
      </c>
      <c r="I1288">
        <v>1</v>
      </c>
      <c r="J1288">
        <v>1802</v>
      </c>
      <c r="K1288">
        <v>3</v>
      </c>
      <c r="L1288" t="s">
        <v>45</v>
      </c>
      <c r="M1288">
        <v>99</v>
      </c>
      <c r="N1288">
        <v>3</v>
      </c>
      <c r="O1288">
        <v>1</v>
      </c>
      <c r="P1288" t="s">
        <v>54</v>
      </c>
      <c r="Q1288">
        <v>1</v>
      </c>
      <c r="R1288" t="s">
        <v>60</v>
      </c>
      <c r="S1288">
        <v>3377</v>
      </c>
      <c r="T1288">
        <v>25605</v>
      </c>
      <c r="U1288">
        <v>4</v>
      </c>
      <c r="V1288" t="s">
        <v>47</v>
      </c>
      <c r="W1288" t="s">
        <v>49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49</v>
      </c>
      <c r="C1289" t="s">
        <v>37</v>
      </c>
      <c r="D1289">
        <v>1128</v>
      </c>
      <c r="E1289" t="s">
        <v>41</v>
      </c>
      <c r="F1289">
        <v>13</v>
      </c>
      <c r="G1289">
        <v>3</v>
      </c>
      <c r="H1289" t="s">
        <v>44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56</v>
      </c>
      <c r="Q1289">
        <v>1</v>
      </c>
      <c r="R1289" t="s">
        <v>60</v>
      </c>
      <c r="S1289">
        <v>5538</v>
      </c>
      <c r="T1289">
        <v>5696</v>
      </c>
      <c r="U1289">
        <v>5</v>
      </c>
      <c r="V1289" t="s">
        <v>47</v>
      </c>
      <c r="W1289" t="s">
        <v>49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49</v>
      </c>
      <c r="C1290" t="s">
        <v>39</v>
      </c>
      <c r="D1290">
        <v>1180</v>
      </c>
      <c r="E1290" t="s">
        <v>41</v>
      </c>
      <c r="F1290">
        <v>2</v>
      </c>
      <c r="G1290">
        <v>2</v>
      </c>
      <c r="H1290" t="s">
        <v>44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55</v>
      </c>
      <c r="Q1290">
        <v>4</v>
      </c>
      <c r="R1290" t="s">
        <v>62</v>
      </c>
      <c r="S1290">
        <v>5762</v>
      </c>
      <c r="T1290">
        <v>24442</v>
      </c>
      <c r="U1290">
        <v>2</v>
      </c>
      <c r="V1290" t="s">
        <v>47</v>
      </c>
      <c r="W1290" t="s">
        <v>49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49</v>
      </c>
      <c r="C1291" t="s">
        <v>39</v>
      </c>
      <c r="D1291">
        <v>1336</v>
      </c>
      <c r="E1291" t="s">
        <v>51</v>
      </c>
      <c r="F1291">
        <v>2</v>
      </c>
      <c r="G1291">
        <v>3</v>
      </c>
      <c r="H1291" t="s">
        <v>51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51</v>
      </c>
      <c r="Q1291">
        <v>2</v>
      </c>
      <c r="R1291" t="s">
        <v>62</v>
      </c>
      <c r="S1291">
        <v>2592</v>
      </c>
      <c r="T1291">
        <v>7129</v>
      </c>
      <c r="U1291">
        <v>5</v>
      </c>
      <c r="V1291" t="s">
        <v>47</v>
      </c>
      <c r="W1291" t="s">
        <v>49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47</v>
      </c>
      <c r="C1292" t="s">
        <v>38</v>
      </c>
      <c r="D1292">
        <v>234</v>
      </c>
      <c r="E1292" t="s">
        <v>41</v>
      </c>
      <c r="F1292">
        <v>9</v>
      </c>
      <c r="G1292">
        <v>4</v>
      </c>
      <c r="H1292" t="s">
        <v>42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54</v>
      </c>
      <c r="Q1292">
        <v>1</v>
      </c>
      <c r="R1292" t="s">
        <v>60</v>
      </c>
      <c r="S1292">
        <v>5346</v>
      </c>
      <c r="T1292">
        <v>6208</v>
      </c>
      <c r="U1292">
        <v>4</v>
      </c>
      <c r="V1292" t="s">
        <v>47</v>
      </c>
      <c r="W1292" t="s">
        <v>49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47</v>
      </c>
      <c r="C1293" t="s">
        <v>37</v>
      </c>
      <c r="D1293">
        <v>370</v>
      </c>
      <c r="E1293" t="s">
        <v>41</v>
      </c>
      <c r="F1293">
        <v>10</v>
      </c>
      <c r="G1293">
        <v>4</v>
      </c>
      <c r="H1293" t="s">
        <v>44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55</v>
      </c>
      <c r="Q1293">
        <v>1</v>
      </c>
      <c r="R1293" t="s">
        <v>61</v>
      </c>
      <c r="S1293">
        <v>4213</v>
      </c>
      <c r="T1293">
        <v>4992</v>
      </c>
      <c r="U1293">
        <v>1</v>
      </c>
      <c r="V1293" t="s">
        <v>47</v>
      </c>
      <c r="W1293" t="s">
        <v>49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49</v>
      </c>
      <c r="C1294" t="s">
        <v>38</v>
      </c>
      <c r="D1294">
        <v>766</v>
      </c>
      <c r="E1294" t="s">
        <v>40</v>
      </c>
      <c r="F1294">
        <v>20</v>
      </c>
      <c r="G1294">
        <v>3</v>
      </c>
      <c r="H1294" t="s">
        <v>42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52</v>
      </c>
      <c r="Q1294">
        <v>4</v>
      </c>
      <c r="R1294" t="s">
        <v>62</v>
      </c>
      <c r="S1294">
        <v>4127</v>
      </c>
      <c r="T1294">
        <v>19188</v>
      </c>
      <c r="U1294">
        <v>2</v>
      </c>
      <c r="V1294" t="s">
        <v>47</v>
      </c>
      <c r="W1294" t="s">
        <v>49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49</v>
      </c>
      <c r="C1295" t="s">
        <v>39</v>
      </c>
      <c r="D1295">
        <v>343</v>
      </c>
      <c r="E1295" t="s">
        <v>41</v>
      </c>
      <c r="F1295">
        <v>9</v>
      </c>
      <c r="G1295">
        <v>3</v>
      </c>
      <c r="H1295" t="s">
        <v>42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53</v>
      </c>
      <c r="Q1295">
        <v>3</v>
      </c>
      <c r="R1295" t="s">
        <v>61</v>
      </c>
      <c r="S1295">
        <v>2438</v>
      </c>
      <c r="T1295">
        <v>24978</v>
      </c>
      <c r="U1295">
        <v>4</v>
      </c>
      <c r="V1295" t="s">
        <v>47</v>
      </c>
      <c r="W1295" t="s">
        <v>49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49</v>
      </c>
      <c r="C1296" t="s">
        <v>37</v>
      </c>
      <c r="D1296">
        <v>447</v>
      </c>
      <c r="E1296" t="s">
        <v>41</v>
      </c>
      <c r="F1296">
        <v>5</v>
      </c>
      <c r="G1296">
        <v>3</v>
      </c>
      <c r="H1296" t="s">
        <v>42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56</v>
      </c>
      <c r="Q1296">
        <v>2</v>
      </c>
      <c r="R1296" t="s">
        <v>61</v>
      </c>
      <c r="S1296">
        <v>6870</v>
      </c>
      <c r="T1296">
        <v>15530</v>
      </c>
      <c r="U1296">
        <v>3</v>
      </c>
      <c r="V1296" t="s">
        <v>47</v>
      </c>
      <c r="W1296" t="s">
        <v>49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49</v>
      </c>
      <c r="C1297" t="s">
        <v>37</v>
      </c>
      <c r="D1297">
        <v>796</v>
      </c>
      <c r="E1297" t="s">
        <v>40</v>
      </c>
      <c r="F1297">
        <v>4</v>
      </c>
      <c r="G1297">
        <v>1</v>
      </c>
      <c r="H1297" t="s">
        <v>0</v>
      </c>
      <c r="I1297">
        <v>1</v>
      </c>
      <c r="J1297">
        <v>1815</v>
      </c>
      <c r="K1297">
        <v>3</v>
      </c>
      <c r="L1297" t="s">
        <v>45</v>
      </c>
      <c r="M1297">
        <v>81</v>
      </c>
      <c r="N1297">
        <v>3</v>
      </c>
      <c r="O1297">
        <v>3</v>
      </c>
      <c r="P1297" t="s">
        <v>52</v>
      </c>
      <c r="Q1297">
        <v>3</v>
      </c>
      <c r="R1297" t="s">
        <v>62</v>
      </c>
      <c r="S1297">
        <v>10447</v>
      </c>
      <c r="T1297">
        <v>26458</v>
      </c>
      <c r="U1297">
        <v>0</v>
      </c>
      <c r="V1297" t="s">
        <v>47</v>
      </c>
      <c r="W1297" t="s">
        <v>47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49</v>
      </c>
      <c r="C1298" t="s">
        <v>37</v>
      </c>
      <c r="D1298">
        <v>1092</v>
      </c>
      <c r="E1298" t="s">
        <v>41</v>
      </c>
      <c r="F1298">
        <v>10</v>
      </c>
      <c r="G1298">
        <v>3</v>
      </c>
      <c r="H1298" t="s">
        <v>44</v>
      </c>
      <c r="I1298">
        <v>1</v>
      </c>
      <c r="J1298">
        <v>1816</v>
      </c>
      <c r="K1298">
        <v>1</v>
      </c>
      <c r="L1298" t="s">
        <v>45</v>
      </c>
      <c r="M1298">
        <v>64</v>
      </c>
      <c r="N1298">
        <v>3</v>
      </c>
      <c r="O1298">
        <v>3</v>
      </c>
      <c r="P1298" t="s">
        <v>55</v>
      </c>
      <c r="Q1298">
        <v>3</v>
      </c>
      <c r="R1298" t="s">
        <v>61</v>
      </c>
      <c r="S1298">
        <v>9667</v>
      </c>
      <c r="T1298">
        <v>2739</v>
      </c>
      <c r="U1298">
        <v>9</v>
      </c>
      <c r="V1298" t="s">
        <v>47</v>
      </c>
      <c r="W1298" t="s">
        <v>49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47</v>
      </c>
      <c r="C1299" t="s">
        <v>37</v>
      </c>
      <c r="D1299">
        <v>920</v>
      </c>
      <c r="E1299" t="s">
        <v>51</v>
      </c>
      <c r="F1299">
        <v>20</v>
      </c>
      <c r="G1299">
        <v>2</v>
      </c>
      <c r="H1299" t="s">
        <v>44</v>
      </c>
      <c r="I1299">
        <v>1</v>
      </c>
      <c r="J1299">
        <v>1818</v>
      </c>
      <c r="K1299">
        <v>4</v>
      </c>
      <c r="L1299" t="s">
        <v>45</v>
      </c>
      <c r="M1299">
        <v>69</v>
      </c>
      <c r="N1299">
        <v>3</v>
      </c>
      <c r="O1299">
        <v>1</v>
      </c>
      <c r="P1299" t="s">
        <v>51</v>
      </c>
      <c r="Q1299">
        <v>2</v>
      </c>
      <c r="R1299" t="s">
        <v>60</v>
      </c>
      <c r="S1299">
        <v>2148</v>
      </c>
      <c r="T1299">
        <v>6889</v>
      </c>
      <c r="U1299">
        <v>0</v>
      </c>
      <c r="V1299" t="s">
        <v>47</v>
      </c>
      <c r="W1299" t="s">
        <v>47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47</v>
      </c>
      <c r="C1300" t="s">
        <v>37</v>
      </c>
      <c r="D1300">
        <v>261</v>
      </c>
      <c r="E1300" t="s">
        <v>41</v>
      </c>
      <c r="F1300">
        <v>21</v>
      </c>
      <c r="G1300">
        <v>2</v>
      </c>
      <c r="H1300" t="s">
        <v>44</v>
      </c>
      <c r="I1300">
        <v>1</v>
      </c>
      <c r="J1300">
        <v>1821</v>
      </c>
      <c r="K1300">
        <v>4</v>
      </c>
      <c r="L1300" t="s">
        <v>45</v>
      </c>
      <c r="M1300">
        <v>66</v>
      </c>
      <c r="N1300">
        <v>3</v>
      </c>
      <c r="O1300">
        <v>2</v>
      </c>
      <c r="P1300" t="s">
        <v>56</v>
      </c>
      <c r="Q1300">
        <v>2</v>
      </c>
      <c r="R1300" t="s">
        <v>60</v>
      </c>
      <c r="S1300">
        <v>8926</v>
      </c>
      <c r="T1300">
        <v>10842</v>
      </c>
      <c r="U1300">
        <v>4</v>
      </c>
      <c r="V1300" t="s">
        <v>47</v>
      </c>
      <c r="W1300" t="s">
        <v>49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49</v>
      </c>
      <c r="C1301" t="s">
        <v>37</v>
      </c>
      <c r="D1301">
        <v>1194</v>
      </c>
      <c r="E1301" t="s">
        <v>41</v>
      </c>
      <c r="F1301">
        <v>1</v>
      </c>
      <c r="G1301">
        <v>3</v>
      </c>
      <c r="H1301" t="s">
        <v>42</v>
      </c>
      <c r="I1301">
        <v>1</v>
      </c>
      <c r="J1301">
        <v>1822</v>
      </c>
      <c r="K1301">
        <v>3</v>
      </c>
      <c r="L1301" t="s">
        <v>45</v>
      </c>
      <c r="M1301">
        <v>52</v>
      </c>
      <c r="N1301">
        <v>3</v>
      </c>
      <c r="O1301">
        <v>2</v>
      </c>
      <c r="P1301" t="s">
        <v>56</v>
      </c>
      <c r="Q1301">
        <v>4</v>
      </c>
      <c r="R1301" t="s">
        <v>62</v>
      </c>
      <c r="S1301">
        <v>6513</v>
      </c>
      <c r="T1301">
        <v>9060</v>
      </c>
      <c r="U1301">
        <v>4</v>
      </c>
      <c r="V1301" t="s">
        <v>47</v>
      </c>
      <c r="W1301" t="s">
        <v>49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49</v>
      </c>
      <c r="C1302" t="s">
        <v>37</v>
      </c>
      <c r="D1302">
        <v>810</v>
      </c>
      <c r="E1302" t="s">
        <v>40</v>
      </c>
      <c r="F1302">
        <v>8</v>
      </c>
      <c r="G1302">
        <v>2</v>
      </c>
      <c r="H1302" t="s">
        <v>50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52</v>
      </c>
      <c r="Q1302">
        <v>3</v>
      </c>
      <c r="R1302" t="s">
        <v>60</v>
      </c>
      <c r="S1302">
        <v>6799</v>
      </c>
      <c r="T1302">
        <v>22128</v>
      </c>
      <c r="U1302">
        <v>1</v>
      </c>
      <c r="V1302" t="s">
        <v>47</v>
      </c>
      <c r="W1302" t="s">
        <v>49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49</v>
      </c>
      <c r="C1303" t="s">
        <v>39</v>
      </c>
      <c r="D1303">
        <v>350</v>
      </c>
      <c r="E1303" t="s">
        <v>40</v>
      </c>
      <c r="F1303">
        <v>2</v>
      </c>
      <c r="G1303">
        <v>3</v>
      </c>
      <c r="H1303" t="s">
        <v>44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57</v>
      </c>
      <c r="Q1303">
        <v>2</v>
      </c>
      <c r="R1303" t="s">
        <v>62</v>
      </c>
      <c r="S1303">
        <v>16291</v>
      </c>
      <c r="T1303">
        <v>22577</v>
      </c>
      <c r="U1303">
        <v>4</v>
      </c>
      <c r="V1303" t="s">
        <v>47</v>
      </c>
      <c r="W1303" t="s">
        <v>49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49</v>
      </c>
      <c r="C1304" t="s">
        <v>37</v>
      </c>
      <c r="D1304">
        <v>185</v>
      </c>
      <c r="E1304" t="s">
        <v>41</v>
      </c>
      <c r="F1304">
        <v>23</v>
      </c>
      <c r="G1304">
        <v>4</v>
      </c>
      <c r="H1304" t="s">
        <v>44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54</v>
      </c>
      <c r="Q1304">
        <v>3</v>
      </c>
      <c r="R1304" t="s">
        <v>60</v>
      </c>
      <c r="S1304">
        <v>2705</v>
      </c>
      <c r="T1304">
        <v>9696</v>
      </c>
      <c r="U1304">
        <v>0</v>
      </c>
      <c r="V1304" t="s">
        <v>47</v>
      </c>
      <c r="W1304" t="s">
        <v>49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49</v>
      </c>
      <c r="C1305" t="s">
        <v>37</v>
      </c>
      <c r="D1305">
        <v>1001</v>
      </c>
      <c r="E1305" t="s">
        <v>41</v>
      </c>
      <c r="F1305">
        <v>4</v>
      </c>
      <c r="G1305">
        <v>3</v>
      </c>
      <c r="H1305" t="s">
        <v>42</v>
      </c>
      <c r="I1305">
        <v>1</v>
      </c>
      <c r="J1305">
        <v>1827</v>
      </c>
      <c r="K1305">
        <v>3</v>
      </c>
      <c r="L1305" t="s">
        <v>45</v>
      </c>
      <c r="M1305">
        <v>92</v>
      </c>
      <c r="N1305">
        <v>2</v>
      </c>
      <c r="O1305">
        <v>3</v>
      </c>
      <c r="P1305" t="s">
        <v>55</v>
      </c>
      <c r="Q1305">
        <v>2</v>
      </c>
      <c r="R1305" t="s">
        <v>62</v>
      </c>
      <c r="S1305">
        <v>10333</v>
      </c>
      <c r="T1305">
        <v>19271</v>
      </c>
      <c r="U1305">
        <v>8</v>
      </c>
      <c r="V1305" t="s">
        <v>47</v>
      </c>
      <c r="W1305" t="s">
        <v>47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49</v>
      </c>
      <c r="C1306" t="s">
        <v>37</v>
      </c>
      <c r="D1306">
        <v>750</v>
      </c>
      <c r="E1306" t="s">
        <v>41</v>
      </c>
      <c r="F1306">
        <v>12</v>
      </c>
      <c r="G1306">
        <v>3</v>
      </c>
      <c r="H1306" t="s">
        <v>42</v>
      </c>
      <c r="I1306">
        <v>1</v>
      </c>
      <c r="J1306">
        <v>1829</v>
      </c>
      <c r="K1306">
        <v>2</v>
      </c>
      <c r="L1306" t="s">
        <v>45</v>
      </c>
      <c r="M1306">
        <v>47</v>
      </c>
      <c r="N1306">
        <v>3</v>
      </c>
      <c r="O1306">
        <v>2</v>
      </c>
      <c r="P1306" t="s">
        <v>56</v>
      </c>
      <c r="Q1306">
        <v>1</v>
      </c>
      <c r="R1306" t="s">
        <v>62</v>
      </c>
      <c r="S1306">
        <v>4448</v>
      </c>
      <c r="T1306">
        <v>10748</v>
      </c>
      <c r="U1306">
        <v>2</v>
      </c>
      <c r="V1306" t="s">
        <v>47</v>
      </c>
      <c r="W1306" t="s">
        <v>49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49</v>
      </c>
      <c r="C1307" t="s">
        <v>37</v>
      </c>
      <c r="D1307">
        <v>431</v>
      </c>
      <c r="E1307" t="s">
        <v>41</v>
      </c>
      <c r="F1307">
        <v>7</v>
      </c>
      <c r="G1307">
        <v>4</v>
      </c>
      <c r="H1307" t="s">
        <v>44</v>
      </c>
      <c r="I1307">
        <v>1</v>
      </c>
      <c r="J1307">
        <v>1830</v>
      </c>
      <c r="K1307">
        <v>4</v>
      </c>
      <c r="L1307" t="s">
        <v>45</v>
      </c>
      <c r="M1307">
        <v>68</v>
      </c>
      <c r="N1307">
        <v>3</v>
      </c>
      <c r="O1307">
        <v>2</v>
      </c>
      <c r="P1307" t="s">
        <v>53</v>
      </c>
      <c r="Q1307">
        <v>4</v>
      </c>
      <c r="R1307" t="s">
        <v>60</v>
      </c>
      <c r="S1307">
        <v>6854</v>
      </c>
      <c r="T1307">
        <v>15696</v>
      </c>
      <c r="U1307">
        <v>4</v>
      </c>
      <c r="V1307" t="s">
        <v>47</v>
      </c>
      <c r="W1307" t="s">
        <v>49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49</v>
      </c>
      <c r="C1308" t="s">
        <v>38</v>
      </c>
      <c r="D1308">
        <v>1125</v>
      </c>
      <c r="E1308" t="s">
        <v>40</v>
      </c>
      <c r="F1308">
        <v>7</v>
      </c>
      <c r="G1308">
        <v>4</v>
      </c>
      <c r="H1308" t="s">
        <v>0</v>
      </c>
      <c r="I1308">
        <v>1</v>
      </c>
      <c r="J1308">
        <v>1833</v>
      </c>
      <c r="K1308">
        <v>1</v>
      </c>
      <c r="L1308" t="s">
        <v>45</v>
      </c>
      <c r="M1308">
        <v>68</v>
      </c>
      <c r="N1308">
        <v>3</v>
      </c>
      <c r="O1308">
        <v>3</v>
      </c>
      <c r="P1308" t="s">
        <v>52</v>
      </c>
      <c r="Q1308">
        <v>1</v>
      </c>
      <c r="R1308" t="s">
        <v>60</v>
      </c>
      <c r="S1308">
        <v>9637</v>
      </c>
      <c r="T1308">
        <v>8277</v>
      </c>
      <c r="U1308">
        <v>2</v>
      </c>
      <c r="V1308" t="s">
        <v>47</v>
      </c>
      <c r="W1308" t="s">
        <v>49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49</v>
      </c>
      <c r="C1309" t="s">
        <v>37</v>
      </c>
      <c r="D1309">
        <v>1217</v>
      </c>
      <c r="E1309" t="s">
        <v>41</v>
      </c>
      <c r="F1309">
        <v>1</v>
      </c>
      <c r="G1309">
        <v>3</v>
      </c>
      <c r="H1309" t="s">
        <v>44</v>
      </c>
      <c r="I1309">
        <v>1</v>
      </c>
      <c r="J1309">
        <v>1834</v>
      </c>
      <c r="K1309">
        <v>3</v>
      </c>
      <c r="L1309" t="s">
        <v>45</v>
      </c>
      <c r="M1309">
        <v>67</v>
      </c>
      <c r="N1309">
        <v>3</v>
      </c>
      <c r="O1309">
        <v>1</v>
      </c>
      <c r="P1309" t="s">
        <v>53</v>
      </c>
      <c r="Q1309">
        <v>1</v>
      </c>
      <c r="R1309" t="s">
        <v>60</v>
      </c>
      <c r="S1309">
        <v>3591</v>
      </c>
      <c r="T1309">
        <v>12719</v>
      </c>
      <c r="U1309">
        <v>1</v>
      </c>
      <c r="V1309" t="s">
        <v>47</v>
      </c>
      <c r="W1309" t="s">
        <v>49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49</v>
      </c>
      <c r="C1310" t="s">
        <v>37</v>
      </c>
      <c r="D1310">
        <v>723</v>
      </c>
      <c r="E1310" t="s">
        <v>40</v>
      </c>
      <c r="F1310">
        <v>2</v>
      </c>
      <c r="G1310">
        <v>4</v>
      </c>
      <c r="H1310" t="s">
        <v>0</v>
      </c>
      <c r="I1310">
        <v>1</v>
      </c>
      <c r="J1310">
        <v>1835</v>
      </c>
      <c r="K1310">
        <v>2</v>
      </c>
      <c r="L1310" t="s">
        <v>45</v>
      </c>
      <c r="M1310">
        <v>77</v>
      </c>
      <c r="N1310">
        <v>1</v>
      </c>
      <c r="O1310">
        <v>2</v>
      </c>
      <c r="P1310" t="s">
        <v>59</v>
      </c>
      <c r="Q1310">
        <v>4</v>
      </c>
      <c r="R1310" t="s">
        <v>60</v>
      </c>
      <c r="S1310">
        <v>5405</v>
      </c>
      <c r="T1310">
        <v>4244</v>
      </c>
      <c r="U1310">
        <v>2</v>
      </c>
      <c r="V1310" t="s">
        <v>47</v>
      </c>
      <c r="W1310" t="s">
        <v>47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49</v>
      </c>
      <c r="C1311" t="s">
        <v>37</v>
      </c>
      <c r="D1311">
        <v>572</v>
      </c>
      <c r="E1311" t="s">
        <v>40</v>
      </c>
      <c r="F1311">
        <v>10</v>
      </c>
      <c r="G1311">
        <v>3</v>
      </c>
      <c r="H1311" t="s">
        <v>44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52</v>
      </c>
      <c r="Q1311">
        <v>4</v>
      </c>
      <c r="R1311" t="s">
        <v>61</v>
      </c>
      <c r="S1311">
        <v>4684</v>
      </c>
      <c r="T1311">
        <v>9125</v>
      </c>
      <c r="U1311">
        <v>1</v>
      </c>
      <c r="V1311" t="s">
        <v>47</v>
      </c>
      <c r="W1311" t="s">
        <v>49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49</v>
      </c>
      <c r="C1312" t="s">
        <v>38</v>
      </c>
      <c r="D1312">
        <v>1216</v>
      </c>
      <c r="E1312" t="s">
        <v>41</v>
      </c>
      <c r="F1312">
        <v>15</v>
      </c>
      <c r="G1312">
        <v>4</v>
      </c>
      <c r="H1312" t="s">
        <v>42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60</v>
      </c>
      <c r="S1312">
        <v>15787</v>
      </c>
      <c r="T1312">
        <v>21624</v>
      </c>
      <c r="U1312">
        <v>2</v>
      </c>
      <c r="V1312" t="s">
        <v>47</v>
      </c>
      <c r="W1312" t="s">
        <v>47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49</v>
      </c>
      <c r="C1313" t="s">
        <v>39</v>
      </c>
      <c r="D1313">
        <v>1431</v>
      </c>
      <c r="E1313" t="s">
        <v>41</v>
      </c>
      <c r="F1313">
        <v>14</v>
      </c>
      <c r="G1313">
        <v>3</v>
      </c>
      <c r="H1313" t="s">
        <v>44</v>
      </c>
      <c r="I1313">
        <v>1</v>
      </c>
      <c r="J1313">
        <v>1839</v>
      </c>
      <c r="K1313">
        <v>2</v>
      </c>
      <c r="L1313" t="s">
        <v>45</v>
      </c>
      <c r="M1313">
        <v>33</v>
      </c>
      <c r="N1313">
        <v>3</v>
      </c>
      <c r="O1313">
        <v>1</v>
      </c>
      <c r="P1313" t="s">
        <v>53</v>
      </c>
      <c r="Q1313">
        <v>3</v>
      </c>
      <c r="R1313" t="s">
        <v>61</v>
      </c>
      <c r="S1313">
        <v>1514</v>
      </c>
      <c r="T1313">
        <v>8018</v>
      </c>
      <c r="U1313">
        <v>1</v>
      </c>
      <c r="V1313" t="s">
        <v>47</v>
      </c>
      <c r="W1313" t="s">
        <v>49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47</v>
      </c>
      <c r="C1314" t="s">
        <v>37</v>
      </c>
      <c r="D1314">
        <v>359</v>
      </c>
      <c r="E1314" t="s">
        <v>51</v>
      </c>
      <c r="F1314">
        <v>18</v>
      </c>
      <c r="G1314">
        <v>5</v>
      </c>
      <c r="H1314" t="s">
        <v>51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51</v>
      </c>
      <c r="Q1314">
        <v>1</v>
      </c>
      <c r="R1314" t="s">
        <v>60</v>
      </c>
      <c r="S1314">
        <v>2956</v>
      </c>
      <c r="T1314">
        <v>21495</v>
      </c>
      <c r="U1314">
        <v>0</v>
      </c>
      <c r="V1314" t="s">
        <v>47</v>
      </c>
      <c r="W1314" t="s">
        <v>49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47</v>
      </c>
      <c r="C1315" t="s">
        <v>37</v>
      </c>
      <c r="D1315">
        <v>350</v>
      </c>
      <c r="E1315" t="s">
        <v>51</v>
      </c>
      <c r="F1315">
        <v>13</v>
      </c>
      <c r="G1315">
        <v>3</v>
      </c>
      <c r="H1315" t="s">
        <v>51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51</v>
      </c>
      <c r="Q1315">
        <v>1</v>
      </c>
      <c r="R1315" t="s">
        <v>62</v>
      </c>
      <c r="S1315">
        <v>2335</v>
      </c>
      <c r="T1315">
        <v>3157</v>
      </c>
      <c r="U1315">
        <v>4</v>
      </c>
      <c r="V1315" t="s">
        <v>47</v>
      </c>
      <c r="W1315" t="s">
        <v>47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49</v>
      </c>
      <c r="C1316" t="s">
        <v>39</v>
      </c>
      <c r="D1316">
        <v>589</v>
      </c>
      <c r="E1316" t="s">
        <v>40</v>
      </c>
      <c r="F1316">
        <v>2</v>
      </c>
      <c r="G1316">
        <v>4</v>
      </c>
      <c r="H1316" t="s">
        <v>42</v>
      </c>
      <c r="I1316">
        <v>1</v>
      </c>
      <c r="J1316">
        <v>1845</v>
      </c>
      <c r="K1316">
        <v>3</v>
      </c>
      <c r="L1316" t="s">
        <v>45</v>
      </c>
      <c r="M1316">
        <v>67</v>
      </c>
      <c r="N1316">
        <v>3</v>
      </c>
      <c r="O1316">
        <v>2</v>
      </c>
      <c r="P1316" t="s">
        <v>52</v>
      </c>
      <c r="Q1316">
        <v>3</v>
      </c>
      <c r="R1316" t="s">
        <v>60</v>
      </c>
      <c r="S1316">
        <v>5154</v>
      </c>
      <c r="T1316">
        <v>19665</v>
      </c>
      <c r="U1316">
        <v>4</v>
      </c>
      <c r="V1316" t="s">
        <v>47</v>
      </c>
      <c r="W1316" t="s">
        <v>49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49</v>
      </c>
      <c r="C1317" t="s">
        <v>37</v>
      </c>
      <c r="D1317">
        <v>430</v>
      </c>
      <c r="E1317" t="s">
        <v>41</v>
      </c>
      <c r="F1317">
        <v>2</v>
      </c>
      <c r="G1317">
        <v>4</v>
      </c>
      <c r="H1317" t="s">
        <v>43</v>
      </c>
      <c r="I1317">
        <v>1</v>
      </c>
      <c r="J1317">
        <v>1847</v>
      </c>
      <c r="K1317">
        <v>4</v>
      </c>
      <c r="L1317" t="s">
        <v>45</v>
      </c>
      <c r="M1317">
        <v>73</v>
      </c>
      <c r="N1317">
        <v>3</v>
      </c>
      <c r="O1317">
        <v>2</v>
      </c>
      <c r="P1317" t="s">
        <v>53</v>
      </c>
      <c r="Q1317">
        <v>2</v>
      </c>
      <c r="R1317" t="s">
        <v>60</v>
      </c>
      <c r="S1317">
        <v>6962</v>
      </c>
      <c r="T1317">
        <v>19573</v>
      </c>
      <c r="U1317">
        <v>4</v>
      </c>
      <c r="V1317" t="s">
        <v>47</v>
      </c>
      <c r="W1317" t="s">
        <v>47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49</v>
      </c>
      <c r="C1318" t="s">
        <v>38</v>
      </c>
      <c r="D1318">
        <v>1422</v>
      </c>
      <c r="E1318" t="s">
        <v>40</v>
      </c>
      <c r="F1318">
        <v>2</v>
      </c>
      <c r="G1318">
        <v>4</v>
      </c>
      <c r="H1318" t="s">
        <v>42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52</v>
      </c>
      <c r="Q1318">
        <v>4</v>
      </c>
      <c r="R1318" t="s">
        <v>60</v>
      </c>
      <c r="S1318">
        <v>5675</v>
      </c>
      <c r="T1318">
        <v>19246</v>
      </c>
      <c r="U1318">
        <v>1</v>
      </c>
      <c r="V1318" t="s">
        <v>47</v>
      </c>
      <c r="W1318" t="s">
        <v>49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49</v>
      </c>
      <c r="C1319" t="s">
        <v>38</v>
      </c>
      <c r="D1319">
        <v>1297</v>
      </c>
      <c r="E1319" t="s">
        <v>41</v>
      </c>
      <c r="F1319">
        <v>5</v>
      </c>
      <c r="G1319">
        <v>2</v>
      </c>
      <c r="H1319" t="s">
        <v>42</v>
      </c>
      <c r="I1319">
        <v>1</v>
      </c>
      <c r="J1319">
        <v>1850</v>
      </c>
      <c r="K1319">
        <v>4</v>
      </c>
      <c r="L1319" t="s">
        <v>45</v>
      </c>
      <c r="M1319">
        <v>53</v>
      </c>
      <c r="N1319">
        <v>3</v>
      </c>
      <c r="O1319">
        <v>1</v>
      </c>
      <c r="P1319" t="s">
        <v>54</v>
      </c>
      <c r="Q1319">
        <v>4</v>
      </c>
      <c r="R1319" t="s">
        <v>61</v>
      </c>
      <c r="S1319">
        <v>2379</v>
      </c>
      <c r="T1319">
        <v>19826</v>
      </c>
      <c r="U1319">
        <v>0</v>
      </c>
      <c r="V1319" t="s">
        <v>47</v>
      </c>
      <c r="W1319" t="s">
        <v>47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49</v>
      </c>
      <c r="C1320" t="s">
        <v>38</v>
      </c>
      <c r="D1320">
        <v>574</v>
      </c>
      <c r="E1320" t="s">
        <v>41</v>
      </c>
      <c r="F1320">
        <v>20</v>
      </c>
      <c r="G1320">
        <v>1</v>
      </c>
      <c r="H1320" t="s">
        <v>44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54</v>
      </c>
      <c r="Q1320">
        <v>4</v>
      </c>
      <c r="R1320" t="s">
        <v>60</v>
      </c>
      <c r="S1320">
        <v>3812</v>
      </c>
      <c r="T1320">
        <v>7003</v>
      </c>
      <c r="U1320">
        <v>1</v>
      </c>
      <c r="V1320" t="s">
        <v>47</v>
      </c>
      <c r="W1320" t="s">
        <v>49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49</v>
      </c>
      <c r="C1321" t="s">
        <v>38</v>
      </c>
      <c r="D1321">
        <v>1318</v>
      </c>
      <c r="E1321" t="s">
        <v>40</v>
      </c>
      <c r="F1321">
        <v>10</v>
      </c>
      <c r="G1321">
        <v>4</v>
      </c>
      <c r="H1321" t="s">
        <v>0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52</v>
      </c>
      <c r="Q1321">
        <v>4</v>
      </c>
      <c r="R1321" t="s">
        <v>61</v>
      </c>
      <c r="S1321">
        <v>4648</v>
      </c>
      <c r="T1321">
        <v>26075</v>
      </c>
      <c r="U1321">
        <v>8</v>
      </c>
      <c r="V1321" t="s">
        <v>47</v>
      </c>
      <c r="W1321" t="s">
        <v>49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49</v>
      </c>
      <c r="C1322" t="s">
        <v>39</v>
      </c>
      <c r="D1322">
        <v>355</v>
      </c>
      <c r="E1322" t="s">
        <v>41</v>
      </c>
      <c r="F1322">
        <v>10</v>
      </c>
      <c r="G1322">
        <v>4</v>
      </c>
      <c r="H1322" t="s">
        <v>50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53</v>
      </c>
      <c r="Q1322">
        <v>3</v>
      </c>
      <c r="R1322" t="s">
        <v>60</v>
      </c>
      <c r="S1322">
        <v>2936</v>
      </c>
      <c r="T1322">
        <v>6161</v>
      </c>
      <c r="U1322">
        <v>3</v>
      </c>
      <c r="V1322" t="s">
        <v>47</v>
      </c>
      <c r="W1322" t="s">
        <v>49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49</v>
      </c>
      <c r="C1323" t="s">
        <v>37</v>
      </c>
      <c r="D1323">
        <v>207</v>
      </c>
      <c r="E1323" t="s">
        <v>41</v>
      </c>
      <c r="F1323">
        <v>9</v>
      </c>
      <c r="G1323">
        <v>4</v>
      </c>
      <c r="H1323" t="s">
        <v>42</v>
      </c>
      <c r="I1323">
        <v>1</v>
      </c>
      <c r="J1323">
        <v>1856</v>
      </c>
      <c r="K1323">
        <v>2</v>
      </c>
      <c r="L1323" t="s">
        <v>45</v>
      </c>
      <c r="M1323">
        <v>64</v>
      </c>
      <c r="N1323">
        <v>3</v>
      </c>
      <c r="O1323">
        <v>1</v>
      </c>
      <c r="P1323" t="s">
        <v>54</v>
      </c>
      <c r="Q1323">
        <v>3</v>
      </c>
      <c r="R1323" t="s">
        <v>61</v>
      </c>
      <c r="S1323">
        <v>2105</v>
      </c>
      <c r="T1323">
        <v>5411</v>
      </c>
      <c r="U1323">
        <v>4</v>
      </c>
      <c r="V1323" t="s">
        <v>47</v>
      </c>
      <c r="W1323" t="s">
        <v>49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49</v>
      </c>
      <c r="C1324" t="s">
        <v>37</v>
      </c>
      <c r="D1324">
        <v>706</v>
      </c>
      <c r="E1324" t="s">
        <v>41</v>
      </c>
      <c r="F1324">
        <v>2</v>
      </c>
      <c r="G1324">
        <v>2</v>
      </c>
      <c r="H1324" t="s">
        <v>42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55</v>
      </c>
      <c r="Q1324">
        <v>4</v>
      </c>
      <c r="R1324" t="s">
        <v>62</v>
      </c>
      <c r="S1324">
        <v>8578</v>
      </c>
      <c r="T1324">
        <v>19989</v>
      </c>
      <c r="U1324">
        <v>3</v>
      </c>
      <c r="V1324" t="s">
        <v>47</v>
      </c>
      <c r="W1324" t="s">
        <v>49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49</v>
      </c>
      <c r="C1325" t="s">
        <v>39</v>
      </c>
      <c r="D1325">
        <v>280</v>
      </c>
      <c r="E1325" t="s">
        <v>51</v>
      </c>
      <c r="F1325">
        <v>1</v>
      </c>
      <c r="G1325">
        <v>2</v>
      </c>
      <c r="H1325" t="s">
        <v>42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51</v>
      </c>
      <c r="Q1325">
        <v>4</v>
      </c>
      <c r="R1325" t="s">
        <v>62</v>
      </c>
      <c r="S1325">
        <v>2706</v>
      </c>
      <c r="T1325">
        <v>10494</v>
      </c>
      <c r="U1325">
        <v>1</v>
      </c>
      <c r="V1325" t="s">
        <v>47</v>
      </c>
      <c r="W1325" t="s">
        <v>49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49</v>
      </c>
      <c r="C1326" t="s">
        <v>37</v>
      </c>
      <c r="D1326">
        <v>726</v>
      </c>
      <c r="E1326" t="s">
        <v>41</v>
      </c>
      <c r="F1326">
        <v>29</v>
      </c>
      <c r="G1326">
        <v>1</v>
      </c>
      <c r="H1326" t="s">
        <v>42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56</v>
      </c>
      <c r="Q1326">
        <v>3</v>
      </c>
      <c r="R1326" t="s">
        <v>62</v>
      </c>
      <c r="S1326">
        <v>6384</v>
      </c>
      <c r="T1326">
        <v>21143</v>
      </c>
      <c r="U1326">
        <v>8</v>
      </c>
      <c r="V1326" t="s">
        <v>47</v>
      </c>
      <c r="W1326" t="s">
        <v>49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49</v>
      </c>
      <c r="C1327" t="s">
        <v>37</v>
      </c>
      <c r="D1327">
        <v>1142</v>
      </c>
      <c r="E1327" t="s">
        <v>41</v>
      </c>
      <c r="F1327">
        <v>8</v>
      </c>
      <c r="G1327">
        <v>3</v>
      </c>
      <c r="H1327" t="s">
        <v>42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54</v>
      </c>
      <c r="Q1327">
        <v>3</v>
      </c>
      <c r="R1327" t="s">
        <v>61</v>
      </c>
      <c r="S1327">
        <v>3968</v>
      </c>
      <c r="T1327">
        <v>13624</v>
      </c>
      <c r="U1327">
        <v>4</v>
      </c>
      <c r="V1327" t="s">
        <v>47</v>
      </c>
      <c r="W1327" t="s">
        <v>49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47</v>
      </c>
      <c r="C1328" t="s">
        <v>37</v>
      </c>
      <c r="D1328">
        <v>414</v>
      </c>
      <c r="E1328" t="s">
        <v>40</v>
      </c>
      <c r="F1328">
        <v>2</v>
      </c>
      <c r="G1328">
        <v>4</v>
      </c>
      <c r="H1328" t="s">
        <v>0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52</v>
      </c>
      <c r="Q1328">
        <v>2</v>
      </c>
      <c r="R1328" t="s">
        <v>61</v>
      </c>
      <c r="S1328">
        <v>9907</v>
      </c>
      <c r="T1328">
        <v>26186</v>
      </c>
      <c r="U1328">
        <v>7</v>
      </c>
      <c r="V1328" t="s">
        <v>47</v>
      </c>
      <c r="W1328" t="s">
        <v>47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49</v>
      </c>
      <c r="C1329" t="s">
        <v>37</v>
      </c>
      <c r="D1329">
        <v>1319</v>
      </c>
      <c r="E1329" t="s">
        <v>40</v>
      </c>
      <c r="F1329">
        <v>3</v>
      </c>
      <c r="G1329">
        <v>3</v>
      </c>
      <c r="H1329" t="s">
        <v>50</v>
      </c>
      <c r="I1329">
        <v>1</v>
      </c>
      <c r="J1329">
        <v>1863</v>
      </c>
      <c r="K1329">
        <v>1</v>
      </c>
      <c r="L1329" t="s">
        <v>45</v>
      </c>
      <c r="M1329">
        <v>45</v>
      </c>
      <c r="N1329">
        <v>4</v>
      </c>
      <c r="O1329">
        <v>4</v>
      </c>
      <c r="P1329" t="s">
        <v>52</v>
      </c>
      <c r="Q1329">
        <v>1</v>
      </c>
      <c r="R1329" t="s">
        <v>62</v>
      </c>
      <c r="S1329">
        <v>13225</v>
      </c>
      <c r="T1329">
        <v>7739</v>
      </c>
      <c r="U1329">
        <v>2</v>
      </c>
      <c r="V1329" t="s">
        <v>47</v>
      </c>
      <c r="W1329" t="s">
        <v>49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49</v>
      </c>
      <c r="C1330" t="s">
        <v>37</v>
      </c>
      <c r="D1330">
        <v>728</v>
      </c>
      <c r="E1330" t="s">
        <v>40</v>
      </c>
      <c r="F1330">
        <v>23</v>
      </c>
      <c r="G1330">
        <v>1</v>
      </c>
      <c r="H1330" t="s">
        <v>44</v>
      </c>
      <c r="I1330">
        <v>1</v>
      </c>
      <c r="J1330">
        <v>1864</v>
      </c>
      <c r="K1330">
        <v>2</v>
      </c>
      <c r="L1330" t="s">
        <v>45</v>
      </c>
      <c r="M1330">
        <v>36</v>
      </c>
      <c r="N1330">
        <v>2</v>
      </c>
      <c r="O1330">
        <v>2</v>
      </c>
      <c r="P1330" t="s">
        <v>59</v>
      </c>
      <c r="Q1330">
        <v>3</v>
      </c>
      <c r="R1330" t="s">
        <v>60</v>
      </c>
      <c r="S1330">
        <v>3540</v>
      </c>
      <c r="T1330">
        <v>7018</v>
      </c>
      <c r="U1330">
        <v>1</v>
      </c>
      <c r="V1330" t="s">
        <v>47</v>
      </c>
      <c r="W1330" t="s">
        <v>49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49</v>
      </c>
      <c r="C1331" t="s">
        <v>37</v>
      </c>
      <c r="D1331">
        <v>352</v>
      </c>
      <c r="E1331" t="s">
        <v>51</v>
      </c>
      <c r="F1331">
        <v>6</v>
      </c>
      <c r="G1331">
        <v>1</v>
      </c>
      <c r="H1331" t="s">
        <v>44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51</v>
      </c>
      <c r="Q1331">
        <v>2</v>
      </c>
      <c r="R1331" t="s">
        <v>60</v>
      </c>
      <c r="S1331">
        <v>2804</v>
      </c>
      <c r="T1331">
        <v>15434</v>
      </c>
      <c r="U1331">
        <v>1</v>
      </c>
      <c r="V1331" t="s">
        <v>47</v>
      </c>
      <c r="W1331" t="s">
        <v>49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49</v>
      </c>
      <c r="C1332" t="s">
        <v>37</v>
      </c>
      <c r="D1332">
        <v>823</v>
      </c>
      <c r="E1332" t="s">
        <v>41</v>
      </c>
      <c r="F1332">
        <v>6</v>
      </c>
      <c r="G1332">
        <v>3</v>
      </c>
      <c r="H1332" t="s">
        <v>44</v>
      </c>
      <c r="I1332">
        <v>1</v>
      </c>
      <c r="J1332">
        <v>1866</v>
      </c>
      <c r="K1332">
        <v>1</v>
      </c>
      <c r="L1332" t="s">
        <v>45</v>
      </c>
      <c r="M1332">
        <v>81</v>
      </c>
      <c r="N1332">
        <v>2</v>
      </c>
      <c r="O1332">
        <v>5</v>
      </c>
      <c r="P1332" t="s">
        <v>57</v>
      </c>
      <c r="Q1332">
        <v>3</v>
      </c>
      <c r="R1332" t="s">
        <v>60</v>
      </c>
      <c r="S1332">
        <v>19392</v>
      </c>
      <c r="T1332">
        <v>22539</v>
      </c>
      <c r="U1332">
        <v>7</v>
      </c>
      <c r="V1332" t="s">
        <v>47</v>
      </c>
      <c r="W1332" t="s">
        <v>49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49</v>
      </c>
      <c r="C1333" t="s">
        <v>37</v>
      </c>
      <c r="D1333">
        <v>1224</v>
      </c>
      <c r="E1333" t="s">
        <v>41</v>
      </c>
      <c r="F1333">
        <v>10</v>
      </c>
      <c r="G1333">
        <v>3</v>
      </c>
      <c r="H1333" t="s">
        <v>42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60</v>
      </c>
      <c r="S1333">
        <v>19665</v>
      </c>
      <c r="T1333">
        <v>13583</v>
      </c>
      <c r="U1333">
        <v>4</v>
      </c>
      <c r="V1333" t="s">
        <v>47</v>
      </c>
      <c r="W1333" t="s">
        <v>49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47</v>
      </c>
      <c r="C1334" t="s">
        <v>38</v>
      </c>
      <c r="D1334">
        <v>459</v>
      </c>
      <c r="E1334" t="s">
        <v>41</v>
      </c>
      <c r="F1334">
        <v>24</v>
      </c>
      <c r="G1334">
        <v>2</v>
      </c>
      <c r="H1334" t="s">
        <v>42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53</v>
      </c>
      <c r="Q1334">
        <v>4</v>
      </c>
      <c r="R1334" t="s">
        <v>61</v>
      </c>
      <c r="S1334">
        <v>2439</v>
      </c>
      <c r="T1334">
        <v>14753</v>
      </c>
      <c r="U1334">
        <v>1</v>
      </c>
      <c r="V1334" t="s">
        <v>47</v>
      </c>
      <c r="W1334" t="s">
        <v>47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47</v>
      </c>
      <c r="C1335" t="s">
        <v>37</v>
      </c>
      <c r="D1335">
        <v>1254</v>
      </c>
      <c r="E1335" t="s">
        <v>40</v>
      </c>
      <c r="F1335">
        <v>10</v>
      </c>
      <c r="G1335">
        <v>3</v>
      </c>
      <c r="H1335" t="s">
        <v>42</v>
      </c>
      <c r="I1335">
        <v>1</v>
      </c>
      <c r="J1335">
        <v>1869</v>
      </c>
      <c r="K1335">
        <v>3</v>
      </c>
      <c r="L1335" t="s">
        <v>45</v>
      </c>
      <c r="M1335">
        <v>64</v>
      </c>
      <c r="N1335">
        <v>3</v>
      </c>
      <c r="O1335">
        <v>3</v>
      </c>
      <c r="P1335" t="s">
        <v>52</v>
      </c>
      <c r="Q1335">
        <v>2</v>
      </c>
      <c r="R1335" t="s">
        <v>60</v>
      </c>
      <c r="S1335">
        <v>7314</v>
      </c>
      <c r="T1335">
        <v>14011</v>
      </c>
      <c r="U1335">
        <v>5</v>
      </c>
      <c r="V1335" t="s">
        <v>47</v>
      </c>
      <c r="W1335" t="s">
        <v>49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49</v>
      </c>
      <c r="C1336" t="s">
        <v>38</v>
      </c>
      <c r="D1336">
        <v>1131</v>
      </c>
      <c r="E1336" t="s">
        <v>41</v>
      </c>
      <c r="F1336">
        <v>15</v>
      </c>
      <c r="G1336">
        <v>3</v>
      </c>
      <c r="H1336" t="s">
        <v>42</v>
      </c>
      <c r="I1336">
        <v>1</v>
      </c>
      <c r="J1336">
        <v>1870</v>
      </c>
      <c r="K1336">
        <v>4</v>
      </c>
      <c r="L1336" t="s">
        <v>45</v>
      </c>
      <c r="M1336">
        <v>77</v>
      </c>
      <c r="N1336">
        <v>2</v>
      </c>
      <c r="O1336">
        <v>1</v>
      </c>
      <c r="P1336" t="s">
        <v>53</v>
      </c>
      <c r="Q1336">
        <v>1</v>
      </c>
      <c r="R1336" t="s">
        <v>60</v>
      </c>
      <c r="S1336">
        <v>4774</v>
      </c>
      <c r="T1336">
        <v>23844</v>
      </c>
      <c r="U1336">
        <v>0</v>
      </c>
      <c r="V1336" t="s">
        <v>47</v>
      </c>
      <c r="W1336" t="s">
        <v>49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49</v>
      </c>
      <c r="C1337" t="s">
        <v>37</v>
      </c>
      <c r="D1337">
        <v>835</v>
      </c>
      <c r="E1337" t="s">
        <v>41</v>
      </c>
      <c r="F1337">
        <v>19</v>
      </c>
      <c r="G1337">
        <v>4</v>
      </c>
      <c r="H1337" t="s">
        <v>43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53</v>
      </c>
      <c r="Q1337">
        <v>4</v>
      </c>
      <c r="R1337" t="s">
        <v>62</v>
      </c>
      <c r="S1337">
        <v>3902</v>
      </c>
      <c r="T1337">
        <v>5141</v>
      </c>
      <c r="U1337">
        <v>8</v>
      </c>
      <c r="V1337" t="s">
        <v>47</v>
      </c>
      <c r="W1337" t="s">
        <v>49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49</v>
      </c>
      <c r="C1338" t="s">
        <v>37</v>
      </c>
      <c r="D1338">
        <v>836</v>
      </c>
      <c r="E1338" t="s">
        <v>41</v>
      </c>
      <c r="F1338">
        <v>2</v>
      </c>
      <c r="G1338">
        <v>4</v>
      </c>
      <c r="H1338" t="s">
        <v>50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53</v>
      </c>
      <c r="Q1338">
        <v>4</v>
      </c>
      <c r="R1338" t="s">
        <v>60</v>
      </c>
      <c r="S1338">
        <v>2662</v>
      </c>
      <c r="T1338">
        <v>7975</v>
      </c>
      <c r="U1338">
        <v>8</v>
      </c>
      <c r="V1338" t="s">
        <v>47</v>
      </c>
      <c r="W1338" t="s">
        <v>49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49</v>
      </c>
      <c r="C1339" t="s">
        <v>37</v>
      </c>
      <c r="D1339">
        <v>1172</v>
      </c>
      <c r="E1339" t="s">
        <v>40</v>
      </c>
      <c r="F1339">
        <v>3</v>
      </c>
      <c r="G1339">
        <v>3</v>
      </c>
      <c r="H1339" t="s">
        <v>44</v>
      </c>
      <c r="I1339">
        <v>1</v>
      </c>
      <c r="J1339">
        <v>1875</v>
      </c>
      <c r="K1339">
        <v>2</v>
      </c>
      <c r="L1339" t="s">
        <v>45</v>
      </c>
      <c r="M1339">
        <v>78</v>
      </c>
      <c r="N1339">
        <v>3</v>
      </c>
      <c r="O1339">
        <v>1</v>
      </c>
      <c r="P1339" t="s">
        <v>59</v>
      </c>
      <c r="Q1339">
        <v>2</v>
      </c>
      <c r="R1339" t="s">
        <v>60</v>
      </c>
      <c r="S1339">
        <v>2856</v>
      </c>
      <c r="T1339">
        <v>3692</v>
      </c>
      <c r="U1339">
        <v>1</v>
      </c>
      <c r="V1339" t="s">
        <v>47</v>
      </c>
      <c r="W1339" t="s">
        <v>49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47</v>
      </c>
      <c r="C1340" t="s">
        <v>37</v>
      </c>
      <c r="D1340">
        <v>945</v>
      </c>
      <c r="E1340" t="s">
        <v>40</v>
      </c>
      <c r="F1340">
        <v>9</v>
      </c>
      <c r="G1340">
        <v>3</v>
      </c>
      <c r="H1340" t="s">
        <v>44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59</v>
      </c>
      <c r="Q1340">
        <v>4</v>
      </c>
      <c r="R1340" t="s">
        <v>61</v>
      </c>
      <c r="S1340">
        <v>1081</v>
      </c>
      <c r="T1340">
        <v>16019</v>
      </c>
      <c r="U1340">
        <v>1</v>
      </c>
      <c r="V1340" t="s">
        <v>47</v>
      </c>
      <c r="W1340" t="s">
        <v>49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47</v>
      </c>
      <c r="C1341" t="s">
        <v>37</v>
      </c>
      <c r="D1341">
        <v>391</v>
      </c>
      <c r="E1341" t="s">
        <v>41</v>
      </c>
      <c r="F1341">
        <v>7</v>
      </c>
      <c r="G1341">
        <v>1</v>
      </c>
      <c r="H1341" t="s">
        <v>42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53</v>
      </c>
      <c r="Q1341">
        <v>2</v>
      </c>
      <c r="R1341" t="s">
        <v>61</v>
      </c>
      <c r="S1341">
        <v>2472</v>
      </c>
      <c r="T1341">
        <v>26092</v>
      </c>
      <c r="U1341">
        <v>1</v>
      </c>
      <c r="V1341" t="s">
        <v>47</v>
      </c>
      <c r="W1341" t="s">
        <v>47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49</v>
      </c>
      <c r="C1342" t="s">
        <v>37</v>
      </c>
      <c r="D1342">
        <v>1266</v>
      </c>
      <c r="E1342" t="s">
        <v>40</v>
      </c>
      <c r="F1342">
        <v>10</v>
      </c>
      <c r="G1342">
        <v>4</v>
      </c>
      <c r="H1342" t="s">
        <v>50</v>
      </c>
      <c r="I1342">
        <v>1</v>
      </c>
      <c r="J1342">
        <v>1880</v>
      </c>
      <c r="K1342">
        <v>2</v>
      </c>
      <c r="L1342" t="s">
        <v>45</v>
      </c>
      <c r="M1342">
        <v>63</v>
      </c>
      <c r="N1342">
        <v>2</v>
      </c>
      <c r="O1342">
        <v>2</v>
      </c>
      <c r="P1342" t="s">
        <v>52</v>
      </c>
      <c r="Q1342">
        <v>3</v>
      </c>
      <c r="R1342" t="s">
        <v>60</v>
      </c>
      <c r="S1342">
        <v>5673</v>
      </c>
      <c r="T1342">
        <v>6060</v>
      </c>
      <c r="U1342">
        <v>1</v>
      </c>
      <c r="V1342" t="s">
        <v>47</v>
      </c>
      <c r="W1342" t="s">
        <v>47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49</v>
      </c>
      <c r="C1343" t="s">
        <v>37</v>
      </c>
      <c r="D1343">
        <v>311</v>
      </c>
      <c r="E1343" t="s">
        <v>41</v>
      </c>
      <c r="F1343">
        <v>20</v>
      </c>
      <c r="G1343">
        <v>3</v>
      </c>
      <c r="H1343" t="s">
        <v>42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54</v>
      </c>
      <c r="Q1343">
        <v>3</v>
      </c>
      <c r="R1343" t="s">
        <v>62</v>
      </c>
      <c r="S1343">
        <v>4197</v>
      </c>
      <c r="T1343">
        <v>18624</v>
      </c>
      <c r="U1343">
        <v>1</v>
      </c>
      <c r="V1343" t="s">
        <v>47</v>
      </c>
      <c r="W1343" t="s">
        <v>49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49</v>
      </c>
      <c r="C1344" t="s">
        <v>37</v>
      </c>
      <c r="D1344">
        <v>1480</v>
      </c>
      <c r="E1344" t="s">
        <v>40</v>
      </c>
      <c r="F1344">
        <v>4</v>
      </c>
      <c r="G1344">
        <v>3</v>
      </c>
      <c r="H1344" t="s">
        <v>42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52</v>
      </c>
      <c r="Q1344">
        <v>4</v>
      </c>
      <c r="R1344" t="s">
        <v>60</v>
      </c>
      <c r="S1344">
        <v>9713</v>
      </c>
      <c r="T1344">
        <v>24444</v>
      </c>
      <c r="U1344">
        <v>2</v>
      </c>
      <c r="V1344" t="s">
        <v>47</v>
      </c>
      <c r="W1344" t="s">
        <v>47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49</v>
      </c>
      <c r="C1345" t="s">
        <v>37</v>
      </c>
      <c r="D1345">
        <v>592</v>
      </c>
      <c r="E1345" t="s">
        <v>41</v>
      </c>
      <c r="F1345">
        <v>7</v>
      </c>
      <c r="G1345">
        <v>3</v>
      </c>
      <c r="H1345" t="s">
        <v>42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54</v>
      </c>
      <c r="Q1345">
        <v>1</v>
      </c>
      <c r="R1345" t="s">
        <v>61</v>
      </c>
      <c r="S1345">
        <v>2062</v>
      </c>
      <c r="T1345">
        <v>19384</v>
      </c>
      <c r="U1345">
        <v>3</v>
      </c>
      <c r="V1345" t="s">
        <v>47</v>
      </c>
      <c r="W1345" t="s">
        <v>49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49</v>
      </c>
      <c r="C1346" t="s">
        <v>37</v>
      </c>
      <c r="D1346">
        <v>783</v>
      </c>
      <c r="E1346" t="s">
        <v>41</v>
      </c>
      <c r="F1346">
        <v>7</v>
      </c>
      <c r="G1346">
        <v>4</v>
      </c>
      <c r="H1346" t="s">
        <v>44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53</v>
      </c>
      <c r="Q1346">
        <v>1</v>
      </c>
      <c r="R1346" t="s">
        <v>60</v>
      </c>
      <c r="S1346">
        <v>4284</v>
      </c>
      <c r="T1346">
        <v>13588</v>
      </c>
      <c r="U1346">
        <v>5</v>
      </c>
      <c r="V1346" t="s">
        <v>47</v>
      </c>
      <c r="W1346" t="s">
        <v>47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49</v>
      </c>
      <c r="C1347" t="s">
        <v>37</v>
      </c>
      <c r="D1347">
        <v>219</v>
      </c>
      <c r="E1347" t="s">
        <v>41</v>
      </c>
      <c r="F1347">
        <v>16</v>
      </c>
      <c r="G1347">
        <v>2</v>
      </c>
      <c r="H1347" t="s">
        <v>43</v>
      </c>
      <c r="I1347">
        <v>1</v>
      </c>
      <c r="J1347">
        <v>1886</v>
      </c>
      <c r="K1347">
        <v>4</v>
      </c>
      <c r="L1347" t="s">
        <v>45</v>
      </c>
      <c r="M1347">
        <v>44</v>
      </c>
      <c r="N1347">
        <v>2</v>
      </c>
      <c r="O1347">
        <v>2</v>
      </c>
      <c r="P1347" t="s">
        <v>55</v>
      </c>
      <c r="Q1347">
        <v>2</v>
      </c>
      <c r="R1347" t="s">
        <v>60</v>
      </c>
      <c r="S1347">
        <v>4788</v>
      </c>
      <c r="T1347">
        <v>25388</v>
      </c>
      <c r="U1347">
        <v>0</v>
      </c>
      <c r="V1347" t="s">
        <v>47</v>
      </c>
      <c r="W1347" t="s">
        <v>47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49</v>
      </c>
      <c r="C1348" t="s">
        <v>37</v>
      </c>
      <c r="D1348">
        <v>556</v>
      </c>
      <c r="E1348" t="s">
        <v>41</v>
      </c>
      <c r="F1348">
        <v>25</v>
      </c>
      <c r="G1348">
        <v>2</v>
      </c>
      <c r="H1348" t="s">
        <v>42</v>
      </c>
      <c r="I1348">
        <v>1</v>
      </c>
      <c r="J1348">
        <v>1888</v>
      </c>
      <c r="K1348">
        <v>2</v>
      </c>
      <c r="L1348" t="s">
        <v>45</v>
      </c>
      <c r="M1348">
        <v>93</v>
      </c>
      <c r="N1348">
        <v>2</v>
      </c>
      <c r="O1348">
        <v>2</v>
      </c>
      <c r="P1348" t="s">
        <v>55</v>
      </c>
      <c r="Q1348">
        <v>4</v>
      </c>
      <c r="R1348" t="s">
        <v>60</v>
      </c>
      <c r="S1348">
        <v>5906</v>
      </c>
      <c r="T1348">
        <v>23888</v>
      </c>
      <c r="U1348">
        <v>0</v>
      </c>
      <c r="V1348" t="s">
        <v>47</v>
      </c>
      <c r="W1348" t="s">
        <v>49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49</v>
      </c>
      <c r="C1349" t="s">
        <v>38</v>
      </c>
      <c r="D1349">
        <v>1213</v>
      </c>
      <c r="E1349" t="s">
        <v>51</v>
      </c>
      <c r="F1349">
        <v>2</v>
      </c>
      <c r="G1349">
        <v>1</v>
      </c>
      <c r="H1349" t="s">
        <v>51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51</v>
      </c>
      <c r="Q1349">
        <v>4</v>
      </c>
      <c r="R1349" t="s">
        <v>61</v>
      </c>
      <c r="S1349">
        <v>3886</v>
      </c>
      <c r="T1349">
        <v>4223</v>
      </c>
      <c r="U1349">
        <v>1</v>
      </c>
      <c r="V1349" t="s">
        <v>47</v>
      </c>
      <c r="W1349" t="s">
        <v>49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49</v>
      </c>
      <c r="C1350" t="s">
        <v>37</v>
      </c>
      <c r="D1350">
        <v>1137</v>
      </c>
      <c r="E1350" t="s">
        <v>41</v>
      </c>
      <c r="F1350">
        <v>1</v>
      </c>
      <c r="G1350">
        <v>4</v>
      </c>
      <c r="H1350" t="s">
        <v>42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57</v>
      </c>
      <c r="Q1350">
        <v>1</v>
      </c>
      <c r="R1350" t="s">
        <v>62</v>
      </c>
      <c r="S1350">
        <v>16823</v>
      </c>
      <c r="T1350">
        <v>18991</v>
      </c>
      <c r="U1350">
        <v>2</v>
      </c>
      <c r="V1350" t="s">
        <v>47</v>
      </c>
      <c r="W1350" t="s">
        <v>49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49</v>
      </c>
      <c r="C1351" t="s">
        <v>37</v>
      </c>
      <c r="D1351">
        <v>482</v>
      </c>
      <c r="E1351" t="s">
        <v>41</v>
      </c>
      <c r="F1351">
        <v>1</v>
      </c>
      <c r="G1351">
        <v>2</v>
      </c>
      <c r="H1351" t="s">
        <v>42</v>
      </c>
      <c r="I1351">
        <v>1</v>
      </c>
      <c r="J1351">
        <v>1893</v>
      </c>
      <c r="K1351">
        <v>2</v>
      </c>
      <c r="L1351" t="s">
        <v>45</v>
      </c>
      <c r="M1351">
        <v>90</v>
      </c>
      <c r="N1351">
        <v>2</v>
      </c>
      <c r="O1351">
        <v>1</v>
      </c>
      <c r="P1351" t="s">
        <v>53</v>
      </c>
      <c r="Q1351">
        <v>3</v>
      </c>
      <c r="R1351" t="s">
        <v>60</v>
      </c>
      <c r="S1351">
        <v>2933</v>
      </c>
      <c r="T1351">
        <v>14908</v>
      </c>
      <c r="U1351">
        <v>1</v>
      </c>
      <c r="V1351" t="s">
        <v>47</v>
      </c>
      <c r="W1351" t="s">
        <v>47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49</v>
      </c>
      <c r="C1352" t="s">
        <v>37</v>
      </c>
      <c r="D1352">
        <v>511</v>
      </c>
      <c r="E1352" t="s">
        <v>40</v>
      </c>
      <c r="F1352">
        <v>2</v>
      </c>
      <c r="G1352">
        <v>2</v>
      </c>
      <c r="H1352" t="s">
        <v>44</v>
      </c>
      <c r="I1352">
        <v>1</v>
      </c>
      <c r="J1352">
        <v>1898</v>
      </c>
      <c r="K1352">
        <v>1</v>
      </c>
      <c r="L1352" t="s">
        <v>45</v>
      </c>
      <c r="M1352">
        <v>89</v>
      </c>
      <c r="N1352">
        <v>4</v>
      </c>
      <c r="O1352">
        <v>2</v>
      </c>
      <c r="P1352" t="s">
        <v>52</v>
      </c>
      <c r="Q1352">
        <v>3</v>
      </c>
      <c r="R1352" t="s">
        <v>61</v>
      </c>
      <c r="S1352">
        <v>6500</v>
      </c>
      <c r="T1352">
        <v>26997</v>
      </c>
      <c r="U1352">
        <v>0</v>
      </c>
      <c r="V1352" t="s">
        <v>47</v>
      </c>
      <c r="W1352" t="s">
        <v>49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49</v>
      </c>
      <c r="C1353" t="s">
        <v>38</v>
      </c>
      <c r="D1353">
        <v>117</v>
      </c>
      <c r="E1353" t="s">
        <v>41</v>
      </c>
      <c r="F1353">
        <v>22</v>
      </c>
      <c r="G1353">
        <v>3</v>
      </c>
      <c r="H1353" t="s">
        <v>44</v>
      </c>
      <c r="I1353">
        <v>1</v>
      </c>
      <c r="J1353">
        <v>1900</v>
      </c>
      <c r="K1353">
        <v>4</v>
      </c>
      <c r="L1353" t="s">
        <v>45</v>
      </c>
      <c r="M1353">
        <v>58</v>
      </c>
      <c r="N1353">
        <v>3</v>
      </c>
      <c r="O1353">
        <v>4</v>
      </c>
      <c r="P1353" t="s">
        <v>57</v>
      </c>
      <c r="Q1353">
        <v>4</v>
      </c>
      <c r="R1353" t="s">
        <v>62</v>
      </c>
      <c r="S1353">
        <v>17174</v>
      </c>
      <c r="T1353">
        <v>2437</v>
      </c>
      <c r="U1353">
        <v>3</v>
      </c>
      <c r="V1353" t="s">
        <v>47</v>
      </c>
      <c r="W1353" t="s">
        <v>49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49</v>
      </c>
      <c r="C1354" t="s">
        <v>37</v>
      </c>
      <c r="D1354">
        <v>170</v>
      </c>
      <c r="E1354" t="s">
        <v>41</v>
      </c>
      <c r="F1354">
        <v>1</v>
      </c>
      <c r="G1354">
        <v>4</v>
      </c>
      <c r="H1354" t="s">
        <v>42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56</v>
      </c>
      <c r="Q1354">
        <v>1</v>
      </c>
      <c r="R1354" t="s">
        <v>60</v>
      </c>
      <c r="S1354">
        <v>5033</v>
      </c>
      <c r="T1354">
        <v>9364</v>
      </c>
      <c r="U1354">
        <v>2</v>
      </c>
      <c r="V1354" t="s">
        <v>47</v>
      </c>
      <c r="W1354" t="s">
        <v>49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47</v>
      </c>
      <c r="C1355" t="s">
        <v>39</v>
      </c>
      <c r="D1355">
        <v>967</v>
      </c>
      <c r="E1355" t="s">
        <v>41</v>
      </c>
      <c r="F1355">
        <v>16</v>
      </c>
      <c r="G1355">
        <v>4</v>
      </c>
      <c r="H1355" t="s">
        <v>50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53</v>
      </c>
      <c r="Q1355">
        <v>1</v>
      </c>
      <c r="R1355" t="s">
        <v>60</v>
      </c>
      <c r="S1355">
        <v>2307</v>
      </c>
      <c r="T1355">
        <v>14460</v>
      </c>
      <c r="U1355">
        <v>1</v>
      </c>
      <c r="V1355" t="s">
        <v>47</v>
      </c>
      <c r="W1355" t="s">
        <v>47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47</v>
      </c>
      <c r="C1356" t="s">
        <v>37</v>
      </c>
      <c r="D1356">
        <v>1162</v>
      </c>
      <c r="E1356" t="s">
        <v>41</v>
      </c>
      <c r="F1356">
        <v>24</v>
      </c>
      <c r="G1356">
        <v>2</v>
      </c>
      <c r="H1356" t="s">
        <v>42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54</v>
      </c>
      <c r="Q1356">
        <v>4</v>
      </c>
      <c r="R1356" t="s">
        <v>61</v>
      </c>
      <c r="S1356">
        <v>2587</v>
      </c>
      <c r="T1356">
        <v>10261</v>
      </c>
      <c r="U1356">
        <v>1</v>
      </c>
      <c r="V1356" t="s">
        <v>47</v>
      </c>
      <c r="W1356" t="s">
        <v>49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49</v>
      </c>
      <c r="C1357" t="s">
        <v>37</v>
      </c>
      <c r="D1357">
        <v>335</v>
      </c>
      <c r="E1357" t="s">
        <v>40</v>
      </c>
      <c r="F1357">
        <v>17</v>
      </c>
      <c r="G1357">
        <v>2</v>
      </c>
      <c r="H1357" t="s">
        <v>0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52</v>
      </c>
      <c r="Q1357">
        <v>2</v>
      </c>
      <c r="R1357" t="s">
        <v>60</v>
      </c>
      <c r="S1357">
        <v>5507</v>
      </c>
      <c r="T1357">
        <v>16822</v>
      </c>
      <c r="U1357">
        <v>2</v>
      </c>
      <c r="V1357" t="s">
        <v>47</v>
      </c>
      <c r="W1357" t="s">
        <v>49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49</v>
      </c>
      <c r="C1358" t="s">
        <v>37</v>
      </c>
      <c r="D1358">
        <v>337</v>
      </c>
      <c r="E1358" t="s">
        <v>40</v>
      </c>
      <c r="F1358">
        <v>8</v>
      </c>
      <c r="G1358">
        <v>3</v>
      </c>
      <c r="H1358" t="s">
        <v>0</v>
      </c>
      <c r="I1358">
        <v>1</v>
      </c>
      <c r="J1358">
        <v>1909</v>
      </c>
      <c r="K1358">
        <v>3</v>
      </c>
      <c r="L1358" t="s">
        <v>45</v>
      </c>
      <c r="M1358">
        <v>54</v>
      </c>
      <c r="N1358">
        <v>3</v>
      </c>
      <c r="O1358">
        <v>2</v>
      </c>
      <c r="P1358" t="s">
        <v>52</v>
      </c>
      <c r="Q1358">
        <v>2</v>
      </c>
      <c r="R1358" t="s">
        <v>60</v>
      </c>
      <c r="S1358">
        <v>4393</v>
      </c>
      <c r="T1358">
        <v>26841</v>
      </c>
      <c r="U1358">
        <v>5</v>
      </c>
      <c r="V1358" t="s">
        <v>47</v>
      </c>
      <c r="W1358" t="s">
        <v>49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49</v>
      </c>
      <c r="C1359" t="s">
        <v>37</v>
      </c>
      <c r="D1359">
        <v>1396</v>
      </c>
      <c r="E1359" t="s">
        <v>41</v>
      </c>
      <c r="F1359">
        <v>6</v>
      </c>
      <c r="G1359">
        <v>3</v>
      </c>
      <c r="H1359" t="s">
        <v>44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60</v>
      </c>
      <c r="S1359">
        <v>13348</v>
      </c>
      <c r="T1359">
        <v>14842</v>
      </c>
      <c r="U1359">
        <v>9</v>
      </c>
      <c r="V1359" t="s">
        <v>47</v>
      </c>
      <c r="W1359" t="s">
        <v>49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49</v>
      </c>
      <c r="C1360" t="s">
        <v>37</v>
      </c>
      <c r="D1360">
        <v>1079</v>
      </c>
      <c r="E1360" t="s">
        <v>40</v>
      </c>
      <c r="F1360">
        <v>10</v>
      </c>
      <c r="G1360">
        <v>2</v>
      </c>
      <c r="H1360" t="s">
        <v>44</v>
      </c>
      <c r="I1360">
        <v>1</v>
      </c>
      <c r="J1360">
        <v>1912</v>
      </c>
      <c r="K1360">
        <v>3</v>
      </c>
      <c r="L1360" t="s">
        <v>45</v>
      </c>
      <c r="M1360">
        <v>86</v>
      </c>
      <c r="N1360">
        <v>3</v>
      </c>
      <c r="O1360">
        <v>2</v>
      </c>
      <c r="P1360" t="s">
        <v>52</v>
      </c>
      <c r="Q1360">
        <v>4</v>
      </c>
      <c r="R1360" t="s">
        <v>62</v>
      </c>
      <c r="S1360">
        <v>6583</v>
      </c>
      <c r="T1360">
        <v>20115</v>
      </c>
      <c r="U1360">
        <v>2</v>
      </c>
      <c r="V1360" t="s">
        <v>47</v>
      </c>
      <c r="W1360" t="s">
        <v>47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49</v>
      </c>
      <c r="C1361" t="s">
        <v>37</v>
      </c>
      <c r="D1361">
        <v>735</v>
      </c>
      <c r="E1361" t="s">
        <v>40</v>
      </c>
      <c r="F1361">
        <v>3</v>
      </c>
      <c r="G1361">
        <v>1</v>
      </c>
      <c r="H1361" t="s">
        <v>44</v>
      </c>
      <c r="I1361">
        <v>1</v>
      </c>
      <c r="J1361">
        <v>1915</v>
      </c>
      <c r="K1361">
        <v>4</v>
      </c>
      <c r="L1361" t="s">
        <v>45</v>
      </c>
      <c r="M1361">
        <v>75</v>
      </c>
      <c r="N1361">
        <v>2</v>
      </c>
      <c r="O1361">
        <v>2</v>
      </c>
      <c r="P1361" t="s">
        <v>52</v>
      </c>
      <c r="Q1361">
        <v>4</v>
      </c>
      <c r="R1361" t="s">
        <v>60</v>
      </c>
      <c r="S1361">
        <v>8103</v>
      </c>
      <c r="T1361">
        <v>16495</v>
      </c>
      <c r="U1361">
        <v>3</v>
      </c>
      <c r="V1361" t="s">
        <v>47</v>
      </c>
      <c r="W1361" t="s">
        <v>47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49</v>
      </c>
      <c r="C1362" t="s">
        <v>37</v>
      </c>
      <c r="D1362">
        <v>471</v>
      </c>
      <c r="E1362" t="s">
        <v>41</v>
      </c>
      <c r="F1362">
        <v>4</v>
      </c>
      <c r="G1362">
        <v>3</v>
      </c>
      <c r="H1362" t="s">
        <v>44</v>
      </c>
      <c r="I1362">
        <v>1</v>
      </c>
      <c r="J1362">
        <v>1916</v>
      </c>
      <c r="K1362">
        <v>1</v>
      </c>
      <c r="L1362" t="s">
        <v>45</v>
      </c>
      <c r="M1362">
        <v>62</v>
      </c>
      <c r="N1362">
        <v>4</v>
      </c>
      <c r="O1362">
        <v>1</v>
      </c>
      <c r="P1362" t="s">
        <v>54</v>
      </c>
      <c r="Q1362">
        <v>3</v>
      </c>
      <c r="R1362" t="s">
        <v>62</v>
      </c>
      <c r="S1362">
        <v>3978</v>
      </c>
      <c r="T1362">
        <v>16031</v>
      </c>
      <c r="U1362">
        <v>8</v>
      </c>
      <c r="V1362" t="s">
        <v>47</v>
      </c>
      <c r="W1362" t="s">
        <v>49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49</v>
      </c>
      <c r="C1363" t="s">
        <v>38</v>
      </c>
      <c r="D1363">
        <v>1096</v>
      </c>
      <c r="E1363" t="s">
        <v>41</v>
      </c>
      <c r="F1363">
        <v>6</v>
      </c>
      <c r="G1363">
        <v>3</v>
      </c>
      <c r="H1363" t="s">
        <v>43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54</v>
      </c>
      <c r="Q1363">
        <v>4</v>
      </c>
      <c r="R1363" t="s">
        <v>60</v>
      </c>
      <c r="S1363">
        <v>2544</v>
      </c>
      <c r="T1363">
        <v>7102</v>
      </c>
      <c r="U1363">
        <v>0</v>
      </c>
      <c r="V1363" t="s">
        <v>47</v>
      </c>
      <c r="W1363" t="s">
        <v>49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49</v>
      </c>
      <c r="C1364" t="s">
        <v>38</v>
      </c>
      <c r="D1364">
        <v>1297</v>
      </c>
      <c r="E1364" t="s">
        <v>41</v>
      </c>
      <c r="F1364">
        <v>1</v>
      </c>
      <c r="G1364">
        <v>4</v>
      </c>
      <c r="H1364" t="s">
        <v>44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56</v>
      </c>
      <c r="Q1364">
        <v>3</v>
      </c>
      <c r="R1364" t="s">
        <v>61</v>
      </c>
      <c r="S1364">
        <v>5399</v>
      </c>
      <c r="T1364">
        <v>14511</v>
      </c>
      <c r="U1364">
        <v>4</v>
      </c>
      <c r="V1364" t="s">
        <v>47</v>
      </c>
      <c r="W1364" t="s">
        <v>49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49</v>
      </c>
      <c r="C1365" t="s">
        <v>37</v>
      </c>
      <c r="D1365">
        <v>217</v>
      </c>
      <c r="E1365" t="s">
        <v>40</v>
      </c>
      <c r="F1365">
        <v>10</v>
      </c>
      <c r="G1365">
        <v>4</v>
      </c>
      <c r="H1365" t="s">
        <v>0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52</v>
      </c>
      <c r="Q1365">
        <v>3</v>
      </c>
      <c r="R1365" t="s">
        <v>61</v>
      </c>
      <c r="S1365">
        <v>5487</v>
      </c>
      <c r="T1365">
        <v>10410</v>
      </c>
      <c r="U1365">
        <v>1</v>
      </c>
      <c r="V1365" t="s">
        <v>47</v>
      </c>
      <c r="W1365" t="s">
        <v>49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49</v>
      </c>
      <c r="C1366" t="s">
        <v>38</v>
      </c>
      <c r="D1366">
        <v>783</v>
      </c>
      <c r="E1366" t="s">
        <v>40</v>
      </c>
      <c r="F1366">
        <v>1</v>
      </c>
      <c r="G1366">
        <v>2</v>
      </c>
      <c r="H1366" t="s">
        <v>42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52</v>
      </c>
      <c r="Q1366">
        <v>4</v>
      </c>
      <c r="R1366" t="s">
        <v>60</v>
      </c>
      <c r="S1366">
        <v>6834</v>
      </c>
      <c r="T1366">
        <v>19255</v>
      </c>
      <c r="U1366">
        <v>1</v>
      </c>
      <c r="V1366" t="s">
        <v>47</v>
      </c>
      <c r="W1366" t="s">
        <v>47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47</v>
      </c>
      <c r="C1367" t="s">
        <v>38</v>
      </c>
      <c r="D1367">
        <v>746</v>
      </c>
      <c r="E1367" t="s">
        <v>40</v>
      </c>
      <c r="F1367">
        <v>24</v>
      </c>
      <c r="G1367">
        <v>3</v>
      </c>
      <c r="H1367" t="s">
        <v>50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59</v>
      </c>
      <c r="Q1367">
        <v>1</v>
      </c>
      <c r="R1367" t="s">
        <v>61</v>
      </c>
      <c r="S1367">
        <v>1091</v>
      </c>
      <c r="T1367">
        <v>10642</v>
      </c>
      <c r="U1367">
        <v>1</v>
      </c>
      <c r="V1367" t="s">
        <v>47</v>
      </c>
      <c r="W1367" t="s">
        <v>49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49</v>
      </c>
      <c r="C1368" t="s">
        <v>39</v>
      </c>
      <c r="D1368">
        <v>1251</v>
      </c>
      <c r="E1368" t="s">
        <v>40</v>
      </c>
      <c r="F1368">
        <v>21</v>
      </c>
      <c r="G1368">
        <v>4</v>
      </c>
      <c r="H1368" t="s">
        <v>42</v>
      </c>
      <c r="I1368">
        <v>1</v>
      </c>
      <c r="J1368">
        <v>1929</v>
      </c>
      <c r="K1368">
        <v>1</v>
      </c>
      <c r="L1368" t="s">
        <v>45</v>
      </c>
      <c r="M1368">
        <v>32</v>
      </c>
      <c r="N1368">
        <v>1</v>
      </c>
      <c r="O1368">
        <v>2</v>
      </c>
      <c r="P1368" t="s">
        <v>52</v>
      </c>
      <c r="Q1368">
        <v>3</v>
      </c>
      <c r="R1368" t="s">
        <v>60</v>
      </c>
      <c r="S1368">
        <v>5736</v>
      </c>
      <c r="T1368">
        <v>3987</v>
      </c>
      <c r="U1368">
        <v>6</v>
      </c>
      <c r="V1368" t="s">
        <v>47</v>
      </c>
      <c r="W1368" t="s">
        <v>49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49</v>
      </c>
      <c r="C1369" t="s">
        <v>37</v>
      </c>
      <c r="D1369">
        <v>1354</v>
      </c>
      <c r="E1369" t="s">
        <v>41</v>
      </c>
      <c r="F1369">
        <v>2</v>
      </c>
      <c r="G1369">
        <v>4</v>
      </c>
      <c r="H1369" t="s">
        <v>50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53</v>
      </c>
      <c r="Q1369">
        <v>2</v>
      </c>
      <c r="R1369" t="s">
        <v>60</v>
      </c>
      <c r="S1369">
        <v>2226</v>
      </c>
      <c r="T1369">
        <v>6073</v>
      </c>
      <c r="U1369">
        <v>1</v>
      </c>
      <c r="V1369" t="s">
        <v>47</v>
      </c>
      <c r="W1369" t="s">
        <v>49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49</v>
      </c>
      <c r="C1370" t="s">
        <v>38</v>
      </c>
      <c r="D1370">
        <v>735</v>
      </c>
      <c r="E1370" t="s">
        <v>41</v>
      </c>
      <c r="F1370">
        <v>22</v>
      </c>
      <c r="G1370">
        <v>4</v>
      </c>
      <c r="H1370" t="s">
        <v>43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53</v>
      </c>
      <c r="Q1370">
        <v>4</v>
      </c>
      <c r="R1370" t="s">
        <v>60</v>
      </c>
      <c r="S1370">
        <v>5747</v>
      </c>
      <c r="T1370">
        <v>26496</v>
      </c>
      <c r="U1370">
        <v>1</v>
      </c>
      <c r="V1370" t="s">
        <v>47</v>
      </c>
      <c r="W1370" t="s">
        <v>47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47</v>
      </c>
      <c r="C1371" t="s">
        <v>37</v>
      </c>
      <c r="D1371">
        <v>1475</v>
      </c>
      <c r="E1371" t="s">
        <v>40</v>
      </c>
      <c r="F1371">
        <v>13</v>
      </c>
      <c r="G1371">
        <v>2</v>
      </c>
      <c r="H1371" t="s">
        <v>0</v>
      </c>
      <c r="I1371">
        <v>1</v>
      </c>
      <c r="J1371">
        <v>1933</v>
      </c>
      <c r="K1371">
        <v>4</v>
      </c>
      <c r="L1371" t="s">
        <v>45</v>
      </c>
      <c r="M1371">
        <v>84</v>
      </c>
      <c r="N1371">
        <v>3</v>
      </c>
      <c r="O1371">
        <v>2</v>
      </c>
      <c r="P1371" t="s">
        <v>52</v>
      </c>
      <c r="Q1371">
        <v>3</v>
      </c>
      <c r="R1371" t="s">
        <v>61</v>
      </c>
      <c r="S1371">
        <v>9854</v>
      </c>
      <c r="T1371">
        <v>23352</v>
      </c>
      <c r="U1371">
        <v>3</v>
      </c>
      <c r="V1371" t="s">
        <v>47</v>
      </c>
      <c r="W1371" t="s">
        <v>47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49</v>
      </c>
      <c r="C1372" t="s">
        <v>39</v>
      </c>
      <c r="D1372">
        <v>1169</v>
      </c>
      <c r="E1372" t="s">
        <v>41</v>
      </c>
      <c r="F1372">
        <v>14</v>
      </c>
      <c r="G1372">
        <v>4</v>
      </c>
      <c r="H1372" t="s">
        <v>50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53</v>
      </c>
      <c r="Q1372">
        <v>2</v>
      </c>
      <c r="R1372" t="s">
        <v>60</v>
      </c>
      <c r="S1372">
        <v>5467</v>
      </c>
      <c r="T1372">
        <v>2125</v>
      </c>
      <c r="U1372">
        <v>8</v>
      </c>
      <c r="V1372" t="s">
        <v>47</v>
      </c>
      <c r="W1372" t="s">
        <v>49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49</v>
      </c>
      <c r="C1373" t="s">
        <v>37</v>
      </c>
      <c r="D1373">
        <v>1443</v>
      </c>
      <c r="E1373" t="s">
        <v>40</v>
      </c>
      <c r="F1373">
        <v>11</v>
      </c>
      <c r="G1373">
        <v>5</v>
      </c>
      <c r="H1373" t="s">
        <v>0</v>
      </c>
      <c r="I1373">
        <v>1</v>
      </c>
      <c r="J1373">
        <v>1935</v>
      </c>
      <c r="K1373">
        <v>4</v>
      </c>
      <c r="L1373" t="s">
        <v>45</v>
      </c>
      <c r="M1373">
        <v>89</v>
      </c>
      <c r="N1373">
        <v>2</v>
      </c>
      <c r="O1373">
        <v>2</v>
      </c>
      <c r="P1373" t="s">
        <v>52</v>
      </c>
      <c r="Q1373">
        <v>1</v>
      </c>
      <c r="R1373" t="s">
        <v>60</v>
      </c>
      <c r="S1373">
        <v>5380</v>
      </c>
      <c r="T1373">
        <v>20328</v>
      </c>
      <c r="U1373">
        <v>4</v>
      </c>
      <c r="V1373" t="s">
        <v>47</v>
      </c>
      <c r="W1373" t="s">
        <v>49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49</v>
      </c>
      <c r="C1374" t="s">
        <v>37</v>
      </c>
      <c r="D1374">
        <v>867</v>
      </c>
      <c r="E1374" t="s">
        <v>41</v>
      </c>
      <c r="F1374">
        <v>9</v>
      </c>
      <c r="G1374">
        <v>2</v>
      </c>
      <c r="H1374" t="s">
        <v>44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55</v>
      </c>
      <c r="Q1374">
        <v>1</v>
      </c>
      <c r="R1374" t="s">
        <v>60</v>
      </c>
      <c r="S1374">
        <v>5151</v>
      </c>
      <c r="T1374">
        <v>12315</v>
      </c>
      <c r="U1374">
        <v>1</v>
      </c>
      <c r="V1374" t="s">
        <v>47</v>
      </c>
      <c r="W1374" t="s">
        <v>49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49</v>
      </c>
      <c r="C1375" t="s">
        <v>38</v>
      </c>
      <c r="D1375">
        <v>1394</v>
      </c>
      <c r="E1375" t="s">
        <v>41</v>
      </c>
      <c r="F1375">
        <v>8</v>
      </c>
      <c r="G1375">
        <v>3</v>
      </c>
      <c r="H1375" t="s">
        <v>44</v>
      </c>
      <c r="I1375">
        <v>1</v>
      </c>
      <c r="J1375">
        <v>1937</v>
      </c>
      <c r="K1375">
        <v>4</v>
      </c>
      <c r="L1375" t="s">
        <v>45</v>
      </c>
      <c r="M1375">
        <v>58</v>
      </c>
      <c r="N1375">
        <v>2</v>
      </c>
      <c r="O1375">
        <v>2</v>
      </c>
      <c r="P1375" t="s">
        <v>53</v>
      </c>
      <c r="Q1375">
        <v>2</v>
      </c>
      <c r="R1375" t="s">
        <v>62</v>
      </c>
      <c r="S1375">
        <v>2133</v>
      </c>
      <c r="T1375">
        <v>18115</v>
      </c>
      <c r="U1375">
        <v>1</v>
      </c>
      <c r="V1375" t="s">
        <v>47</v>
      </c>
      <c r="W1375" t="s">
        <v>47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49</v>
      </c>
      <c r="C1376" t="s">
        <v>37</v>
      </c>
      <c r="D1376">
        <v>605</v>
      </c>
      <c r="E1376" t="s">
        <v>40</v>
      </c>
      <c r="F1376">
        <v>21</v>
      </c>
      <c r="G1376">
        <v>3</v>
      </c>
      <c r="H1376" t="s">
        <v>42</v>
      </c>
      <c r="I1376">
        <v>1</v>
      </c>
      <c r="J1376">
        <v>1938</v>
      </c>
      <c r="K1376">
        <v>4</v>
      </c>
      <c r="L1376" t="s">
        <v>45</v>
      </c>
      <c r="M1376">
        <v>72</v>
      </c>
      <c r="N1376">
        <v>3</v>
      </c>
      <c r="O1376">
        <v>4</v>
      </c>
      <c r="P1376" t="s">
        <v>57</v>
      </c>
      <c r="Q1376">
        <v>4</v>
      </c>
      <c r="R1376" t="s">
        <v>60</v>
      </c>
      <c r="S1376">
        <v>17875</v>
      </c>
      <c r="T1376">
        <v>11761</v>
      </c>
      <c r="U1376">
        <v>4</v>
      </c>
      <c r="V1376" t="s">
        <v>47</v>
      </c>
      <c r="W1376" t="s">
        <v>47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47</v>
      </c>
      <c r="C1377" t="s">
        <v>38</v>
      </c>
      <c r="D1377">
        <v>238</v>
      </c>
      <c r="E1377" t="s">
        <v>41</v>
      </c>
      <c r="F1377">
        <v>5</v>
      </c>
      <c r="G1377">
        <v>2</v>
      </c>
      <c r="H1377" t="s">
        <v>42</v>
      </c>
      <c r="I1377">
        <v>1</v>
      </c>
      <c r="J1377">
        <v>1939</v>
      </c>
      <c r="K1377">
        <v>1</v>
      </c>
      <c r="L1377" t="s">
        <v>45</v>
      </c>
      <c r="M1377">
        <v>47</v>
      </c>
      <c r="N1377">
        <v>4</v>
      </c>
      <c r="O1377">
        <v>1</v>
      </c>
      <c r="P1377" t="s">
        <v>53</v>
      </c>
      <c r="Q1377">
        <v>3</v>
      </c>
      <c r="R1377" t="s">
        <v>61</v>
      </c>
      <c r="S1377">
        <v>2432</v>
      </c>
      <c r="T1377">
        <v>15318</v>
      </c>
      <c r="U1377">
        <v>3</v>
      </c>
      <c r="V1377" t="s">
        <v>47</v>
      </c>
      <c r="W1377" t="s">
        <v>47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49</v>
      </c>
      <c r="C1378" t="s">
        <v>37</v>
      </c>
      <c r="D1378">
        <v>1206</v>
      </c>
      <c r="E1378" t="s">
        <v>41</v>
      </c>
      <c r="F1378">
        <v>9</v>
      </c>
      <c r="G1378">
        <v>2</v>
      </c>
      <c r="H1378" t="s">
        <v>42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53</v>
      </c>
      <c r="Q1378">
        <v>4</v>
      </c>
      <c r="R1378" t="s">
        <v>62</v>
      </c>
      <c r="S1378">
        <v>4771</v>
      </c>
      <c r="T1378">
        <v>14293</v>
      </c>
      <c r="U1378">
        <v>2</v>
      </c>
      <c r="V1378" t="s">
        <v>47</v>
      </c>
      <c r="W1378" t="s">
        <v>49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49</v>
      </c>
      <c r="C1379" t="s">
        <v>38</v>
      </c>
      <c r="D1379">
        <v>1064</v>
      </c>
      <c r="E1379" t="s">
        <v>41</v>
      </c>
      <c r="F1379">
        <v>2</v>
      </c>
      <c r="G1379">
        <v>1</v>
      </c>
      <c r="H1379" t="s">
        <v>42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60</v>
      </c>
      <c r="S1379">
        <v>19161</v>
      </c>
      <c r="T1379">
        <v>13738</v>
      </c>
      <c r="U1379">
        <v>3</v>
      </c>
      <c r="V1379" t="s">
        <v>47</v>
      </c>
      <c r="W1379" t="s">
        <v>49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49</v>
      </c>
      <c r="C1380" t="s">
        <v>37</v>
      </c>
      <c r="D1380">
        <v>419</v>
      </c>
      <c r="E1380" t="s">
        <v>40</v>
      </c>
      <c r="F1380">
        <v>12</v>
      </c>
      <c r="G1380">
        <v>4</v>
      </c>
      <c r="H1380" t="s">
        <v>0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52</v>
      </c>
      <c r="Q1380">
        <v>4</v>
      </c>
      <c r="R1380" t="s">
        <v>62</v>
      </c>
      <c r="S1380">
        <v>5087</v>
      </c>
      <c r="T1380">
        <v>2900</v>
      </c>
      <c r="U1380">
        <v>3</v>
      </c>
      <c r="V1380" t="s">
        <v>47</v>
      </c>
      <c r="W1380" t="s">
        <v>47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47</v>
      </c>
      <c r="C1381" t="s">
        <v>38</v>
      </c>
      <c r="D1381">
        <v>1337</v>
      </c>
      <c r="E1381" t="s">
        <v>51</v>
      </c>
      <c r="F1381">
        <v>22</v>
      </c>
      <c r="G1381">
        <v>3</v>
      </c>
      <c r="H1381" t="s">
        <v>51</v>
      </c>
      <c r="I1381">
        <v>1</v>
      </c>
      <c r="J1381">
        <v>1944</v>
      </c>
      <c r="K1381">
        <v>1</v>
      </c>
      <c r="L1381" t="s">
        <v>45</v>
      </c>
      <c r="M1381">
        <v>58</v>
      </c>
      <c r="N1381">
        <v>2</v>
      </c>
      <c r="O1381">
        <v>1</v>
      </c>
      <c r="P1381" t="s">
        <v>51</v>
      </c>
      <c r="Q1381">
        <v>2</v>
      </c>
      <c r="R1381" t="s">
        <v>60</v>
      </c>
      <c r="S1381">
        <v>2863</v>
      </c>
      <c r="T1381">
        <v>19555</v>
      </c>
      <c r="U1381">
        <v>1</v>
      </c>
      <c r="V1381" t="s">
        <v>47</v>
      </c>
      <c r="W1381" t="s">
        <v>49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49</v>
      </c>
      <c r="C1382" t="s">
        <v>37</v>
      </c>
      <c r="D1382">
        <v>682</v>
      </c>
      <c r="E1382" t="s">
        <v>40</v>
      </c>
      <c r="F1382">
        <v>18</v>
      </c>
      <c r="G1382">
        <v>4</v>
      </c>
      <c r="H1382" t="s">
        <v>44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52</v>
      </c>
      <c r="Q1382">
        <v>1</v>
      </c>
      <c r="R1382" t="s">
        <v>60</v>
      </c>
      <c r="S1382">
        <v>5561</v>
      </c>
      <c r="T1382">
        <v>15975</v>
      </c>
      <c r="U1382">
        <v>0</v>
      </c>
      <c r="V1382" t="s">
        <v>47</v>
      </c>
      <c r="W1382" t="s">
        <v>49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49</v>
      </c>
      <c r="C1383" t="s">
        <v>39</v>
      </c>
      <c r="D1383">
        <v>1103</v>
      </c>
      <c r="E1383" t="s">
        <v>41</v>
      </c>
      <c r="F1383">
        <v>16</v>
      </c>
      <c r="G1383">
        <v>3</v>
      </c>
      <c r="H1383" t="s">
        <v>44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53</v>
      </c>
      <c r="Q1383">
        <v>3</v>
      </c>
      <c r="R1383" t="s">
        <v>61</v>
      </c>
      <c r="S1383">
        <v>2144</v>
      </c>
      <c r="T1383">
        <v>2122</v>
      </c>
      <c r="U1383">
        <v>1</v>
      </c>
      <c r="V1383" t="s">
        <v>47</v>
      </c>
      <c r="W1383" t="s">
        <v>49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49</v>
      </c>
      <c r="C1384" t="s">
        <v>39</v>
      </c>
      <c r="D1384">
        <v>976</v>
      </c>
      <c r="E1384" t="s">
        <v>41</v>
      </c>
      <c r="F1384">
        <v>3</v>
      </c>
      <c r="G1384">
        <v>2</v>
      </c>
      <c r="H1384" t="s">
        <v>44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53</v>
      </c>
      <c r="Q1384">
        <v>1</v>
      </c>
      <c r="R1384" t="s">
        <v>62</v>
      </c>
      <c r="S1384">
        <v>3065</v>
      </c>
      <c r="T1384">
        <v>3995</v>
      </c>
      <c r="U1384">
        <v>1</v>
      </c>
      <c r="V1384" t="s">
        <v>47</v>
      </c>
      <c r="W1384" t="s">
        <v>47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49</v>
      </c>
      <c r="C1385" t="s">
        <v>39</v>
      </c>
      <c r="D1385">
        <v>1351</v>
      </c>
      <c r="E1385" t="s">
        <v>41</v>
      </c>
      <c r="F1385">
        <v>9</v>
      </c>
      <c r="G1385">
        <v>4</v>
      </c>
      <c r="H1385" t="s">
        <v>42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54</v>
      </c>
      <c r="Q1385">
        <v>2</v>
      </c>
      <c r="R1385" t="s">
        <v>60</v>
      </c>
      <c r="S1385">
        <v>2810</v>
      </c>
      <c r="T1385">
        <v>9238</v>
      </c>
      <c r="U1385">
        <v>1</v>
      </c>
      <c r="V1385" t="s">
        <v>47</v>
      </c>
      <c r="W1385" t="s">
        <v>49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49</v>
      </c>
      <c r="C1386" t="s">
        <v>37</v>
      </c>
      <c r="D1386">
        <v>937</v>
      </c>
      <c r="E1386" t="s">
        <v>40</v>
      </c>
      <c r="F1386">
        <v>1</v>
      </c>
      <c r="G1386">
        <v>3</v>
      </c>
      <c r="H1386" t="s">
        <v>0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52</v>
      </c>
      <c r="Q1386">
        <v>4</v>
      </c>
      <c r="R1386" t="s">
        <v>61</v>
      </c>
      <c r="S1386">
        <v>9888</v>
      </c>
      <c r="T1386">
        <v>6770</v>
      </c>
      <c r="U1386">
        <v>1</v>
      </c>
      <c r="V1386" t="s">
        <v>47</v>
      </c>
      <c r="W1386" t="s">
        <v>49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49</v>
      </c>
      <c r="C1387" t="s">
        <v>37</v>
      </c>
      <c r="D1387">
        <v>1239</v>
      </c>
      <c r="E1387" t="s">
        <v>40</v>
      </c>
      <c r="F1387">
        <v>13</v>
      </c>
      <c r="G1387">
        <v>4</v>
      </c>
      <c r="H1387" t="s">
        <v>44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52</v>
      </c>
      <c r="Q1387">
        <v>3</v>
      </c>
      <c r="R1387" t="s">
        <v>62</v>
      </c>
      <c r="S1387">
        <v>8628</v>
      </c>
      <c r="T1387">
        <v>22914</v>
      </c>
      <c r="U1387">
        <v>1</v>
      </c>
      <c r="V1387" t="s">
        <v>47</v>
      </c>
      <c r="W1387" t="s">
        <v>49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49</v>
      </c>
      <c r="C1388" t="s">
        <v>37</v>
      </c>
      <c r="D1388">
        <v>157</v>
      </c>
      <c r="E1388" t="s">
        <v>41</v>
      </c>
      <c r="F1388">
        <v>1</v>
      </c>
      <c r="G1388">
        <v>3</v>
      </c>
      <c r="H1388" t="s">
        <v>44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54</v>
      </c>
      <c r="Q1388">
        <v>1</v>
      </c>
      <c r="R1388" t="s">
        <v>61</v>
      </c>
      <c r="S1388">
        <v>2867</v>
      </c>
      <c r="T1388">
        <v>20006</v>
      </c>
      <c r="U1388">
        <v>0</v>
      </c>
      <c r="V1388" t="s">
        <v>47</v>
      </c>
      <c r="W1388" t="s">
        <v>49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49</v>
      </c>
      <c r="C1389" t="s">
        <v>37</v>
      </c>
      <c r="D1389">
        <v>136</v>
      </c>
      <c r="E1389" t="s">
        <v>41</v>
      </c>
      <c r="F1389">
        <v>1</v>
      </c>
      <c r="G1389">
        <v>3</v>
      </c>
      <c r="H1389" t="s">
        <v>42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56</v>
      </c>
      <c r="Q1389">
        <v>1</v>
      </c>
      <c r="R1389" t="s">
        <v>60</v>
      </c>
      <c r="S1389">
        <v>5373</v>
      </c>
      <c r="T1389">
        <v>6225</v>
      </c>
      <c r="U1389">
        <v>0</v>
      </c>
      <c r="V1389" t="s">
        <v>47</v>
      </c>
      <c r="W1389" t="s">
        <v>49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49</v>
      </c>
      <c r="C1390" t="s">
        <v>39</v>
      </c>
      <c r="D1390">
        <v>1146</v>
      </c>
      <c r="E1390" t="s">
        <v>41</v>
      </c>
      <c r="F1390">
        <v>15</v>
      </c>
      <c r="G1390">
        <v>4</v>
      </c>
      <c r="H1390" t="s">
        <v>44</v>
      </c>
      <c r="I1390">
        <v>1</v>
      </c>
      <c r="J1390">
        <v>1955</v>
      </c>
      <c r="K1390">
        <v>3</v>
      </c>
      <c r="L1390" t="s">
        <v>45</v>
      </c>
      <c r="M1390">
        <v>34</v>
      </c>
      <c r="N1390">
        <v>3</v>
      </c>
      <c r="O1390">
        <v>2</v>
      </c>
      <c r="P1390" t="s">
        <v>56</v>
      </c>
      <c r="Q1390">
        <v>4</v>
      </c>
      <c r="R1390" t="s">
        <v>62</v>
      </c>
      <c r="S1390">
        <v>6667</v>
      </c>
      <c r="T1390">
        <v>16542</v>
      </c>
      <c r="U1390">
        <v>5</v>
      </c>
      <c r="V1390" t="s">
        <v>47</v>
      </c>
      <c r="W1390" t="s">
        <v>49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49</v>
      </c>
      <c r="C1391" t="s">
        <v>38</v>
      </c>
      <c r="D1391">
        <v>1125</v>
      </c>
      <c r="E1391" t="s">
        <v>41</v>
      </c>
      <c r="F1391">
        <v>1</v>
      </c>
      <c r="G1391">
        <v>3</v>
      </c>
      <c r="H1391" t="s">
        <v>42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53</v>
      </c>
      <c r="Q1391">
        <v>1</v>
      </c>
      <c r="R1391" t="s">
        <v>60</v>
      </c>
      <c r="S1391">
        <v>5003</v>
      </c>
      <c r="T1391">
        <v>5771</v>
      </c>
      <c r="U1391">
        <v>1</v>
      </c>
      <c r="V1391" t="s">
        <v>47</v>
      </c>
      <c r="W1391" t="s">
        <v>49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47</v>
      </c>
      <c r="C1392" t="s">
        <v>37</v>
      </c>
      <c r="D1392">
        <v>1404</v>
      </c>
      <c r="E1392" t="s">
        <v>41</v>
      </c>
      <c r="F1392">
        <v>17</v>
      </c>
      <c r="G1392">
        <v>3</v>
      </c>
      <c r="H1392" t="s">
        <v>50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54</v>
      </c>
      <c r="Q1392">
        <v>4</v>
      </c>
      <c r="R1392" t="s">
        <v>62</v>
      </c>
      <c r="S1392">
        <v>2367</v>
      </c>
      <c r="T1392">
        <v>18779</v>
      </c>
      <c r="U1392">
        <v>5</v>
      </c>
      <c r="V1392" t="s">
        <v>47</v>
      </c>
      <c r="W1392" t="s">
        <v>49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49</v>
      </c>
      <c r="C1393" t="s">
        <v>37</v>
      </c>
      <c r="D1393">
        <v>1404</v>
      </c>
      <c r="E1393" t="s">
        <v>40</v>
      </c>
      <c r="F1393">
        <v>1</v>
      </c>
      <c r="G1393">
        <v>3</v>
      </c>
      <c r="H1393" t="s">
        <v>42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59</v>
      </c>
      <c r="Q1393">
        <v>1</v>
      </c>
      <c r="R1393" t="s">
        <v>61</v>
      </c>
      <c r="S1393">
        <v>2858</v>
      </c>
      <c r="T1393">
        <v>11473</v>
      </c>
      <c r="U1393">
        <v>4</v>
      </c>
      <c r="V1393" t="s">
        <v>47</v>
      </c>
      <c r="W1393" t="s">
        <v>49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49</v>
      </c>
      <c r="C1394" t="s">
        <v>37</v>
      </c>
      <c r="D1394">
        <v>1224</v>
      </c>
      <c r="E1394" t="s">
        <v>40</v>
      </c>
      <c r="F1394">
        <v>7</v>
      </c>
      <c r="G1394">
        <v>4</v>
      </c>
      <c r="H1394" t="s">
        <v>42</v>
      </c>
      <c r="I1394">
        <v>1</v>
      </c>
      <c r="J1394">
        <v>1962</v>
      </c>
      <c r="K1394">
        <v>3</v>
      </c>
      <c r="L1394" t="s">
        <v>45</v>
      </c>
      <c r="M1394">
        <v>55</v>
      </c>
      <c r="N1394">
        <v>3</v>
      </c>
      <c r="O1394">
        <v>2</v>
      </c>
      <c r="P1394" t="s">
        <v>52</v>
      </c>
      <c r="Q1394">
        <v>4</v>
      </c>
      <c r="R1394" t="s">
        <v>60</v>
      </c>
      <c r="S1394">
        <v>5204</v>
      </c>
      <c r="T1394">
        <v>13586</v>
      </c>
      <c r="U1394">
        <v>1</v>
      </c>
      <c r="V1394" t="s">
        <v>47</v>
      </c>
      <c r="W1394" t="s">
        <v>47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49</v>
      </c>
      <c r="C1395" t="s">
        <v>37</v>
      </c>
      <c r="D1395">
        <v>954</v>
      </c>
      <c r="E1395" t="s">
        <v>40</v>
      </c>
      <c r="F1395">
        <v>9</v>
      </c>
      <c r="G1395">
        <v>3</v>
      </c>
      <c r="H1395" t="s">
        <v>0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52</v>
      </c>
      <c r="Q1395">
        <v>4</v>
      </c>
      <c r="R1395" t="s">
        <v>61</v>
      </c>
      <c r="S1395">
        <v>4105</v>
      </c>
      <c r="T1395">
        <v>5099</v>
      </c>
      <c r="U1395">
        <v>1</v>
      </c>
      <c r="V1395" t="s">
        <v>47</v>
      </c>
      <c r="W1395" t="s">
        <v>49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49</v>
      </c>
      <c r="C1396" t="s">
        <v>37</v>
      </c>
      <c r="D1396">
        <v>1373</v>
      </c>
      <c r="E1396" t="s">
        <v>41</v>
      </c>
      <c r="F1396">
        <v>5</v>
      </c>
      <c r="G1396">
        <v>4</v>
      </c>
      <c r="H1396" t="s">
        <v>42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55</v>
      </c>
      <c r="Q1396">
        <v>4</v>
      </c>
      <c r="R1396" t="s">
        <v>61</v>
      </c>
      <c r="S1396">
        <v>9679</v>
      </c>
      <c r="T1396">
        <v>10138</v>
      </c>
      <c r="U1396">
        <v>8</v>
      </c>
      <c r="V1396" t="s">
        <v>47</v>
      </c>
      <c r="W1396" t="s">
        <v>49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47</v>
      </c>
      <c r="C1397" t="s">
        <v>38</v>
      </c>
      <c r="D1397">
        <v>754</v>
      </c>
      <c r="E1397" t="s">
        <v>40</v>
      </c>
      <c r="F1397">
        <v>26</v>
      </c>
      <c r="G1397">
        <v>4</v>
      </c>
      <c r="H1397" t="s">
        <v>0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52</v>
      </c>
      <c r="Q1397">
        <v>4</v>
      </c>
      <c r="R1397" t="s">
        <v>60</v>
      </c>
      <c r="S1397">
        <v>5617</v>
      </c>
      <c r="T1397">
        <v>21075</v>
      </c>
      <c r="U1397">
        <v>1</v>
      </c>
      <c r="V1397" t="s">
        <v>47</v>
      </c>
      <c r="W1397" t="s">
        <v>47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47</v>
      </c>
      <c r="C1398" t="s">
        <v>37</v>
      </c>
      <c r="D1398">
        <v>1168</v>
      </c>
      <c r="E1398" t="s">
        <v>40</v>
      </c>
      <c r="F1398">
        <v>24</v>
      </c>
      <c r="G1398">
        <v>4</v>
      </c>
      <c r="H1398" t="s">
        <v>42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52</v>
      </c>
      <c r="Q1398">
        <v>1</v>
      </c>
      <c r="R1398" t="s">
        <v>61</v>
      </c>
      <c r="S1398">
        <v>10448</v>
      </c>
      <c r="T1398">
        <v>5843</v>
      </c>
      <c r="U1398">
        <v>6</v>
      </c>
      <c r="V1398" t="s">
        <v>47</v>
      </c>
      <c r="W1398" t="s">
        <v>47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49</v>
      </c>
      <c r="C1399" t="s">
        <v>37</v>
      </c>
      <c r="D1399">
        <v>155</v>
      </c>
      <c r="E1399" t="s">
        <v>41</v>
      </c>
      <c r="F1399">
        <v>9</v>
      </c>
      <c r="G1399">
        <v>2</v>
      </c>
      <c r="H1399" t="s">
        <v>42</v>
      </c>
      <c r="I1399">
        <v>1</v>
      </c>
      <c r="J1399">
        <v>1969</v>
      </c>
      <c r="K1399">
        <v>1</v>
      </c>
      <c r="L1399" t="s">
        <v>45</v>
      </c>
      <c r="M1399">
        <v>67</v>
      </c>
      <c r="N1399">
        <v>3</v>
      </c>
      <c r="O1399">
        <v>2</v>
      </c>
      <c r="P1399" t="s">
        <v>53</v>
      </c>
      <c r="Q1399">
        <v>3</v>
      </c>
      <c r="R1399" t="s">
        <v>60</v>
      </c>
      <c r="S1399">
        <v>2897</v>
      </c>
      <c r="T1399">
        <v>22474</v>
      </c>
      <c r="U1399">
        <v>3</v>
      </c>
      <c r="V1399" t="s">
        <v>47</v>
      </c>
      <c r="W1399" t="s">
        <v>49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49</v>
      </c>
      <c r="C1400" t="s">
        <v>38</v>
      </c>
      <c r="D1400">
        <v>1303</v>
      </c>
      <c r="E1400" t="s">
        <v>41</v>
      </c>
      <c r="F1400">
        <v>7</v>
      </c>
      <c r="G1400">
        <v>2</v>
      </c>
      <c r="H1400" t="s">
        <v>42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56</v>
      </c>
      <c r="Q1400">
        <v>3</v>
      </c>
      <c r="R1400" t="s">
        <v>62</v>
      </c>
      <c r="S1400">
        <v>5968</v>
      </c>
      <c r="T1400">
        <v>18079</v>
      </c>
      <c r="U1400">
        <v>1</v>
      </c>
      <c r="V1400" t="s">
        <v>47</v>
      </c>
      <c r="W1400" t="s">
        <v>49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49</v>
      </c>
      <c r="C1401" t="s">
        <v>37</v>
      </c>
      <c r="D1401">
        <v>574</v>
      </c>
      <c r="E1401" t="s">
        <v>41</v>
      </c>
      <c r="F1401">
        <v>11</v>
      </c>
      <c r="G1401">
        <v>3</v>
      </c>
      <c r="H1401" t="s">
        <v>42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56</v>
      </c>
      <c r="Q1401">
        <v>3</v>
      </c>
      <c r="R1401" t="s">
        <v>60</v>
      </c>
      <c r="S1401">
        <v>7510</v>
      </c>
      <c r="T1401">
        <v>16873</v>
      </c>
      <c r="U1401">
        <v>1</v>
      </c>
      <c r="V1401" t="s">
        <v>47</v>
      </c>
      <c r="W1401" t="s">
        <v>49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49</v>
      </c>
      <c r="C1402" t="s">
        <v>38</v>
      </c>
      <c r="D1402">
        <v>1444</v>
      </c>
      <c r="E1402" t="s">
        <v>51</v>
      </c>
      <c r="F1402">
        <v>1</v>
      </c>
      <c r="G1402">
        <v>4</v>
      </c>
      <c r="H1402" t="s">
        <v>43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51</v>
      </c>
      <c r="Q1402">
        <v>2</v>
      </c>
      <c r="R1402" t="s">
        <v>60</v>
      </c>
      <c r="S1402">
        <v>2991</v>
      </c>
      <c r="T1402">
        <v>5224</v>
      </c>
      <c r="U1402">
        <v>0</v>
      </c>
      <c r="V1402" t="s">
        <v>47</v>
      </c>
      <c r="W1402" t="s">
        <v>47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49</v>
      </c>
      <c r="C1403" t="s">
        <v>37</v>
      </c>
      <c r="D1403">
        <v>189</v>
      </c>
      <c r="E1403" t="s">
        <v>51</v>
      </c>
      <c r="F1403">
        <v>26</v>
      </c>
      <c r="G1403">
        <v>4</v>
      </c>
      <c r="H1403" t="s">
        <v>51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57</v>
      </c>
      <c r="Q1403">
        <v>2</v>
      </c>
      <c r="R1403" t="s">
        <v>60</v>
      </c>
      <c r="S1403">
        <v>19636</v>
      </c>
      <c r="T1403">
        <v>25811</v>
      </c>
      <c r="U1403">
        <v>4</v>
      </c>
      <c r="V1403" t="s">
        <v>47</v>
      </c>
      <c r="W1403" t="s">
        <v>47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49</v>
      </c>
      <c r="C1404" t="s">
        <v>37</v>
      </c>
      <c r="D1404">
        <v>1276</v>
      </c>
      <c r="E1404" t="s">
        <v>41</v>
      </c>
      <c r="F1404">
        <v>2</v>
      </c>
      <c r="G1404">
        <v>1</v>
      </c>
      <c r="H1404" t="s">
        <v>44</v>
      </c>
      <c r="I1404">
        <v>1</v>
      </c>
      <c r="J1404">
        <v>1974</v>
      </c>
      <c r="K1404">
        <v>4</v>
      </c>
      <c r="L1404" t="s">
        <v>45</v>
      </c>
      <c r="M1404">
        <v>59</v>
      </c>
      <c r="N1404">
        <v>1</v>
      </c>
      <c r="O1404">
        <v>1</v>
      </c>
      <c r="P1404" t="s">
        <v>54</v>
      </c>
      <c r="Q1404">
        <v>4</v>
      </c>
      <c r="R1404" t="s">
        <v>62</v>
      </c>
      <c r="S1404">
        <v>1129</v>
      </c>
      <c r="T1404">
        <v>17536</v>
      </c>
      <c r="U1404">
        <v>1</v>
      </c>
      <c r="V1404" t="s">
        <v>47</v>
      </c>
      <c r="W1404" t="s">
        <v>47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49</v>
      </c>
      <c r="C1405" t="s">
        <v>37</v>
      </c>
      <c r="D1405">
        <v>119</v>
      </c>
      <c r="E1405" t="s">
        <v>40</v>
      </c>
      <c r="F1405">
        <v>15</v>
      </c>
      <c r="G1405">
        <v>4</v>
      </c>
      <c r="H1405" t="s">
        <v>0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52</v>
      </c>
      <c r="Q1405">
        <v>1</v>
      </c>
      <c r="R1405" t="s">
        <v>61</v>
      </c>
      <c r="S1405">
        <v>13341</v>
      </c>
      <c r="T1405">
        <v>25098</v>
      </c>
      <c r="U1405">
        <v>0</v>
      </c>
      <c r="V1405" t="s">
        <v>47</v>
      </c>
      <c r="W1405" t="s">
        <v>49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49</v>
      </c>
      <c r="C1406" t="s">
        <v>39</v>
      </c>
      <c r="D1406">
        <v>335</v>
      </c>
      <c r="E1406" t="s">
        <v>41</v>
      </c>
      <c r="F1406">
        <v>23</v>
      </c>
      <c r="G1406">
        <v>2</v>
      </c>
      <c r="H1406" t="s">
        <v>42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53</v>
      </c>
      <c r="Q1406">
        <v>3</v>
      </c>
      <c r="R1406" t="s">
        <v>61</v>
      </c>
      <c r="S1406">
        <v>4332</v>
      </c>
      <c r="T1406">
        <v>14811</v>
      </c>
      <c r="U1406">
        <v>1</v>
      </c>
      <c r="V1406" t="s">
        <v>47</v>
      </c>
      <c r="W1406" t="s">
        <v>49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49</v>
      </c>
      <c r="C1407" t="s">
        <v>39</v>
      </c>
      <c r="D1407">
        <v>697</v>
      </c>
      <c r="E1407" t="s">
        <v>41</v>
      </c>
      <c r="F1407">
        <v>10</v>
      </c>
      <c r="G1407">
        <v>3</v>
      </c>
      <c r="H1407" t="s">
        <v>44</v>
      </c>
      <c r="I1407">
        <v>1</v>
      </c>
      <c r="J1407">
        <v>1979</v>
      </c>
      <c r="K1407">
        <v>3</v>
      </c>
      <c r="L1407" t="s">
        <v>45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60</v>
      </c>
      <c r="S1407">
        <v>11031</v>
      </c>
      <c r="T1407">
        <v>26862</v>
      </c>
      <c r="U1407">
        <v>4</v>
      </c>
      <c r="V1407" t="s">
        <v>47</v>
      </c>
      <c r="W1407" t="s">
        <v>49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49</v>
      </c>
      <c r="C1408" t="s">
        <v>37</v>
      </c>
      <c r="D1408">
        <v>157</v>
      </c>
      <c r="E1408" t="s">
        <v>41</v>
      </c>
      <c r="F1408">
        <v>10</v>
      </c>
      <c r="G1408">
        <v>3</v>
      </c>
      <c r="H1408" t="s">
        <v>44</v>
      </c>
      <c r="I1408">
        <v>1</v>
      </c>
      <c r="J1408">
        <v>1980</v>
      </c>
      <c r="K1408">
        <v>3</v>
      </c>
      <c r="L1408" t="s">
        <v>45</v>
      </c>
      <c r="M1408">
        <v>77</v>
      </c>
      <c r="N1408">
        <v>3</v>
      </c>
      <c r="O1408">
        <v>2</v>
      </c>
      <c r="P1408" t="s">
        <v>55</v>
      </c>
      <c r="Q1408">
        <v>1</v>
      </c>
      <c r="R1408" t="s">
        <v>61</v>
      </c>
      <c r="S1408">
        <v>4440</v>
      </c>
      <c r="T1408">
        <v>25198</v>
      </c>
      <c r="U1408">
        <v>6</v>
      </c>
      <c r="V1408" t="s">
        <v>47</v>
      </c>
      <c r="W1408" t="s">
        <v>47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49</v>
      </c>
      <c r="C1409" t="s">
        <v>37</v>
      </c>
      <c r="D1409">
        <v>771</v>
      </c>
      <c r="E1409" t="s">
        <v>41</v>
      </c>
      <c r="F1409">
        <v>1</v>
      </c>
      <c r="G1409">
        <v>2</v>
      </c>
      <c r="H1409" t="s">
        <v>42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56</v>
      </c>
      <c r="Q1409">
        <v>3</v>
      </c>
      <c r="R1409" t="s">
        <v>61</v>
      </c>
      <c r="S1409">
        <v>4617</v>
      </c>
      <c r="T1409">
        <v>14120</v>
      </c>
      <c r="U1409">
        <v>1</v>
      </c>
      <c r="V1409" t="s">
        <v>47</v>
      </c>
      <c r="W1409" t="s">
        <v>49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49</v>
      </c>
      <c r="C1410" t="s">
        <v>37</v>
      </c>
      <c r="D1410">
        <v>571</v>
      </c>
      <c r="E1410" t="s">
        <v>41</v>
      </c>
      <c r="F1410">
        <v>12</v>
      </c>
      <c r="G1410">
        <v>2</v>
      </c>
      <c r="H1410" t="s">
        <v>43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54</v>
      </c>
      <c r="Q1410">
        <v>4</v>
      </c>
      <c r="R1410" t="s">
        <v>61</v>
      </c>
      <c r="S1410">
        <v>2647</v>
      </c>
      <c r="T1410">
        <v>13672</v>
      </c>
      <c r="U1410">
        <v>1</v>
      </c>
      <c r="V1410" t="s">
        <v>47</v>
      </c>
      <c r="W1410" t="s">
        <v>49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49</v>
      </c>
      <c r="C1411" t="s">
        <v>38</v>
      </c>
      <c r="D1411">
        <v>692</v>
      </c>
      <c r="E1411" t="s">
        <v>41</v>
      </c>
      <c r="F1411">
        <v>11</v>
      </c>
      <c r="G1411">
        <v>3</v>
      </c>
      <c r="H1411" t="s">
        <v>50</v>
      </c>
      <c r="I1411">
        <v>1</v>
      </c>
      <c r="J1411">
        <v>1985</v>
      </c>
      <c r="K1411">
        <v>4</v>
      </c>
      <c r="L1411" t="s">
        <v>45</v>
      </c>
      <c r="M1411">
        <v>73</v>
      </c>
      <c r="N1411">
        <v>3</v>
      </c>
      <c r="O1411">
        <v>2</v>
      </c>
      <c r="P1411" t="s">
        <v>54</v>
      </c>
      <c r="Q1411">
        <v>3</v>
      </c>
      <c r="R1411" t="s">
        <v>60</v>
      </c>
      <c r="S1411">
        <v>6323</v>
      </c>
      <c r="T1411">
        <v>26849</v>
      </c>
      <c r="U1411">
        <v>1</v>
      </c>
      <c r="V1411" t="s">
        <v>47</v>
      </c>
      <c r="W1411" t="s">
        <v>49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49</v>
      </c>
      <c r="C1412" t="s">
        <v>37</v>
      </c>
      <c r="D1412">
        <v>444</v>
      </c>
      <c r="E1412" t="s">
        <v>40</v>
      </c>
      <c r="F1412">
        <v>2</v>
      </c>
      <c r="G1412">
        <v>2</v>
      </c>
      <c r="H1412" t="s">
        <v>0</v>
      </c>
      <c r="I1412">
        <v>1</v>
      </c>
      <c r="J1412">
        <v>1986</v>
      </c>
      <c r="K1412">
        <v>2</v>
      </c>
      <c r="L1412" t="s">
        <v>45</v>
      </c>
      <c r="M1412">
        <v>92</v>
      </c>
      <c r="N1412">
        <v>3</v>
      </c>
      <c r="O1412">
        <v>2</v>
      </c>
      <c r="P1412" t="s">
        <v>52</v>
      </c>
      <c r="Q1412">
        <v>2</v>
      </c>
      <c r="R1412" t="s">
        <v>60</v>
      </c>
      <c r="S1412">
        <v>5677</v>
      </c>
      <c r="T1412">
        <v>4258</v>
      </c>
      <c r="U1412">
        <v>3</v>
      </c>
      <c r="V1412" t="s">
        <v>47</v>
      </c>
      <c r="W1412" t="s">
        <v>49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49</v>
      </c>
      <c r="C1413" t="s">
        <v>37</v>
      </c>
      <c r="D1413">
        <v>309</v>
      </c>
      <c r="E1413" t="s">
        <v>51</v>
      </c>
      <c r="F1413">
        <v>2</v>
      </c>
      <c r="G1413">
        <v>3</v>
      </c>
      <c r="H1413" t="s">
        <v>51</v>
      </c>
      <c r="I1413">
        <v>1</v>
      </c>
      <c r="J1413">
        <v>1987</v>
      </c>
      <c r="K1413">
        <v>3</v>
      </c>
      <c r="L1413" t="s">
        <v>45</v>
      </c>
      <c r="M1413">
        <v>82</v>
      </c>
      <c r="N1413">
        <v>3</v>
      </c>
      <c r="O1413">
        <v>1</v>
      </c>
      <c r="P1413" t="s">
        <v>51</v>
      </c>
      <c r="Q1413">
        <v>2</v>
      </c>
      <c r="R1413" t="s">
        <v>60</v>
      </c>
      <c r="S1413">
        <v>2187</v>
      </c>
      <c r="T1413">
        <v>19655</v>
      </c>
      <c r="U1413">
        <v>4</v>
      </c>
      <c r="V1413" t="s">
        <v>47</v>
      </c>
      <c r="W1413" t="s">
        <v>49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49</v>
      </c>
      <c r="C1414" t="s">
        <v>37</v>
      </c>
      <c r="D1414">
        <v>911</v>
      </c>
      <c r="E1414" t="s">
        <v>41</v>
      </c>
      <c r="F1414">
        <v>1</v>
      </c>
      <c r="G1414">
        <v>2</v>
      </c>
      <c r="H1414" t="s">
        <v>44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54</v>
      </c>
      <c r="Q1414">
        <v>2</v>
      </c>
      <c r="R1414" t="s">
        <v>60</v>
      </c>
      <c r="S1414">
        <v>3748</v>
      </c>
      <c r="T1414">
        <v>4077</v>
      </c>
      <c r="U1414">
        <v>1</v>
      </c>
      <c r="V1414" t="s">
        <v>47</v>
      </c>
      <c r="W1414" t="s">
        <v>49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49</v>
      </c>
      <c r="C1415" t="s">
        <v>37</v>
      </c>
      <c r="D1415">
        <v>977</v>
      </c>
      <c r="E1415" t="s">
        <v>41</v>
      </c>
      <c r="F1415">
        <v>2</v>
      </c>
      <c r="G1415">
        <v>1</v>
      </c>
      <c r="H1415" t="s">
        <v>43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54</v>
      </c>
      <c r="Q1415">
        <v>3</v>
      </c>
      <c r="R1415" t="s">
        <v>62</v>
      </c>
      <c r="S1415">
        <v>3977</v>
      </c>
      <c r="T1415">
        <v>7298</v>
      </c>
      <c r="U1415">
        <v>6</v>
      </c>
      <c r="V1415" t="s">
        <v>47</v>
      </c>
      <c r="W1415" t="s">
        <v>47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49</v>
      </c>
      <c r="C1416" t="s">
        <v>37</v>
      </c>
      <c r="D1416">
        <v>1180</v>
      </c>
      <c r="E1416" t="s">
        <v>41</v>
      </c>
      <c r="F1416">
        <v>25</v>
      </c>
      <c r="G1416">
        <v>3</v>
      </c>
      <c r="H1416" t="s">
        <v>44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56</v>
      </c>
      <c r="Q1416">
        <v>3</v>
      </c>
      <c r="R1416" t="s">
        <v>61</v>
      </c>
      <c r="S1416">
        <v>8633</v>
      </c>
      <c r="T1416">
        <v>13084</v>
      </c>
      <c r="U1416">
        <v>2</v>
      </c>
      <c r="V1416" t="s">
        <v>47</v>
      </c>
      <c r="W1416" t="s">
        <v>49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49</v>
      </c>
      <c r="C1417" t="s">
        <v>39</v>
      </c>
      <c r="D1417">
        <v>1313</v>
      </c>
      <c r="E1417" t="s">
        <v>41</v>
      </c>
      <c r="F1417">
        <v>1</v>
      </c>
      <c r="G1417">
        <v>2</v>
      </c>
      <c r="H1417" t="s">
        <v>44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54</v>
      </c>
      <c r="Q1417">
        <v>3</v>
      </c>
      <c r="R1417" t="s">
        <v>62</v>
      </c>
      <c r="S1417">
        <v>2008</v>
      </c>
      <c r="T1417">
        <v>20439</v>
      </c>
      <c r="U1417">
        <v>1</v>
      </c>
      <c r="V1417" t="s">
        <v>47</v>
      </c>
      <c r="W1417" t="s">
        <v>49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49</v>
      </c>
      <c r="C1418" t="s">
        <v>37</v>
      </c>
      <c r="D1418">
        <v>1321</v>
      </c>
      <c r="E1418" t="s">
        <v>40</v>
      </c>
      <c r="F1418">
        <v>1</v>
      </c>
      <c r="G1418">
        <v>4</v>
      </c>
      <c r="H1418" t="s">
        <v>42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52</v>
      </c>
      <c r="Q1418">
        <v>2</v>
      </c>
      <c r="R1418" t="s">
        <v>60</v>
      </c>
      <c r="S1418">
        <v>4440</v>
      </c>
      <c r="T1418">
        <v>7636</v>
      </c>
      <c r="U1418">
        <v>0</v>
      </c>
      <c r="V1418" t="s">
        <v>47</v>
      </c>
      <c r="W1418" t="s">
        <v>49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49</v>
      </c>
      <c r="C1419" t="s">
        <v>37</v>
      </c>
      <c r="D1419">
        <v>1154</v>
      </c>
      <c r="E1419" t="s">
        <v>40</v>
      </c>
      <c r="F1419">
        <v>2</v>
      </c>
      <c r="G1419">
        <v>2</v>
      </c>
      <c r="H1419" t="s">
        <v>42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59</v>
      </c>
      <c r="Q1419">
        <v>3</v>
      </c>
      <c r="R1419" t="s">
        <v>60</v>
      </c>
      <c r="S1419">
        <v>3067</v>
      </c>
      <c r="T1419">
        <v>6393</v>
      </c>
      <c r="U1419">
        <v>0</v>
      </c>
      <c r="V1419" t="s">
        <v>47</v>
      </c>
      <c r="W1419" t="s">
        <v>49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49</v>
      </c>
      <c r="C1420" t="s">
        <v>38</v>
      </c>
      <c r="D1420">
        <v>508</v>
      </c>
      <c r="E1420" t="s">
        <v>41</v>
      </c>
      <c r="F1420">
        <v>6</v>
      </c>
      <c r="G1420">
        <v>4</v>
      </c>
      <c r="H1420" t="s">
        <v>42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55</v>
      </c>
      <c r="Q1420">
        <v>3</v>
      </c>
      <c r="R1420" t="s">
        <v>60</v>
      </c>
      <c r="S1420">
        <v>5321</v>
      </c>
      <c r="T1420">
        <v>14284</v>
      </c>
      <c r="U1420">
        <v>2</v>
      </c>
      <c r="V1420" t="s">
        <v>47</v>
      </c>
      <c r="W1420" t="s">
        <v>49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49</v>
      </c>
      <c r="C1421" t="s">
        <v>37</v>
      </c>
      <c r="D1421">
        <v>557</v>
      </c>
      <c r="E1421" t="s">
        <v>41</v>
      </c>
      <c r="F1421">
        <v>18</v>
      </c>
      <c r="G1421">
        <v>4</v>
      </c>
      <c r="H1421" t="s">
        <v>42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53</v>
      </c>
      <c r="Q1421">
        <v>1</v>
      </c>
      <c r="R1421" t="s">
        <v>62</v>
      </c>
      <c r="S1421">
        <v>5410</v>
      </c>
      <c r="T1421">
        <v>11189</v>
      </c>
      <c r="U1421">
        <v>6</v>
      </c>
      <c r="V1421" t="s">
        <v>47</v>
      </c>
      <c r="W1421" t="s">
        <v>47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49</v>
      </c>
      <c r="C1422" t="s">
        <v>37</v>
      </c>
      <c r="D1422">
        <v>642</v>
      </c>
      <c r="E1422" t="s">
        <v>41</v>
      </c>
      <c r="F1422">
        <v>1</v>
      </c>
      <c r="G1422">
        <v>3</v>
      </c>
      <c r="H1422" t="s">
        <v>42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53</v>
      </c>
      <c r="Q1422">
        <v>4</v>
      </c>
      <c r="R1422" t="s">
        <v>60</v>
      </c>
      <c r="S1422">
        <v>2782</v>
      </c>
      <c r="T1422">
        <v>21412</v>
      </c>
      <c r="U1422">
        <v>3</v>
      </c>
      <c r="V1422" t="s">
        <v>47</v>
      </c>
      <c r="W1422" t="s">
        <v>49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49</v>
      </c>
      <c r="C1423" t="s">
        <v>39</v>
      </c>
      <c r="D1423">
        <v>1162</v>
      </c>
      <c r="E1423" t="s">
        <v>41</v>
      </c>
      <c r="F1423">
        <v>1</v>
      </c>
      <c r="G1423">
        <v>1</v>
      </c>
      <c r="H1423" t="s">
        <v>44</v>
      </c>
      <c r="I1423">
        <v>1</v>
      </c>
      <c r="J1423">
        <v>2000</v>
      </c>
      <c r="K1423">
        <v>3</v>
      </c>
      <c r="L1423" t="s">
        <v>45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60</v>
      </c>
      <c r="S1423">
        <v>11957</v>
      </c>
      <c r="T1423">
        <v>17231</v>
      </c>
      <c r="U1423">
        <v>0</v>
      </c>
      <c r="V1423" t="s">
        <v>47</v>
      </c>
      <c r="W1423" t="s">
        <v>49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49</v>
      </c>
      <c r="C1424" t="s">
        <v>37</v>
      </c>
      <c r="D1424">
        <v>1490</v>
      </c>
      <c r="E1424" t="s">
        <v>41</v>
      </c>
      <c r="F1424">
        <v>11</v>
      </c>
      <c r="G1424">
        <v>4</v>
      </c>
      <c r="H1424" t="s">
        <v>44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54</v>
      </c>
      <c r="Q1424">
        <v>3</v>
      </c>
      <c r="R1424" t="s">
        <v>60</v>
      </c>
      <c r="S1424">
        <v>2660</v>
      </c>
      <c r="T1424">
        <v>20232</v>
      </c>
      <c r="U1424">
        <v>7</v>
      </c>
      <c r="V1424" t="s">
        <v>47</v>
      </c>
      <c r="W1424" t="s">
        <v>47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49</v>
      </c>
      <c r="C1425" t="s">
        <v>37</v>
      </c>
      <c r="D1425">
        <v>581</v>
      </c>
      <c r="E1425" t="s">
        <v>41</v>
      </c>
      <c r="F1425">
        <v>1</v>
      </c>
      <c r="G1425">
        <v>2</v>
      </c>
      <c r="H1425" t="s">
        <v>42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53</v>
      </c>
      <c r="Q1425">
        <v>3</v>
      </c>
      <c r="R1425" t="s">
        <v>61</v>
      </c>
      <c r="S1425">
        <v>3375</v>
      </c>
      <c r="T1425">
        <v>17624</v>
      </c>
      <c r="U1425">
        <v>0</v>
      </c>
      <c r="V1425" t="s">
        <v>47</v>
      </c>
      <c r="W1425" t="s">
        <v>49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49</v>
      </c>
      <c r="C1426" t="s">
        <v>37</v>
      </c>
      <c r="D1426">
        <v>1395</v>
      </c>
      <c r="E1426" t="s">
        <v>41</v>
      </c>
      <c r="F1426">
        <v>9</v>
      </c>
      <c r="G1426">
        <v>4</v>
      </c>
      <c r="H1426" t="s">
        <v>44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53</v>
      </c>
      <c r="Q1426">
        <v>3</v>
      </c>
      <c r="R1426" t="s">
        <v>61</v>
      </c>
      <c r="S1426">
        <v>5098</v>
      </c>
      <c r="T1426">
        <v>18698</v>
      </c>
      <c r="U1426">
        <v>1</v>
      </c>
      <c r="V1426" t="s">
        <v>47</v>
      </c>
      <c r="W1426" t="s">
        <v>49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49</v>
      </c>
      <c r="C1427" t="s">
        <v>37</v>
      </c>
      <c r="D1427">
        <v>501</v>
      </c>
      <c r="E1427" t="s">
        <v>41</v>
      </c>
      <c r="F1427">
        <v>15</v>
      </c>
      <c r="G1427">
        <v>2</v>
      </c>
      <c r="H1427" t="s">
        <v>44</v>
      </c>
      <c r="I1427">
        <v>1</v>
      </c>
      <c r="J1427">
        <v>2009</v>
      </c>
      <c r="K1427">
        <v>2</v>
      </c>
      <c r="L1427" t="s">
        <v>45</v>
      </c>
      <c r="M1427">
        <v>95</v>
      </c>
      <c r="N1427">
        <v>3</v>
      </c>
      <c r="O1427">
        <v>2</v>
      </c>
      <c r="P1427" t="s">
        <v>56</v>
      </c>
      <c r="Q1427">
        <v>4</v>
      </c>
      <c r="R1427" t="s">
        <v>60</v>
      </c>
      <c r="S1427">
        <v>4878</v>
      </c>
      <c r="T1427">
        <v>21653</v>
      </c>
      <c r="U1427">
        <v>0</v>
      </c>
      <c r="V1427" t="s">
        <v>47</v>
      </c>
      <c r="W1427" t="s">
        <v>47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49</v>
      </c>
      <c r="C1428" t="s">
        <v>37</v>
      </c>
      <c r="D1428">
        <v>267</v>
      </c>
      <c r="E1428" t="s">
        <v>41</v>
      </c>
      <c r="F1428">
        <v>29</v>
      </c>
      <c r="G1428">
        <v>4</v>
      </c>
      <c r="H1428" t="s">
        <v>42</v>
      </c>
      <c r="I1428">
        <v>1</v>
      </c>
      <c r="J1428">
        <v>2010</v>
      </c>
      <c r="K1428">
        <v>3</v>
      </c>
      <c r="L1428" t="s">
        <v>45</v>
      </c>
      <c r="M1428">
        <v>49</v>
      </c>
      <c r="N1428">
        <v>2</v>
      </c>
      <c r="O1428">
        <v>1</v>
      </c>
      <c r="P1428" t="s">
        <v>54</v>
      </c>
      <c r="Q1428">
        <v>2</v>
      </c>
      <c r="R1428" t="s">
        <v>61</v>
      </c>
      <c r="S1428">
        <v>2837</v>
      </c>
      <c r="T1428">
        <v>15919</v>
      </c>
      <c r="U1428">
        <v>1</v>
      </c>
      <c r="V1428" t="s">
        <v>47</v>
      </c>
      <c r="W1428" t="s">
        <v>49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49</v>
      </c>
      <c r="C1429" t="s">
        <v>37</v>
      </c>
      <c r="D1429">
        <v>543</v>
      </c>
      <c r="E1429" t="s">
        <v>41</v>
      </c>
      <c r="F1429">
        <v>1</v>
      </c>
      <c r="G1429">
        <v>4</v>
      </c>
      <c r="H1429" t="s">
        <v>42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54</v>
      </c>
      <c r="Q1429">
        <v>4</v>
      </c>
      <c r="R1429" t="s">
        <v>60</v>
      </c>
      <c r="S1429">
        <v>2406</v>
      </c>
      <c r="T1429">
        <v>4060</v>
      </c>
      <c r="U1429">
        <v>8</v>
      </c>
      <c r="V1429" t="s">
        <v>47</v>
      </c>
      <c r="W1429" t="s">
        <v>49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49</v>
      </c>
      <c r="C1430" t="s">
        <v>37</v>
      </c>
      <c r="D1430">
        <v>234</v>
      </c>
      <c r="E1430" t="s">
        <v>40</v>
      </c>
      <c r="F1430">
        <v>1</v>
      </c>
      <c r="G1430">
        <v>4</v>
      </c>
      <c r="H1430" t="s">
        <v>44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59</v>
      </c>
      <c r="Q1430">
        <v>2</v>
      </c>
      <c r="R1430" t="s">
        <v>60</v>
      </c>
      <c r="S1430">
        <v>2269</v>
      </c>
      <c r="T1430">
        <v>18024</v>
      </c>
      <c r="U1430">
        <v>0</v>
      </c>
      <c r="V1430" t="s">
        <v>47</v>
      </c>
      <c r="W1430" t="s">
        <v>49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49</v>
      </c>
      <c r="C1431" t="s">
        <v>37</v>
      </c>
      <c r="D1431">
        <v>116</v>
      </c>
      <c r="E1431" t="s">
        <v>41</v>
      </c>
      <c r="F1431">
        <v>24</v>
      </c>
      <c r="G1431">
        <v>1</v>
      </c>
      <c r="H1431" t="s">
        <v>42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53</v>
      </c>
      <c r="Q1431">
        <v>4</v>
      </c>
      <c r="R1431" t="s">
        <v>61</v>
      </c>
      <c r="S1431">
        <v>4108</v>
      </c>
      <c r="T1431">
        <v>5340</v>
      </c>
      <c r="U1431">
        <v>7</v>
      </c>
      <c r="V1431" t="s">
        <v>47</v>
      </c>
      <c r="W1431" t="s">
        <v>49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49</v>
      </c>
      <c r="C1432" t="s">
        <v>37</v>
      </c>
      <c r="D1432">
        <v>201</v>
      </c>
      <c r="E1432" t="s">
        <v>41</v>
      </c>
      <c r="F1432">
        <v>10</v>
      </c>
      <c r="G1432">
        <v>3</v>
      </c>
      <c r="H1432" t="s">
        <v>44</v>
      </c>
      <c r="I1432">
        <v>1</v>
      </c>
      <c r="J1432">
        <v>2015</v>
      </c>
      <c r="K1432">
        <v>2</v>
      </c>
      <c r="L1432" t="s">
        <v>45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60</v>
      </c>
      <c r="S1432">
        <v>13206</v>
      </c>
      <c r="T1432">
        <v>3376</v>
      </c>
      <c r="U1432">
        <v>3</v>
      </c>
      <c r="V1432" t="s">
        <v>47</v>
      </c>
      <c r="W1432" t="s">
        <v>49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49</v>
      </c>
      <c r="C1433" t="s">
        <v>37</v>
      </c>
      <c r="D1433">
        <v>801</v>
      </c>
      <c r="E1433" t="s">
        <v>40</v>
      </c>
      <c r="F1433">
        <v>1</v>
      </c>
      <c r="G1433">
        <v>4</v>
      </c>
      <c r="H1433" t="s">
        <v>0</v>
      </c>
      <c r="I1433">
        <v>1</v>
      </c>
      <c r="J1433">
        <v>2016</v>
      </c>
      <c r="K1433">
        <v>3</v>
      </c>
      <c r="L1433" t="s">
        <v>45</v>
      </c>
      <c r="M1433">
        <v>48</v>
      </c>
      <c r="N1433">
        <v>3</v>
      </c>
      <c r="O1433">
        <v>3</v>
      </c>
      <c r="P1433" t="s">
        <v>52</v>
      </c>
      <c r="Q1433">
        <v>4</v>
      </c>
      <c r="R1433" t="s">
        <v>60</v>
      </c>
      <c r="S1433">
        <v>10422</v>
      </c>
      <c r="T1433">
        <v>24032</v>
      </c>
      <c r="U1433">
        <v>1</v>
      </c>
      <c r="V1433" t="s">
        <v>47</v>
      </c>
      <c r="W1433" t="s">
        <v>49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49</v>
      </c>
      <c r="C1434" t="s">
        <v>37</v>
      </c>
      <c r="D1434">
        <v>161</v>
      </c>
      <c r="E1434" t="s">
        <v>41</v>
      </c>
      <c r="F1434">
        <v>10</v>
      </c>
      <c r="G1434">
        <v>3</v>
      </c>
      <c r="H1434" t="s">
        <v>42</v>
      </c>
      <c r="I1434">
        <v>1</v>
      </c>
      <c r="J1434">
        <v>2017</v>
      </c>
      <c r="K1434">
        <v>3</v>
      </c>
      <c r="L1434" t="s">
        <v>45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60</v>
      </c>
      <c r="S1434">
        <v>13744</v>
      </c>
      <c r="T1434">
        <v>15471</v>
      </c>
      <c r="U1434">
        <v>1</v>
      </c>
      <c r="V1434" t="s">
        <v>47</v>
      </c>
      <c r="W1434" t="s">
        <v>47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49</v>
      </c>
      <c r="C1435" t="s">
        <v>37</v>
      </c>
      <c r="D1435">
        <v>1382</v>
      </c>
      <c r="E1435" t="s">
        <v>40</v>
      </c>
      <c r="F1435">
        <v>8</v>
      </c>
      <c r="G1435">
        <v>2</v>
      </c>
      <c r="H1435" t="s">
        <v>43</v>
      </c>
      <c r="I1435">
        <v>1</v>
      </c>
      <c r="J1435">
        <v>2018</v>
      </c>
      <c r="K1435">
        <v>1</v>
      </c>
      <c r="L1435" t="s">
        <v>45</v>
      </c>
      <c r="M1435">
        <v>85</v>
      </c>
      <c r="N1435">
        <v>3</v>
      </c>
      <c r="O1435">
        <v>2</v>
      </c>
      <c r="P1435" t="s">
        <v>52</v>
      </c>
      <c r="Q1435">
        <v>3</v>
      </c>
      <c r="R1435" t="s">
        <v>62</v>
      </c>
      <c r="S1435">
        <v>4907</v>
      </c>
      <c r="T1435">
        <v>13684</v>
      </c>
      <c r="U1435">
        <v>0</v>
      </c>
      <c r="V1435" t="s">
        <v>47</v>
      </c>
      <c r="W1435" t="s">
        <v>47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49</v>
      </c>
      <c r="C1436" t="s">
        <v>39</v>
      </c>
      <c r="D1436">
        <v>585</v>
      </c>
      <c r="E1436" t="s">
        <v>40</v>
      </c>
      <c r="F1436">
        <v>29</v>
      </c>
      <c r="G1436">
        <v>4</v>
      </c>
      <c r="H1436" t="s">
        <v>42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59</v>
      </c>
      <c r="Q1436">
        <v>4</v>
      </c>
      <c r="R1436" t="s">
        <v>62</v>
      </c>
      <c r="S1436">
        <v>3482</v>
      </c>
      <c r="T1436">
        <v>19788</v>
      </c>
      <c r="U1436">
        <v>2</v>
      </c>
      <c r="V1436" t="s">
        <v>47</v>
      </c>
      <c r="W1436" t="s">
        <v>49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49</v>
      </c>
      <c r="C1437" t="s">
        <v>37</v>
      </c>
      <c r="D1437">
        <v>1037</v>
      </c>
      <c r="E1437" t="s">
        <v>41</v>
      </c>
      <c r="F1437">
        <v>1</v>
      </c>
      <c r="G1437">
        <v>3</v>
      </c>
      <c r="H1437" t="s">
        <v>44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53</v>
      </c>
      <c r="Q1437">
        <v>4</v>
      </c>
      <c r="R1437" t="s">
        <v>61</v>
      </c>
      <c r="S1437">
        <v>2436</v>
      </c>
      <c r="T1437">
        <v>13422</v>
      </c>
      <c r="U1437">
        <v>6</v>
      </c>
      <c r="V1437" t="s">
        <v>47</v>
      </c>
      <c r="W1437" t="s">
        <v>47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49</v>
      </c>
      <c r="C1438" t="s">
        <v>37</v>
      </c>
      <c r="D1438">
        <v>501</v>
      </c>
      <c r="E1438" t="s">
        <v>40</v>
      </c>
      <c r="F1438">
        <v>5</v>
      </c>
      <c r="G1438">
        <v>1</v>
      </c>
      <c r="H1438" t="s">
        <v>44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59</v>
      </c>
      <c r="Q1438">
        <v>1</v>
      </c>
      <c r="R1438" t="s">
        <v>61</v>
      </c>
      <c r="S1438">
        <v>2380</v>
      </c>
      <c r="T1438">
        <v>25479</v>
      </c>
      <c r="U1438">
        <v>1</v>
      </c>
      <c r="V1438" t="s">
        <v>47</v>
      </c>
      <c r="W1438" t="s">
        <v>47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49</v>
      </c>
      <c r="C1439" t="s">
        <v>39</v>
      </c>
      <c r="D1439">
        <v>105</v>
      </c>
      <c r="E1439" t="s">
        <v>41</v>
      </c>
      <c r="F1439">
        <v>9</v>
      </c>
      <c r="G1439">
        <v>3</v>
      </c>
      <c r="H1439" t="s">
        <v>42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57</v>
      </c>
      <c r="Q1439">
        <v>4</v>
      </c>
      <c r="R1439" t="s">
        <v>61</v>
      </c>
      <c r="S1439">
        <v>19431</v>
      </c>
      <c r="T1439">
        <v>15302</v>
      </c>
      <c r="U1439">
        <v>2</v>
      </c>
      <c r="V1439" t="s">
        <v>47</v>
      </c>
      <c r="W1439" t="s">
        <v>49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47</v>
      </c>
      <c r="C1440" t="s">
        <v>38</v>
      </c>
      <c r="D1440">
        <v>638</v>
      </c>
      <c r="E1440" t="s">
        <v>40</v>
      </c>
      <c r="F1440">
        <v>9</v>
      </c>
      <c r="G1440">
        <v>3</v>
      </c>
      <c r="H1440" t="s">
        <v>0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59</v>
      </c>
      <c r="Q1440">
        <v>1</v>
      </c>
      <c r="R1440" t="s">
        <v>60</v>
      </c>
      <c r="S1440">
        <v>1790</v>
      </c>
      <c r="T1440">
        <v>26956</v>
      </c>
      <c r="U1440">
        <v>1</v>
      </c>
      <c r="V1440" t="s">
        <v>47</v>
      </c>
      <c r="W1440" t="s">
        <v>49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49</v>
      </c>
      <c r="C1441" t="s">
        <v>37</v>
      </c>
      <c r="D1441">
        <v>557</v>
      </c>
      <c r="E1441" t="s">
        <v>40</v>
      </c>
      <c r="F1441">
        <v>3</v>
      </c>
      <c r="G1441">
        <v>3</v>
      </c>
      <c r="H1441" t="s">
        <v>44</v>
      </c>
      <c r="I1441">
        <v>1</v>
      </c>
      <c r="J1441">
        <v>2024</v>
      </c>
      <c r="K1441">
        <v>1</v>
      </c>
      <c r="L1441" t="s">
        <v>45</v>
      </c>
      <c r="M1441">
        <v>94</v>
      </c>
      <c r="N1441">
        <v>2</v>
      </c>
      <c r="O1441">
        <v>3</v>
      </c>
      <c r="P1441" t="s">
        <v>52</v>
      </c>
      <c r="Q1441">
        <v>4</v>
      </c>
      <c r="R1441" t="s">
        <v>60</v>
      </c>
      <c r="S1441">
        <v>7644</v>
      </c>
      <c r="T1441">
        <v>12695</v>
      </c>
      <c r="U1441">
        <v>0</v>
      </c>
      <c r="V1441" t="s">
        <v>47</v>
      </c>
      <c r="W1441" t="s">
        <v>49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49</v>
      </c>
      <c r="C1442" t="s">
        <v>38</v>
      </c>
      <c r="D1442">
        <v>688</v>
      </c>
      <c r="E1442" t="s">
        <v>41</v>
      </c>
      <c r="F1442">
        <v>4</v>
      </c>
      <c r="G1442">
        <v>2</v>
      </c>
      <c r="H1442" t="s">
        <v>42</v>
      </c>
      <c r="I1442">
        <v>1</v>
      </c>
      <c r="J1442">
        <v>2025</v>
      </c>
      <c r="K1442">
        <v>4</v>
      </c>
      <c r="L1442" t="s">
        <v>45</v>
      </c>
      <c r="M1442">
        <v>97</v>
      </c>
      <c r="N1442">
        <v>3</v>
      </c>
      <c r="O1442">
        <v>2</v>
      </c>
      <c r="P1442" t="s">
        <v>55</v>
      </c>
      <c r="Q1442">
        <v>2</v>
      </c>
      <c r="R1442" t="s">
        <v>62</v>
      </c>
      <c r="S1442">
        <v>5131</v>
      </c>
      <c r="T1442">
        <v>9192</v>
      </c>
      <c r="U1442">
        <v>7</v>
      </c>
      <c r="V1442" t="s">
        <v>47</v>
      </c>
      <c r="W1442" t="s">
        <v>49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49</v>
      </c>
      <c r="C1443" t="s">
        <v>39</v>
      </c>
      <c r="D1443">
        <v>667</v>
      </c>
      <c r="E1443" t="s">
        <v>41</v>
      </c>
      <c r="F1443">
        <v>1</v>
      </c>
      <c r="G1443">
        <v>4</v>
      </c>
      <c r="H1443" t="s">
        <v>42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56</v>
      </c>
      <c r="Q1443">
        <v>3</v>
      </c>
      <c r="R1443" t="s">
        <v>62</v>
      </c>
      <c r="S1443">
        <v>6306</v>
      </c>
      <c r="T1443">
        <v>26236</v>
      </c>
      <c r="U1443">
        <v>1</v>
      </c>
      <c r="V1443" t="s">
        <v>47</v>
      </c>
      <c r="W1443" t="s">
        <v>49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47</v>
      </c>
      <c r="C1444" t="s">
        <v>37</v>
      </c>
      <c r="D1444">
        <v>1092</v>
      </c>
      <c r="E1444" t="s">
        <v>41</v>
      </c>
      <c r="F1444">
        <v>1</v>
      </c>
      <c r="G1444">
        <v>4</v>
      </c>
      <c r="H1444" t="s">
        <v>44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53</v>
      </c>
      <c r="Q1444">
        <v>4</v>
      </c>
      <c r="R1444" t="s">
        <v>60</v>
      </c>
      <c r="S1444">
        <v>4787</v>
      </c>
      <c r="T1444">
        <v>26124</v>
      </c>
      <c r="U1444">
        <v>9</v>
      </c>
      <c r="V1444" t="s">
        <v>47</v>
      </c>
      <c r="W1444" t="s">
        <v>47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49</v>
      </c>
      <c r="C1445" t="s">
        <v>37</v>
      </c>
      <c r="D1445">
        <v>300</v>
      </c>
      <c r="E1445" t="s">
        <v>41</v>
      </c>
      <c r="F1445">
        <v>2</v>
      </c>
      <c r="G1445">
        <v>3</v>
      </c>
      <c r="H1445" t="s">
        <v>42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57</v>
      </c>
      <c r="Q1445">
        <v>3</v>
      </c>
      <c r="R1445" t="s">
        <v>60</v>
      </c>
      <c r="S1445">
        <v>18880</v>
      </c>
      <c r="T1445">
        <v>17312</v>
      </c>
      <c r="U1445">
        <v>5</v>
      </c>
      <c r="V1445" t="s">
        <v>47</v>
      </c>
      <c r="W1445" t="s">
        <v>49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47</v>
      </c>
      <c r="C1446" t="s">
        <v>37</v>
      </c>
      <c r="D1446">
        <v>310</v>
      </c>
      <c r="E1446" t="s">
        <v>41</v>
      </c>
      <c r="F1446">
        <v>7</v>
      </c>
      <c r="G1446">
        <v>2</v>
      </c>
      <c r="H1446" t="s">
        <v>50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54</v>
      </c>
      <c r="Q1446">
        <v>3</v>
      </c>
      <c r="R1446" t="s">
        <v>60</v>
      </c>
      <c r="S1446">
        <v>2339</v>
      </c>
      <c r="T1446">
        <v>3666</v>
      </c>
      <c r="U1446">
        <v>8</v>
      </c>
      <c r="V1446" t="s">
        <v>47</v>
      </c>
      <c r="W1446" t="s">
        <v>49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49</v>
      </c>
      <c r="C1447" t="s">
        <v>37</v>
      </c>
      <c r="D1447">
        <v>582</v>
      </c>
      <c r="E1447" t="s">
        <v>41</v>
      </c>
      <c r="F1447">
        <v>28</v>
      </c>
      <c r="G1447">
        <v>4</v>
      </c>
      <c r="H1447" t="s">
        <v>42</v>
      </c>
      <c r="I1447">
        <v>1</v>
      </c>
      <c r="J1447">
        <v>2034</v>
      </c>
      <c r="K1447">
        <v>1</v>
      </c>
      <c r="L1447" t="s">
        <v>45</v>
      </c>
      <c r="M1447">
        <v>60</v>
      </c>
      <c r="N1447">
        <v>2</v>
      </c>
      <c r="O1447">
        <v>4</v>
      </c>
      <c r="P1447" t="s">
        <v>55</v>
      </c>
      <c r="Q1447">
        <v>2</v>
      </c>
      <c r="R1447" t="s">
        <v>60</v>
      </c>
      <c r="S1447">
        <v>13570</v>
      </c>
      <c r="T1447">
        <v>5640</v>
      </c>
      <c r="U1447">
        <v>0</v>
      </c>
      <c r="V1447" t="s">
        <v>47</v>
      </c>
      <c r="W1447" t="s">
        <v>49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49</v>
      </c>
      <c r="C1448" t="s">
        <v>37</v>
      </c>
      <c r="D1448">
        <v>704</v>
      </c>
      <c r="E1448" t="s">
        <v>40</v>
      </c>
      <c r="F1448">
        <v>28</v>
      </c>
      <c r="G1448">
        <v>3</v>
      </c>
      <c r="H1448" t="s">
        <v>0</v>
      </c>
      <c r="I1448">
        <v>1</v>
      </c>
      <c r="J1448">
        <v>2035</v>
      </c>
      <c r="K1448">
        <v>4</v>
      </c>
      <c r="L1448" t="s">
        <v>45</v>
      </c>
      <c r="M1448">
        <v>95</v>
      </c>
      <c r="N1448">
        <v>2</v>
      </c>
      <c r="O1448">
        <v>2</v>
      </c>
      <c r="P1448" t="s">
        <v>52</v>
      </c>
      <c r="Q1448">
        <v>3</v>
      </c>
      <c r="R1448" t="s">
        <v>60</v>
      </c>
      <c r="S1448">
        <v>6712</v>
      </c>
      <c r="T1448">
        <v>8978</v>
      </c>
      <c r="U1448">
        <v>1</v>
      </c>
      <c r="V1448" t="s">
        <v>47</v>
      </c>
      <c r="W1448" t="s">
        <v>49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49</v>
      </c>
      <c r="C1449" t="s">
        <v>39</v>
      </c>
      <c r="D1449">
        <v>301</v>
      </c>
      <c r="E1449" t="s">
        <v>40</v>
      </c>
      <c r="F1449">
        <v>15</v>
      </c>
      <c r="G1449">
        <v>4</v>
      </c>
      <c r="H1449" t="s">
        <v>0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52</v>
      </c>
      <c r="Q1449">
        <v>4</v>
      </c>
      <c r="R1449" t="s">
        <v>62</v>
      </c>
      <c r="S1449">
        <v>5406</v>
      </c>
      <c r="T1449">
        <v>10436</v>
      </c>
      <c r="U1449">
        <v>1</v>
      </c>
      <c r="V1449" t="s">
        <v>47</v>
      </c>
      <c r="W1449" t="s">
        <v>49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49</v>
      </c>
      <c r="C1450" t="s">
        <v>37</v>
      </c>
      <c r="D1450">
        <v>930</v>
      </c>
      <c r="E1450" t="s">
        <v>40</v>
      </c>
      <c r="F1450">
        <v>3</v>
      </c>
      <c r="G1450">
        <v>3</v>
      </c>
      <c r="H1450" t="s">
        <v>42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52</v>
      </c>
      <c r="Q1450">
        <v>2</v>
      </c>
      <c r="R1450" t="s">
        <v>62</v>
      </c>
      <c r="S1450">
        <v>8938</v>
      </c>
      <c r="T1450">
        <v>12227</v>
      </c>
      <c r="U1450">
        <v>2</v>
      </c>
      <c r="V1450" t="s">
        <v>47</v>
      </c>
      <c r="W1450" t="s">
        <v>49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49</v>
      </c>
      <c r="C1451" t="s">
        <v>37</v>
      </c>
      <c r="D1451">
        <v>529</v>
      </c>
      <c r="E1451" t="s">
        <v>41</v>
      </c>
      <c r="F1451">
        <v>2</v>
      </c>
      <c r="G1451">
        <v>3</v>
      </c>
      <c r="H1451" t="s">
        <v>50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53</v>
      </c>
      <c r="Q1451">
        <v>1</v>
      </c>
      <c r="R1451" t="s">
        <v>61</v>
      </c>
      <c r="S1451">
        <v>2439</v>
      </c>
      <c r="T1451">
        <v>11288</v>
      </c>
      <c r="U1451">
        <v>1</v>
      </c>
      <c r="V1451" t="s">
        <v>47</v>
      </c>
      <c r="W1451" t="s">
        <v>49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49</v>
      </c>
      <c r="C1452" t="s">
        <v>37</v>
      </c>
      <c r="D1452">
        <v>1146</v>
      </c>
      <c r="E1452" t="s">
        <v>51</v>
      </c>
      <c r="F1452">
        <v>26</v>
      </c>
      <c r="G1452">
        <v>4</v>
      </c>
      <c r="H1452" t="s">
        <v>42</v>
      </c>
      <c r="I1452">
        <v>1</v>
      </c>
      <c r="J1452">
        <v>2040</v>
      </c>
      <c r="K1452">
        <v>3</v>
      </c>
      <c r="L1452" t="s">
        <v>45</v>
      </c>
      <c r="M1452">
        <v>31</v>
      </c>
      <c r="N1452">
        <v>3</v>
      </c>
      <c r="O1452">
        <v>3</v>
      </c>
      <c r="P1452" t="s">
        <v>51</v>
      </c>
      <c r="Q1452">
        <v>4</v>
      </c>
      <c r="R1452" t="s">
        <v>61</v>
      </c>
      <c r="S1452">
        <v>8837</v>
      </c>
      <c r="T1452">
        <v>16642</v>
      </c>
      <c r="U1452">
        <v>1</v>
      </c>
      <c r="V1452" t="s">
        <v>47</v>
      </c>
      <c r="W1452" t="s">
        <v>47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49</v>
      </c>
      <c r="C1453" t="s">
        <v>37</v>
      </c>
      <c r="D1453">
        <v>345</v>
      </c>
      <c r="E1453" t="s">
        <v>40</v>
      </c>
      <c r="F1453">
        <v>10</v>
      </c>
      <c r="G1453">
        <v>2</v>
      </c>
      <c r="H1453" t="s">
        <v>42</v>
      </c>
      <c r="I1453">
        <v>1</v>
      </c>
      <c r="J1453">
        <v>2041</v>
      </c>
      <c r="K1453">
        <v>1</v>
      </c>
      <c r="L1453" t="s">
        <v>45</v>
      </c>
      <c r="M1453">
        <v>100</v>
      </c>
      <c r="N1453">
        <v>3</v>
      </c>
      <c r="O1453">
        <v>2</v>
      </c>
      <c r="P1453" t="s">
        <v>52</v>
      </c>
      <c r="Q1453">
        <v>4</v>
      </c>
      <c r="R1453" t="s">
        <v>60</v>
      </c>
      <c r="S1453">
        <v>5343</v>
      </c>
      <c r="T1453">
        <v>5982</v>
      </c>
      <c r="U1453">
        <v>1</v>
      </c>
      <c r="V1453" t="s">
        <v>47</v>
      </c>
      <c r="W1453" t="s">
        <v>49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47</v>
      </c>
      <c r="C1454" t="s">
        <v>38</v>
      </c>
      <c r="D1454">
        <v>878</v>
      </c>
      <c r="E1454" t="s">
        <v>40</v>
      </c>
      <c r="F1454">
        <v>1</v>
      </c>
      <c r="G1454">
        <v>4</v>
      </c>
      <c r="H1454" t="s">
        <v>42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52</v>
      </c>
      <c r="Q1454">
        <v>3</v>
      </c>
      <c r="R1454" t="s">
        <v>62</v>
      </c>
      <c r="S1454">
        <v>6728</v>
      </c>
      <c r="T1454">
        <v>14255</v>
      </c>
      <c r="U1454">
        <v>7</v>
      </c>
      <c r="V1454" t="s">
        <v>47</v>
      </c>
      <c r="W1454" t="s">
        <v>49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49</v>
      </c>
      <c r="C1455" t="s">
        <v>37</v>
      </c>
      <c r="D1455">
        <v>1120</v>
      </c>
      <c r="E1455" t="s">
        <v>40</v>
      </c>
      <c r="F1455">
        <v>11</v>
      </c>
      <c r="G1455">
        <v>4</v>
      </c>
      <c r="H1455" t="s">
        <v>0</v>
      </c>
      <c r="I1455">
        <v>1</v>
      </c>
      <c r="J1455">
        <v>2045</v>
      </c>
      <c r="K1455">
        <v>2</v>
      </c>
      <c r="L1455" t="s">
        <v>45</v>
      </c>
      <c r="M1455">
        <v>100</v>
      </c>
      <c r="N1455">
        <v>2</v>
      </c>
      <c r="O1455">
        <v>2</v>
      </c>
      <c r="P1455" t="s">
        <v>52</v>
      </c>
      <c r="Q1455">
        <v>4</v>
      </c>
      <c r="R1455" t="s">
        <v>60</v>
      </c>
      <c r="S1455">
        <v>6652</v>
      </c>
      <c r="T1455">
        <v>14369</v>
      </c>
      <c r="U1455">
        <v>4</v>
      </c>
      <c r="V1455" t="s">
        <v>47</v>
      </c>
      <c r="W1455" t="s">
        <v>49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49</v>
      </c>
      <c r="C1456" t="s">
        <v>37</v>
      </c>
      <c r="D1456">
        <v>374</v>
      </c>
      <c r="E1456" t="s">
        <v>40</v>
      </c>
      <c r="F1456">
        <v>20</v>
      </c>
      <c r="G1456">
        <v>3</v>
      </c>
      <c r="H1456" t="s">
        <v>42</v>
      </c>
      <c r="I1456">
        <v>1</v>
      </c>
      <c r="J1456">
        <v>2046</v>
      </c>
      <c r="K1456">
        <v>4</v>
      </c>
      <c r="L1456" t="s">
        <v>45</v>
      </c>
      <c r="M1456">
        <v>50</v>
      </c>
      <c r="N1456">
        <v>3</v>
      </c>
      <c r="O1456">
        <v>2</v>
      </c>
      <c r="P1456" t="s">
        <v>52</v>
      </c>
      <c r="Q1456">
        <v>3</v>
      </c>
      <c r="R1456" t="s">
        <v>61</v>
      </c>
      <c r="S1456">
        <v>4850</v>
      </c>
      <c r="T1456">
        <v>23333</v>
      </c>
      <c r="U1456">
        <v>8</v>
      </c>
      <c r="V1456" t="s">
        <v>47</v>
      </c>
      <c r="W1456" t="s">
        <v>49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49</v>
      </c>
      <c r="C1457" t="s">
        <v>37</v>
      </c>
      <c r="D1457">
        <v>1322</v>
      </c>
      <c r="E1457" t="s">
        <v>41</v>
      </c>
      <c r="F1457">
        <v>2</v>
      </c>
      <c r="G1457">
        <v>4</v>
      </c>
      <c r="H1457" t="s">
        <v>42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53</v>
      </c>
      <c r="Q1457">
        <v>3</v>
      </c>
      <c r="R1457" t="s">
        <v>61</v>
      </c>
      <c r="S1457">
        <v>2809</v>
      </c>
      <c r="T1457">
        <v>2725</v>
      </c>
      <c r="U1457">
        <v>2</v>
      </c>
      <c r="V1457" t="s">
        <v>47</v>
      </c>
      <c r="W1457" t="s">
        <v>49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49</v>
      </c>
      <c r="C1458" t="s">
        <v>38</v>
      </c>
      <c r="D1458">
        <v>1199</v>
      </c>
      <c r="E1458" t="s">
        <v>41</v>
      </c>
      <c r="F1458">
        <v>18</v>
      </c>
      <c r="G1458">
        <v>4</v>
      </c>
      <c r="H1458" t="s">
        <v>42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56</v>
      </c>
      <c r="Q1458">
        <v>3</v>
      </c>
      <c r="R1458" t="s">
        <v>60</v>
      </c>
      <c r="S1458">
        <v>5689</v>
      </c>
      <c r="T1458">
        <v>24594</v>
      </c>
      <c r="U1458">
        <v>1</v>
      </c>
      <c r="V1458" t="s">
        <v>47</v>
      </c>
      <c r="W1458" t="s">
        <v>47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49</v>
      </c>
      <c r="C1459" t="s">
        <v>37</v>
      </c>
      <c r="D1459">
        <v>1194</v>
      </c>
      <c r="E1459" t="s">
        <v>41</v>
      </c>
      <c r="F1459">
        <v>2</v>
      </c>
      <c r="G1459">
        <v>4</v>
      </c>
      <c r="H1459" t="s">
        <v>44</v>
      </c>
      <c r="I1459">
        <v>1</v>
      </c>
      <c r="J1459">
        <v>2051</v>
      </c>
      <c r="K1459">
        <v>3</v>
      </c>
      <c r="L1459" t="s">
        <v>45</v>
      </c>
      <c r="M1459">
        <v>98</v>
      </c>
      <c r="N1459">
        <v>3</v>
      </c>
      <c r="O1459">
        <v>1</v>
      </c>
      <c r="P1459" t="s">
        <v>53</v>
      </c>
      <c r="Q1459">
        <v>3</v>
      </c>
      <c r="R1459" t="s">
        <v>60</v>
      </c>
      <c r="S1459">
        <v>2001</v>
      </c>
      <c r="T1459">
        <v>12549</v>
      </c>
      <c r="U1459">
        <v>2</v>
      </c>
      <c r="V1459" t="s">
        <v>47</v>
      </c>
      <c r="W1459" t="s">
        <v>49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49</v>
      </c>
      <c r="C1460" t="s">
        <v>37</v>
      </c>
      <c r="D1460">
        <v>287</v>
      </c>
      <c r="E1460" t="s">
        <v>41</v>
      </c>
      <c r="F1460">
        <v>1</v>
      </c>
      <c r="G1460">
        <v>4</v>
      </c>
      <c r="H1460" t="s">
        <v>42</v>
      </c>
      <c r="I1460">
        <v>1</v>
      </c>
      <c r="J1460">
        <v>2052</v>
      </c>
      <c r="K1460">
        <v>3</v>
      </c>
      <c r="L1460" t="s">
        <v>45</v>
      </c>
      <c r="M1460">
        <v>62</v>
      </c>
      <c r="N1460">
        <v>1</v>
      </c>
      <c r="O1460">
        <v>1</v>
      </c>
      <c r="P1460" t="s">
        <v>53</v>
      </c>
      <c r="Q1460">
        <v>4</v>
      </c>
      <c r="R1460" t="s">
        <v>60</v>
      </c>
      <c r="S1460">
        <v>2977</v>
      </c>
      <c r="T1460">
        <v>8952</v>
      </c>
      <c r="U1460">
        <v>1</v>
      </c>
      <c r="V1460" t="s">
        <v>47</v>
      </c>
      <c r="W1460" t="s">
        <v>49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49</v>
      </c>
      <c r="C1461" t="s">
        <v>37</v>
      </c>
      <c r="D1461">
        <v>1378</v>
      </c>
      <c r="E1461" t="s">
        <v>41</v>
      </c>
      <c r="F1461">
        <v>13</v>
      </c>
      <c r="G1461">
        <v>2</v>
      </c>
      <c r="H1461" t="s">
        <v>43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54</v>
      </c>
      <c r="Q1461">
        <v>2</v>
      </c>
      <c r="R1461" t="s">
        <v>60</v>
      </c>
      <c r="S1461">
        <v>4025</v>
      </c>
      <c r="T1461">
        <v>23679</v>
      </c>
      <c r="U1461">
        <v>4</v>
      </c>
      <c r="V1461" t="s">
        <v>47</v>
      </c>
      <c r="W1461" t="s">
        <v>47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49</v>
      </c>
      <c r="C1462" t="s">
        <v>37</v>
      </c>
      <c r="D1462">
        <v>468</v>
      </c>
      <c r="E1462" t="s">
        <v>41</v>
      </c>
      <c r="F1462">
        <v>28</v>
      </c>
      <c r="G1462">
        <v>4</v>
      </c>
      <c r="H1462" t="s">
        <v>44</v>
      </c>
      <c r="I1462">
        <v>1</v>
      </c>
      <c r="J1462">
        <v>2054</v>
      </c>
      <c r="K1462">
        <v>4</v>
      </c>
      <c r="L1462" t="s">
        <v>45</v>
      </c>
      <c r="M1462">
        <v>73</v>
      </c>
      <c r="N1462">
        <v>2</v>
      </c>
      <c r="O1462">
        <v>1</v>
      </c>
      <c r="P1462" t="s">
        <v>53</v>
      </c>
      <c r="Q1462">
        <v>1</v>
      </c>
      <c r="R1462" t="s">
        <v>61</v>
      </c>
      <c r="S1462">
        <v>3785</v>
      </c>
      <c r="T1462">
        <v>8489</v>
      </c>
      <c r="U1462">
        <v>1</v>
      </c>
      <c r="V1462" t="s">
        <v>47</v>
      </c>
      <c r="W1462" t="s">
        <v>49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47</v>
      </c>
      <c r="C1463" t="s">
        <v>37</v>
      </c>
      <c r="D1463">
        <v>410</v>
      </c>
      <c r="E1463" t="s">
        <v>40</v>
      </c>
      <c r="F1463">
        <v>28</v>
      </c>
      <c r="G1463">
        <v>3</v>
      </c>
      <c r="H1463" t="s">
        <v>0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52</v>
      </c>
      <c r="Q1463">
        <v>1</v>
      </c>
      <c r="R1463" t="s">
        <v>62</v>
      </c>
      <c r="S1463">
        <v>10854</v>
      </c>
      <c r="T1463">
        <v>16586</v>
      </c>
      <c r="U1463">
        <v>4</v>
      </c>
      <c r="V1463" t="s">
        <v>47</v>
      </c>
      <c r="W1463" t="s">
        <v>47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49</v>
      </c>
      <c r="C1464" t="s">
        <v>37</v>
      </c>
      <c r="D1464">
        <v>722</v>
      </c>
      <c r="E1464" t="s">
        <v>40</v>
      </c>
      <c r="F1464">
        <v>24</v>
      </c>
      <c r="G1464">
        <v>1</v>
      </c>
      <c r="H1464" t="s">
        <v>0</v>
      </c>
      <c r="I1464">
        <v>1</v>
      </c>
      <c r="J1464">
        <v>2056</v>
      </c>
      <c r="K1464">
        <v>2</v>
      </c>
      <c r="L1464" t="s">
        <v>45</v>
      </c>
      <c r="M1464">
        <v>60</v>
      </c>
      <c r="N1464">
        <v>2</v>
      </c>
      <c r="O1464">
        <v>4</v>
      </c>
      <c r="P1464" t="s">
        <v>52</v>
      </c>
      <c r="Q1464">
        <v>4</v>
      </c>
      <c r="R1464" t="s">
        <v>60</v>
      </c>
      <c r="S1464">
        <v>12031</v>
      </c>
      <c r="T1464">
        <v>8828</v>
      </c>
      <c r="U1464">
        <v>0</v>
      </c>
      <c r="V1464" t="s">
        <v>47</v>
      </c>
      <c r="W1464" t="s">
        <v>49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49</v>
      </c>
      <c r="C1465" t="s">
        <v>39</v>
      </c>
      <c r="D1465">
        <v>325</v>
      </c>
      <c r="E1465" t="s">
        <v>41</v>
      </c>
      <c r="F1465">
        <v>5</v>
      </c>
      <c r="G1465">
        <v>3</v>
      </c>
      <c r="H1465" t="s">
        <v>44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55</v>
      </c>
      <c r="Q1465">
        <v>1</v>
      </c>
      <c r="R1465" t="s">
        <v>61</v>
      </c>
      <c r="S1465">
        <v>9936</v>
      </c>
      <c r="T1465">
        <v>3787</v>
      </c>
      <c r="U1465">
        <v>0</v>
      </c>
      <c r="V1465" t="s">
        <v>47</v>
      </c>
      <c r="W1465" t="s">
        <v>49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49</v>
      </c>
      <c r="C1466" t="s">
        <v>37</v>
      </c>
      <c r="D1466">
        <v>1167</v>
      </c>
      <c r="E1466" t="s">
        <v>40</v>
      </c>
      <c r="F1466">
        <v>5</v>
      </c>
      <c r="G1466">
        <v>3</v>
      </c>
      <c r="H1466" t="s">
        <v>43</v>
      </c>
      <c r="I1466">
        <v>1</v>
      </c>
      <c r="J1466">
        <v>2060</v>
      </c>
      <c r="K1466">
        <v>4</v>
      </c>
      <c r="L1466" t="s">
        <v>45</v>
      </c>
      <c r="M1466">
        <v>30</v>
      </c>
      <c r="N1466">
        <v>2</v>
      </c>
      <c r="O1466">
        <v>1</v>
      </c>
      <c r="P1466" t="s">
        <v>59</v>
      </c>
      <c r="Q1466">
        <v>3</v>
      </c>
      <c r="R1466" t="s">
        <v>61</v>
      </c>
      <c r="S1466">
        <v>2966</v>
      </c>
      <c r="T1466">
        <v>21378</v>
      </c>
      <c r="U1466">
        <v>0</v>
      </c>
      <c r="V1466" t="s">
        <v>47</v>
      </c>
      <c r="W1466" t="s">
        <v>49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49</v>
      </c>
      <c r="C1467" t="s">
        <v>38</v>
      </c>
      <c r="D1467">
        <v>884</v>
      </c>
      <c r="E1467" t="s">
        <v>41</v>
      </c>
      <c r="F1467">
        <v>23</v>
      </c>
      <c r="G1467">
        <v>2</v>
      </c>
      <c r="H1467" t="s">
        <v>44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54</v>
      </c>
      <c r="Q1467">
        <v>4</v>
      </c>
      <c r="R1467" t="s">
        <v>60</v>
      </c>
      <c r="S1467">
        <v>2571</v>
      </c>
      <c r="T1467">
        <v>12290</v>
      </c>
      <c r="U1467">
        <v>4</v>
      </c>
      <c r="V1467" t="s">
        <v>47</v>
      </c>
      <c r="W1467" t="s">
        <v>49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49</v>
      </c>
      <c r="C1468" t="s">
        <v>37</v>
      </c>
      <c r="D1468">
        <v>613</v>
      </c>
      <c r="E1468" t="s">
        <v>41</v>
      </c>
      <c r="F1468">
        <v>6</v>
      </c>
      <c r="G1468">
        <v>1</v>
      </c>
      <c r="H1468" t="s">
        <v>44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56</v>
      </c>
      <c r="Q1468">
        <v>1</v>
      </c>
      <c r="R1468" t="s">
        <v>60</v>
      </c>
      <c r="S1468">
        <v>9991</v>
      </c>
      <c r="T1468">
        <v>21457</v>
      </c>
      <c r="U1468">
        <v>4</v>
      </c>
      <c r="V1468" t="s">
        <v>47</v>
      </c>
      <c r="W1468" t="s">
        <v>49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49</v>
      </c>
      <c r="C1469" t="s">
        <v>37</v>
      </c>
      <c r="D1469">
        <v>155</v>
      </c>
      <c r="E1469" t="s">
        <v>41</v>
      </c>
      <c r="F1469">
        <v>4</v>
      </c>
      <c r="G1469">
        <v>3</v>
      </c>
      <c r="H1469" t="s">
        <v>42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55</v>
      </c>
      <c r="Q1469">
        <v>2</v>
      </c>
      <c r="R1469" t="s">
        <v>60</v>
      </c>
      <c r="S1469">
        <v>6142</v>
      </c>
      <c r="T1469">
        <v>5174</v>
      </c>
      <c r="U1469">
        <v>1</v>
      </c>
      <c r="V1469" t="s">
        <v>47</v>
      </c>
      <c r="W1469" t="s">
        <v>47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49</v>
      </c>
      <c r="C1470" t="s">
        <v>38</v>
      </c>
      <c r="D1470">
        <v>1023</v>
      </c>
      <c r="E1470" t="s">
        <v>40</v>
      </c>
      <c r="F1470">
        <v>2</v>
      </c>
      <c r="G1470">
        <v>3</v>
      </c>
      <c r="H1470" t="s">
        <v>44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52</v>
      </c>
      <c r="Q1470">
        <v>2</v>
      </c>
      <c r="R1470" t="s">
        <v>60</v>
      </c>
      <c r="S1470">
        <v>5390</v>
      </c>
      <c r="T1470">
        <v>13243</v>
      </c>
      <c r="U1470">
        <v>2</v>
      </c>
      <c r="V1470" t="s">
        <v>47</v>
      </c>
      <c r="W1470" t="s">
        <v>49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49</v>
      </c>
      <c r="C1471" t="s">
        <v>37</v>
      </c>
      <c r="D1471">
        <v>628</v>
      </c>
      <c r="E1471" t="s">
        <v>41</v>
      </c>
      <c r="F1471">
        <v>8</v>
      </c>
      <c r="G1471">
        <v>3</v>
      </c>
      <c r="H1471" t="s">
        <v>44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54</v>
      </c>
      <c r="Q1471">
        <v>3</v>
      </c>
      <c r="R1471" t="s">
        <v>60</v>
      </c>
      <c r="S1471">
        <v>4404</v>
      </c>
      <c r="T1471">
        <v>10228</v>
      </c>
      <c r="U1471">
        <v>2</v>
      </c>
      <c r="V1471" t="s">
        <v>47</v>
      </c>
      <c r="W1471" t="s">
        <v>49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3EB22C-FC9A-4A83-9833-CE014E204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Dados sobre desgaste de fun (2</vt:lpstr>
      <vt:lpstr>Tabelas</vt:lpstr>
      <vt:lpstr>Gráficos</vt:lpstr>
      <vt:lpstr>Quantitativa</vt:lpstr>
      <vt:lpstr>Quantitatva (Frequência)</vt:lpstr>
      <vt:lpstr>Qualitativa</vt:lpstr>
      <vt:lpstr>Qualitativa Ordinal</vt:lpstr>
      <vt:lpstr>Dicionário de dados</vt:lpstr>
      <vt:lpstr>Dados sobre desgaste de funcion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Ribeiro</dc:creator>
  <cp:lastModifiedBy>Diego Aguiar</cp:lastModifiedBy>
  <dcterms:created xsi:type="dcterms:W3CDTF">2023-06-07T20:08:11Z</dcterms:created>
  <dcterms:modified xsi:type="dcterms:W3CDTF">2023-08-20T02:52:32Z</dcterms:modified>
</cp:coreProperties>
</file>