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GARCIAROMERO.S\Desktop\asignaturas\matemáticas\trabajo de campo\primera entrega\"/>
    </mc:Choice>
  </mc:AlternateContent>
  <xr:revisionPtr revIDLastSave="0" documentId="13_ncr:1_{EA8622D2-013D-44B7-BBFB-3921FC4F53B7}" xr6:coauthVersionLast="46" xr6:coauthVersionMax="46" xr10:uidLastSave="{00000000-0000-0000-0000-000000000000}"/>
  <bookViews>
    <workbookView xWindow="-120" yWindow="-120" windowWidth="20730" windowHeight="11160" xr2:uid="{5D9D4940-1B26-4A47-B553-2A08CF8A832B}"/>
  </bookViews>
  <sheets>
    <sheet name="torre" sheetId="1" r:id="rId1"/>
    <sheet name="peón" sheetId="2" r:id="rId2"/>
    <sheet name="reina" sheetId="3" r:id="rId3"/>
    <sheet name="rey" sheetId="4" r:id="rId4"/>
    <sheet name="alfil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0" i="3" l="1"/>
  <c r="AS12" i="3" s="1"/>
  <c r="AS14" i="3" s="1"/>
  <c r="AS16" i="3" s="1"/>
  <c r="AX6" i="3"/>
  <c r="AX8" i="3" s="1"/>
  <c r="AX10" i="3" s="1"/>
  <c r="AX12" i="3" s="1"/>
  <c r="AX14" i="3" s="1"/>
  <c r="O33" i="4"/>
  <c r="O31" i="4" s="1"/>
  <c r="O29" i="4" s="1"/>
  <c r="O27" i="4" s="1"/>
  <c r="O25" i="4" s="1"/>
  <c r="O23" i="4" s="1"/>
  <c r="O21" i="4" s="1"/>
  <c r="O19" i="4" s="1"/>
  <c r="O17" i="4" s="1"/>
  <c r="O15" i="4" s="1"/>
  <c r="O13" i="4" s="1"/>
  <c r="O11" i="4" s="1"/>
  <c r="O9" i="4" s="1"/>
  <c r="O7" i="4" s="1"/>
  <c r="O5" i="4" s="1"/>
  <c r="O3" i="4" s="1"/>
  <c r="T21" i="4"/>
  <c r="T19" i="4"/>
  <c r="T17" i="4" s="1"/>
  <c r="T15" i="4" s="1"/>
  <c r="T13" i="4" s="1"/>
  <c r="T11" i="4" s="1"/>
  <c r="T9" i="4" s="1"/>
  <c r="T7" i="4" s="1"/>
  <c r="T5" i="4" s="1"/>
  <c r="T3" i="4" s="1"/>
  <c r="AS15" i="4"/>
  <c r="AS13" i="4"/>
  <c r="AS11" i="4"/>
  <c r="AS9" i="4"/>
  <c r="O34" i="3"/>
  <c r="O32" i="3" s="1"/>
  <c r="O30" i="3" s="1"/>
  <c r="O28" i="3" s="1"/>
  <c r="O26" i="3" s="1"/>
  <c r="O24" i="3" s="1"/>
  <c r="O22" i="3" s="1"/>
  <c r="O20" i="3" s="1"/>
  <c r="O18" i="3" s="1"/>
  <c r="O16" i="3" s="1"/>
  <c r="O14" i="3" s="1"/>
  <c r="O12" i="3" s="1"/>
  <c r="O10" i="3" s="1"/>
  <c r="O8" i="3" s="1"/>
  <c r="O6" i="3" s="1"/>
  <c r="O4" i="3" s="1"/>
  <c r="T22" i="3"/>
  <c r="T20" i="3" s="1"/>
  <c r="T18" i="3" s="1"/>
  <c r="T16" i="3" s="1"/>
  <c r="T14" i="3" s="1"/>
  <c r="T12" i="3" s="1"/>
  <c r="T10" i="3" s="1"/>
  <c r="T8" i="3" s="1"/>
  <c r="T6" i="3" s="1"/>
  <c r="T4" i="3" s="1"/>
  <c r="J36" i="2" l="1"/>
  <c r="J38" i="2" s="1"/>
  <c r="J40" i="2" s="1"/>
  <c r="J42" i="2" s="1"/>
  <c r="J44" i="2" s="1"/>
  <c r="J46" i="2" s="1"/>
  <c r="J48" i="2" s="1"/>
  <c r="J50" i="2" s="1"/>
  <c r="J52" i="2" s="1"/>
  <c r="J54" i="2" s="1"/>
  <c r="J56" i="2" s="1"/>
  <c r="J58" i="2" s="1"/>
  <c r="J60" i="2" s="1"/>
  <c r="J62" i="2" s="1"/>
  <c r="T12" i="2"/>
  <c r="T14" i="2" s="1"/>
  <c r="T16" i="2" s="1"/>
  <c r="T18" i="2" s="1"/>
  <c r="T20" i="2" s="1"/>
  <c r="T22" i="2" s="1"/>
  <c r="O6" i="1"/>
  <c r="O8" i="1" s="1"/>
  <c r="O10" i="1" s="1"/>
  <c r="O12" i="1" s="1"/>
  <c r="O14" i="1" s="1"/>
  <c r="O16" i="1" s="1"/>
  <c r="O18" i="1" s="1"/>
  <c r="O20" i="1" s="1"/>
  <c r="O22" i="1" s="1"/>
  <c r="O24" i="1" s="1"/>
  <c r="O26" i="1" s="1"/>
  <c r="O28" i="1" s="1"/>
  <c r="O30" i="1" s="1"/>
  <c r="O32" i="1" s="1"/>
  <c r="O34" i="1" s="1"/>
  <c r="O36" i="1" s="1"/>
  <c r="O38" i="1" s="1"/>
  <c r="O40" i="1" s="1"/>
  <c r="O42" i="1" s="1"/>
</calcChain>
</file>

<file path=xl/sharedStrings.xml><?xml version="1.0" encoding="utf-8"?>
<sst xmlns="http://schemas.openxmlformats.org/spreadsheetml/2006/main" count="674" uniqueCount="187">
  <si>
    <t>torre 1</t>
  </si>
  <si>
    <t>torre 2</t>
  </si>
  <si>
    <t>torre 3</t>
  </si>
  <si>
    <t>torre 4</t>
  </si>
  <si>
    <t>torre 5 grande</t>
  </si>
  <si>
    <t>torre 5 pequeña</t>
  </si>
  <si>
    <t>x</t>
  </si>
  <si>
    <t>y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</si>
  <si>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</si>
  <si>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</si>
  <si>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</si>
  <si>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</si>
  <si>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</si>
  <si>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</si>
  <si>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</si>
  <si>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</si>
  <si>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punto 9</t>
  </si>
  <si>
    <t>punto 10</t>
  </si>
  <si>
    <t>punto 11</t>
  </si>
  <si>
    <t>punto 12</t>
  </si>
  <si>
    <t>punto13</t>
  </si>
  <si>
    <t>punto 14</t>
  </si>
  <si>
    <t>punto 15</t>
  </si>
  <si>
    <t>punto 16</t>
  </si>
  <si>
    <t>punto 17</t>
  </si>
  <si>
    <t>y = -0,2621x2 + 1,2856x + 12,97</t>
  </si>
  <si>
    <t>punto 18</t>
  </si>
  <si>
    <t>y = -0,045x4 + 4,7056x3 - 184x2 + 3190,8x - 20700</t>
  </si>
  <si>
    <t>y = 13,75</t>
  </si>
  <si>
    <t>y = 10,75</t>
  </si>
  <si>
    <t>punto 19</t>
  </si>
  <si>
    <t>punto 20</t>
  </si>
  <si>
    <t>y = 0,0251x3 - 0,7304x2 + 6,2739x - 2,5637</t>
  </si>
  <si>
    <t>y = -0,075x + 11,75</t>
  </si>
  <si>
    <t>peón 1</t>
  </si>
  <si>
    <t>peón 2</t>
  </si>
  <si>
    <t>peón 3</t>
  </si>
  <si>
    <t>peón 4</t>
  </si>
  <si>
    <t>punto 39</t>
  </si>
  <si>
    <t>punto 49</t>
  </si>
  <si>
    <t>punto 40</t>
  </si>
  <si>
    <t>punto 50</t>
  </si>
  <si>
    <t>punto 41</t>
  </si>
  <si>
    <t>punto 51</t>
  </si>
  <si>
    <t>punto 42</t>
  </si>
  <si>
    <t>punto 52</t>
  </si>
  <si>
    <t>punto 13</t>
  </si>
  <si>
    <t>punto 43</t>
  </si>
  <si>
    <t>punto 53</t>
  </si>
  <si>
    <t>punto 44</t>
  </si>
  <si>
    <t>punto 54</t>
  </si>
  <si>
    <t>punto 45</t>
  </si>
  <si>
    <t>punto 55</t>
  </si>
  <si>
    <t>punto 46</t>
  </si>
  <si>
    <t>punto 56</t>
  </si>
  <si>
    <t>punto 47</t>
  </si>
  <si>
    <t>punto 57</t>
  </si>
  <si>
    <t>punto 48</t>
  </si>
  <si>
    <t>punto 58</t>
  </si>
  <si>
    <t>punto 59</t>
  </si>
  <si>
    <t>punto 60</t>
  </si>
  <si>
    <t>punto 21</t>
  </si>
  <si>
    <t>punto 61</t>
  </si>
  <si>
    <t>punto 22</t>
  </si>
  <si>
    <t>punto 62</t>
  </si>
  <si>
    <t>punto 23</t>
  </si>
  <si>
    <t>punto 63</t>
  </si>
  <si>
    <r>
      <t>y = 0,0724x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- 0,5147x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+ 0,7824x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+ 0,6697x + 11,007</t>
    </r>
  </si>
  <si>
    <t>punto 24</t>
  </si>
  <si>
    <t>punto 64</t>
  </si>
  <si>
    <t>punto 25</t>
  </si>
  <si>
    <t>punto 65</t>
  </si>
  <si>
    <t>punto 26</t>
  </si>
  <si>
    <t>punto 66</t>
  </si>
  <si>
    <t>punto 27</t>
  </si>
  <si>
    <r>
      <t>y = 0,0636x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- 4,2591x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+ 94,148x - 682,14</t>
    </r>
  </si>
  <si>
    <t>punto 67</t>
  </si>
  <si>
    <t>punto 28</t>
  </si>
  <si>
    <t>punto 68</t>
  </si>
  <si>
    <t>punto 29</t>
  </si>
  <si>
    <t>punto 69</t>
  </si>
  <si>
    <t>punto 30</t>
  </si>
  <si>
    <t>punto 70</t>
  </si>
  <si>
    <t>punto 31</t>
  </si>
  <si>
    <t>punto 71</t>
  </si>
  <si>
    <t>punto 32</t>
  </si>
  <si>
    <t>punto 72</t>
  </si>
  <si>
    <t>punto 33</t>
  </si>
  <si>
    <t>punto 73</t>
  </si>
  <si>
    <t>punto34</t>
  </si>
  <si>
    <t>punto 74</t>
  </si>
  <si>
    <t>punto 35</t>
  </si>
  <si>
    <t>punto 75</t>
  </si>
  <si>
    <t>punto 36</t>
  </si>
  <si>
    <t>punto 37</t>
  </si>
  <si>
    <t>punto 38</t>
  </si>
  <si>
    <r>
      <t>y = -0,1131x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+ 6,7546x - 94,06</t>
    </r>
  </si>
  <si>
    <r>
      <t>y = 0,0003x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- 0,0225x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+ 0,5536x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- 6,4107x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+ 33,869x - 52,992</t>
    </r>
  </si>
  <si>
    <t>reina</t>
  </si>
  <si>
    <t>punto 81</t>
  </si>
  <si>
    <t>punto 87</t>
  </si>
  <si>
    <t>punto 82</t>
  </si>
  <si>
    <t>punto 88</t>
  </si>
  <si>
    <t>punto 83</t>
  </si>
  <si>
    <t>punto 89</t>
  </si>
  <si>
    <t>punto 84</t>
  </si>
  <si>
    <t>punto 90</t>
  </si>
  <si>
    <t>punto 85</t>
  </si>
  <si>
    <t>punto 91</t>
  </si>
  <si>
    <t>punto 86</t>
  </si>
  <si>
    <t>punto 92</t>
  </si>
  <si>
    <t>punto 93</t>
  </si>
  <si>
    <r>
      <t xml:space="preserve">     y = -0,1797x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+ 6,2413x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- 86,113x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+ 589,71x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- 2003,4x + 2716</t>
    </r>
  </si>
  <si>
    <r>
      <t>y = -1,0444x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+ 127,33x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- 5173x + 70048</t>
    </r>
  </si>
  <si>
    <r>
      <t>y = -1,781x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+ 158,5x - 3516,5</t>
    </r>
  </si>
  <si>
    <r>
      <t>y = 0,0108x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- 0,1616x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+ 0,9035x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- 2,3035x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+ 2,3298x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+ 0,3142x + 15</t>
    </r>
  </si>
  <si>
    <r>
      <t>y = -0,006x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+ 0,2843x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- 4,7798x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+ 32,824x - 61,482</t>
    </r>
  </si>
  <si>
    <t>punto 76</t>
  </si>
  <si>
    <t>punto 77</t>
  </si>
  <si>
    <t>punto 78</t>
  </si>
  <si>
    <t>punto 79</t>
  </si>
  <si>
    <t>punto 80</t>
  </si>
  <si>
    <r>
      <t>y = -8E-06x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+ 0,0013x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- 0,0781x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+ 2,409x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- 36,737x + 227,61</t>
    </r>
  </si>
  <si>
    <t>rey 1</t>
  </si>
  <si>
    <t>rey 2</t>
  </si>
  <si>
    <t>rey 3</t>
  </si>
  <si>
    <t>rey 4</t>
  </si>
  <si>
    <t>rey 5</t>
  </si>
  <si>
    <t>rey 6</t>
  </si>
  <si>
    <t>rey 7</t>
  </si>
  <si>
    <t>rey 8</t>
  </si>
  <si>
    <t>rey 9</t>
  </si>
  <si>
    <t>punto 94</t>
  </si>
  <si>
    <t>punto 101</t>
  </si>
  <si>
    <t>punto 109</t>
  </si>
  <si>
    <t>punto 95</t>
  </si>
  <si>
    <t>punto 102</t>
  </si>
  <si>
    <t>punto 110</t>
  </si>
  <si>
    <t>punto 96</t>
  </si>
  <si>
    <t>punto 103</t>
  </si>
  <si>
    <t>punto 111</t>
  </si>
  <si>
    <t>punto 97</t>
  </si>
  <si>
    <t>punto 104</t>
  </si>
  <si>
    <t>punto 112</t>
  </si>
  <si>
    <t>punto 98</t>
  </si>
  <si>
    <t>punto 105</t>
  </si>
  <si>
    <t>punto 113</t>
  </si>
  <si>
    <t>punto 99</t>
  </si>
  <si>
    <t>punto 106</t>
  </si>
  <si>
    <t>punto 114</t>
  </si>
  <si>
    <t>punto 100</t>
  </si>
  <si>
    <t>punto 107</t>
  </si>
  <si>
    <t>punto 115</t>
  </si>
  <si>
    <t>punto 108</t>
  </si>
  <si>
    <t>punto 116</t>
  </si>
  <si>
    <t>punto 117</t>
  </si>
  <si>
    <t>punto 118</t>
  </si>
  <si>
    <t>punto 119</t>
  </si>
  <si>
    <t>punto 120</t>
  </si>
  <si>
    <t>punto 121</t>
  </si>
  <si>
    <t>punto 122</t>
  </si>
  <si>
    <r>
      <t>y = -0,0454x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+ 5,6408x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- 227,46x + 2946,3</t>
    </r>
  </si>
  <si>
    <t>y = 6</t>
  </si>
  <si>
    <r>
      <t>y = -0,0446x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+ 7,5212x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- 421,4x + 7857,3</t>
    </r>
  </si>
  <si>
    <t>alfil 1</t>
  </si>
  <si>
    <t>alfil 2</t>
  </si>
  <si>
    <t>alfil 3</t>
  </si>
  <si>
    <t>alfil 4</t>
  </si>
  <si>
    <t>alfil 5</t>
  </si>
  <si>
    <t>alfil 6</t>
  </si>
  <si>
    <t>alfil 7</t>
  </si>
  <si>
    <t>alfil 8</t>
  </si>
  <si>
    <r>
      <t>y = -0,3143x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+ 1,7343x + 14,149</t>
    </r>
  </si>
  <si>
    <r>
      <t>y = -0,6286x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+ 42,743x - 717,49</t>
    </r>
  </si>
  <si>
    <r>
      <t>y = -0,3214x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+ 1,4207x + 14,961</t>
    </r>
  </si>
  <si>
    <r>
      <t>y = 1,0061x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- 124,4x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+ 5764,3x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- 118639x + 915133</t>
    </r>
  </si>
  <si>
    <r>
      <t>y = -0,0182x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+ 3,1091x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- 197,2x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+ 5508,3x - 57244</t>
    </r>
  </si>
  <si>
    <r>
      <t>y = -0,243x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+ 25,747x - 676,93</t>
    </r>
  </si>
  <si>
    <r>
      <t>y = -0,1171x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+ 10,344x - 219,35</t>
    </r>
  </si>
  <si>
    <r>
      <t>y = 0,0382x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- 1,7881x + 25,841</t>
    </r>
  </si>
  <si>
    <t>punto 123</t>
  </si>
  <si>
    <t>punto 124</t>
  </si>
  <si>
    <t>punto 125</t>
  </si>
  <si>
    <t>punto 126</t>
  </si>
  <si>
    <t>punto 127</t>
  </si>
  <si>
    <t>punto 128</t>
  </si>
  <si>
    <r>
      <t>y = -0,4855x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+ 59,026x - 1789,1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</si>
</sst>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readingOrder="1"/>
    </xf>
    <xf numFmtId="0" fontId="0" fillId="0" borderId="9" xfId="0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readingOrder="1"/>
    </xf>
    <xf numFmtId="0" fontId="2" fillId="0" borderId="11" xfId="0" applyFont="1" applyBorder="1" applyAlignment="1">
      <alignment horizontal="center" vertical="center" readingOrder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2" fillId="0" borderId="15" xfId="0" applyFont="1" applyBorder="1" applyAlignment="1">
      <alignment horizontal="center" vertical="center" readingOrder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readingOrder="1"/>
    </xf>
    <xf numFmtId="0" fontId="4" fillId="0" borderId="11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center" readingOrder="1"/>
    </xf>
    <xf numFmtId="0" fontId="4" fillId="0" borderId="13" xfId="0" applyFont="1" applyBorder="1" applyAlignment="1">
      <alignment horizontal="center" vertical="center" readingOrder="1"/>
    </xf>
    <xf numFmtId="0" fontId="4" fillId="0" borderId="14" xfId="0" applyFont="1" applyBorder="1" applyAlignment="1">
      <alignment horizontal="center" vertical="center" readingOrder="1"/>
    </xf>
    <xf numFmtId="0" fontId="4" fillId="0" borderId="15" xfId="0" applyFont="1" applyBorder="1" applyAlignment="1">
      <alignment horizontal="center" vertical="center" readingOrder="1"/>
    </xf>
    <xf numFmtId="0" fontId="1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torre parte 1 </a:t>
            </a:r>
          </a:p>
        </c:rich>
      </c:tx>
      <c:layout>
        <c:manualLayout>
          <c:xMode val="edge"/>
          <c:yMode val="edge"/>
          <c:x val="5.2025805721176557E-2"/>
          <c:y val="3.8038415804812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453838143546793"/>
                  <c:y val="-0.54263533054270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[1]torre!$D$4:$D$23</c:f>
              <c:numCache>
                <c:formatCode>General</c:formatCode>
                <c:ptCount val="20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</c:numCache>
            </c:numRef>
          </c:xVal>
          <c:yVal>
            <c:numRef>
              <c:f>[1]torre!$E$4:$E$23</c:f>
              <c:numCache>
                <c:formatCode>0.00</c:formatCode>
                <c:ptCount val="20"/>
                <c:pt idx="0">
                  <c:v>13</c:v>
                </c:pt>
                <c:pt idx="2">
                  <c:v>13.5</c:v>
                </c:pt>
                <c:pt idx="4">
                  <c:v>14.05</c:v>
                </c:pt>
                <c:pt idx="6">
                  <c:v>14.25</c:v>
                </c:pt>
                <c:pt idx="8">
                  <c:v>14.5</c:v>
                </c:pt>
                <c:pt idx="10">
                  <c:v>14.5</c:v>
                </c:pt>
                <c:pt idx="12">
                  <c:v>14.5</c:v>
                </c:pt>
                <c:pt idx="14">
                  <c:v>14.3</c:v>
                </c:pt>
                <c:pt idx="16">
                  <c:v>13.95</c:v>
                </c:pt>
                <c:pt idx="18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1-4C28-9F6F-FD07A529C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523904"/>
        <c:axId val="1846520160"/>
      </c:scatterChart>
      <c:valAx>
        <c:axId val="184652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520160"/>
        <c:crosses val="autoZero"/>
        <c:crossBetween val="midCat"/>
      </c:valAx>
      <c:valAx>
        <c:axId val="184652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652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540901137357827E-2"/>
                  <c:y val="-0.62513888888888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peón!$S$4:$S$57</c:f>
              <c:numCache>
                <c:formatCode>General</c:formatCode>
                <c:ptCount val="5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  <c:pt idx="42">
                  <c:v>10.5</c:v>
                </c:pt>
                <c:pt idx="44">
                  <c:v>11</c:v>
                </c:pt>
                <c:pt idx="46">
                  <c:v>11.5</c:v>
                </c:pt>
                <c:pt idx="48">
                  <c:v>12</c:v>
                </c:pt>
                <c:pt idx="50">
                  <c:v>12.5</c:v>
                </c:pt>
                <c:pt idx="52">
                  <c:v>13</c:v>
                </c:pt>
              </c:numCache>
            </c:numRef>
          </c:xVal>
          <c:yVal>
            <c:numRef>
              <c:f>peón!$T$4:$T$57</c:f>
              <c:numCache>
                <c:formatCode>General</c:formatCode>
                <c:ptCount val="54"/>
                <c:pt idx="0">
                  <c:v>4</c:v>
                </c:pt>
                <c:pt idx="2">
                  <c:v>4.55</c:v>
                </c:pt>
                <c:pt idx="4">
                  <c:v>5</c:v>
                </c:pt>
                <c:pt idx="6">
                  <c:v>5.4</c:v>
                </c:pt>
                <c:pt idx="8">
                  <c:v>5.75</c:v>
                </c:pt>
                <c:pt idx="10">
                  <c:v>6.05</c:v>
                </c:pt>
                <c:pt idx="12">
                  <c:v>6.3</c:v>
                </c:pt>
                <c:pt idx="14">
                  <c:v>6.5</c:v>
                </c:pt>
                <c:pt idx="16">
                  <c:v>6.6</c:v>
                </c:pt>
                <c:pt idx="18">
                  <c:v>6.6499999999999995</c:v>
                </c:pt>
                <c:pt idx="20">
                  <c:v>6.67</c:v>
                </c:pt>
                <c:pt idx="22">
                  <c:v>6.69</c:v>
                </c:pt>
                <c:pt idx="24">
                  <c:v>6.67</c:v>
                </c:pt>
                <c:pt idx="26">
                  <c:v>6.5</c:v>
                </c:pt>
                <c:pt idx="28">
                  <c:v>6.3</c:v>
                </c:pt>
                <c:pt idx="30">
                  <c:v>6.05</c:v>
                </c:pt>
                <c:pt idx="32">
                  <c:v>5.75</c:v>
                </c:pt>
                <c:pt idx="34">
                  <c:v>5.4</c:v>
                </c:pt>
                <c:pt idx="36">
                  <c:v>5</c:v>
                </c:pt>
                <c:pt idx="38">
                  <c:v>4.55</c:v>
                </c:pt>
                <c:pt idx="40">
                  <c:v>4</c:v>
                </c:pt>
                <c:pt idx="42">
                  <c:v>3.2</c:v>
                </c:pt>
                <c:pt idx="44">
                  <c:v>2.4</c:v>
                </c:pt>
                <c:pt idx="46">
                  <c:v>1.8</c:v>
                </c:pt>
                <c:pt idx="48">
                  <c:v>1</c:v>
                </c:pt>
                <c:pt idx="50">
                  <c:v>0.5</c:v>
                </c:pt>
                <c:pt idx="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E-46EE-A26A-45F29B020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62655"/>
        <c:axId val="2080156831"/>
      </c:scatterChart>
      <c:valAx>
        <c:axId val="20801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56831"/>
        <c:crosses val="autoZero"/>
        <c:crossBetween val="midCat"/>
      </c:valAx>
      <c:valAx>
        <c:axId val="20801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6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reina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1.8621140752690668E-3"/>
          <c:y val="3.7294411083788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528302989983224"/>
                  <c:y val="-0.7368656703555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[1]reina!$D$4:$D$25</c:f>
              <c:numCache>
                <c:formatCode>General</c:formatCode>
                <c:ptCount val="2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[1]reina!$E$4:$E$25</c:f>
              <c:numCache>
                <c:formatCode>General</c:formatCode>
                <c:ptCount val="22"/>
                <c:pt idx="0">
                  <c:v>15</c:v>
                </c:pt>
                <c:pt idx="2">
                  <c:v>15.5</c:v>
                </c:pt>
                <c:pt idx="4">
                  <c:v>16.100000000000001</c:v>
                </c:pt>
                <c:pt idx="6">
                  <c:v>16.399999999999999</c:v>
                </c:pt>
                <c:pt idx="8">
                  <c:v>16.5</c:v>
                </c:pt>
                <c:pt idx="10">
                  <c:v>16.5</c:v>
                </c:pt>
                <c:pt idx="12">
                  <c:v>16.5</c:v>
                </c:pt>
                <c:pt idx="14">
                  <c:v>16.399999999999999</c:v>
                </c:pt>
                <c:pt idx="16">
                  <c:v>16.100000000000001</c:v>
                </c:pt>
                <c:pt idx="18">
                  <c:v>15.5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7-48DD-970E-82B3DE844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55775"/>
        <c:axId val="1265041631"/>
      </c:scatterChart>
      <c:valAx>
        <c:axId val="12650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041631"/>
        <c:crosses val="autoZero"/>
        <c:crossBetween val="midCat"/>
      </c:valAx>
      <c:valAx>
        <c:axId val="1265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0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3262669089440754E-2"/>
          <c:y val="0.13035952587844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7063232720909885"/>
                  <c:y val="-0.69220909886264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reina!$I$4:$I$15</c:f>
              <c:numCache>
                <c:formatCode>General</c:formatCode>
                <c:ptCount val="1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reina!$J$4:$J$15</c:f>
              <c:numCache>
                <c:formatCode>General</c:formatCode>
                <c:ptCount val="12"/>
                <c:pt idx="0">
                  <c:v>15.5</c:v>
                </c:pt>
                <c:pt idx="2">
                  <c:v>15.8</c:v>
                </c:pt>
                <c:pt idx="4">
                  <c:v>16</c:v>
                </c:pt>
                <c:pt idx="6">
                  <c:v>15.8</c:v>
                </c:pt>
                <c:pt idx="8">
                  <c:v>15.5</c:v>
                </c:pt>
                <c:pt idx="10">
                  <c:v>15.326000000000001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F-4807-92C4-01F47320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717663"/>
        <c:axId val="1544727231"/>
      </c:scatterChart>
      <c:valAx>
        <c:axId val="154471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27231"/>
        <c:crosses val="autoZero"/>
        <c:crossBetween val="midCat"/>
      </c:valAx>
      <c:valAx>
        <c:axId val="154472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1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856933508311461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9572834645669295E-2"/>
                  <c:y val="-0.41465223097112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reina!$N$4:$N$37</c:f>
              <c:numCache>
                <c:formatCode>General</c:formatCode>
                <c:ptCount val="3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reina!$O$4:$O$37</c:f>
              <c:numCache>
                <c:formatCode>General</c:formatCode>
                <c:ptCount val="34"/>
                <c:pt idx="0">
                  <c:v>15.325999999999997</c:v>
                </c:pt>
                <c:pt idx="2">
                  <c:v>14.365999999999998</c:v>
                </c:pt>
                <c:pt idx="4">
                  <c:v>13.765999999999998</c:v>
                </c:pt>
                <c:pt idx="6">
                  <c:v>12.925999999999998</c:v>
                </c:pt>
                <c:pt idx="8">
                  <c:v>12.145999999999999</c:v>
                </c:pt>
                <c:pt idx="10">
                  <c:v>11.425999999999998</c:v>
                </c:pt>
                <c:pt idx="12">
                  <c:v>10.765999999999998</c:v>
                </c:pt>
                <c:pt idx="14">
                  <c:v>10.165999999999999</c:v>
                </c:pt>
                <c:pt idx="16">
                  <c:v>10.111999999999998</c:v>
                </c:pt>
                <c:pt idx="18">
                  <c:v>10.063999999999998</c:v>
                </c:pt>
                <c:pt idx="20">
                  <c:v>10.021999999999998</c:v>
                </c:pt>
                <c:pt idx="22">
                  <c:v>9.9859999999999989</c:v>
                </c:pt>
                <c:pt idx="24">
                  <c:v>9.9559999999999995</c:v>
                </c:pt>
                <c:pt idx="26">
                  <c:v>9.9320000000000004</c:v>
                </c:pt>
                <c:pt idx="28">
                  <c:v>9.6920000000000002</c:v>
                </c:pt>
                <c:pt idx="30">
                  <c:v>9.5120000000000005</c:v>
                </c:pt>
                <c:pt idx="32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A-43A2-B4DA-00FAEC16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836287"/>
        <c:axId val="1659829215"/>
      </c:scatterChart>
      <c:valAx>
        <c:axId val="165983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829215"/>
        <c:crosses val="autoZero"/>
        <c:crossBetween val="midCat"/>
      </c:valAx>
      <c:valAx>
        <c:axId val="165982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83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1347112860892392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043788276465437E-2"/>
                  <c:y val="-0.36005577427821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reina!$S$4:$S$97</c:f>
              <c:numCache>
                <c:formatCode>General</c:formatCode>
                <c:ptCount val="9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  <c:pt idx="42">
                  <c:v>10.5</c:v>
                </c:pt>
                <c:pt idx="44">
                  <c:v>11</c:v>
                </c:pt>
                <c:pt idx="46">
                  <c:v>11.5</c:v>
                </c:pt>
                <c:pt idx="48">
                  <c:v>12</c:v>
                </c:pt>
                <c:pt idx="50">
                  <c:v>12.5</c:v>
                </c:pt>
                <c:pt idx="52">
                  <c:v>13</c:v>
                </c:pt>
                <c:pt idx="54">
                  <c:v>13.5</c:v>
                </c:pt>
                <c:pt idx="56">
                  <c:v>14</c:v>
                </c:pt>
                <c:pt idx="58">
                  <c:v>14.5</c:v>
                </c:pt>
                <c:pt idx="60">
                  <c:v>15</c:v>
                </c:pt>
                <c:pt idx="62">
                  <c:v>15.5</c:v>
                </c:pt>
                <c:pt idx="64">
                  <c:v>16</c:v>
                </c:pt>
                <c:pt idx="66">
                  <c:v>16.5</c:v>
                </c:pt>
                <c:pt idx="68">
                  <c:v>17</c:v>
                </c:pt>
                <c:pt idx="70">
                  <c:v>17.5</c:v>
                </c:pt>
                <c:pt idx="72">
                  <c:v>18</c:v>
                </c:pt>
                <c:pt idx="74">
                  <c:v>18.5</c:v>
                </c:pt>
                <c:pt idx="76">
                  <c:v>19</c:v>
                </c:pt>
                <c:pt idx="78">
                  <c:v>19.5</c:v>
                </c:pt>
                <c:pt idx="80">
                  <c:v>20</c:v>
                </c:pt>
                <c:pt idx="82">
                  <c:v>20.5</c:v>
                </c:pt>
                <c:pt idx="84">
                  <c:v>21</c:v>
                </c:pt>
                <c:pt idx="86">
                  <c:v>21.5</c:v>
                </c:pt>
                <c:pt idx="88">
                  <c:v>22</c:v>
                </c:pt>
                <c:pt idx="90">
                  <c:v>22.5</c:v>
                </c:pt>
                <c:pt idx="92">
                  <c:v>23</c:v>
                </c:pt>
              </c:numCache>
            </c:numRef>
          </c:xVal>
          <c:yVal>
            <c:numRef>
              <c:f>reina!$T$4:$T$97</c:f>
              <c:numCache>
                <c:formatCode>General</c:formatCode>
                <c:ptCount val="94"/>
                <c:pt idx="0">
                  <c:v>8.75</c:v>
                </c:pt>
                <c:pt idx="2">
                  <c:v>8.25</c:v>
                </c:pt>
                <c:pt idx="4">
                  <c:v>7.8</c:v>
                </c:pt>
                <c:pt idx="6">
                  <c:v>7.3999999999999995</c:v>
                </c:pt>
                <c:pt idx="8">
                  <c:v>7.05</c:v>
                </c:pt>
                <c:pt idx="10">
                  <c:v>6.75</c:v>
                </c:pt>
                <c:pt idx="12">
                  <c:v>6.5</c:v>
                </c:pt>
                <c:pt idx="14">
                  <c:v>6.3</c:v>
                </c:pt>
                <c:pt idx="16">
                  <c:v>6.1499999999999995</c:v>
                </c:pt>
                <c:pt idx="18">
                  <c:v>6.05</c:v>
                </c:pt>
                <c:pt idx="20">
                  <c:v>6</c:v>
                </c:pt>
                <c:pt idx="22">
                  <c:v>6</c:v>
                </c:pt>
                <c:pt idx="24">
                  <c:v>6</c:v>
                </c:pt>
                <c:pt idx="26">
                  <c:v>6</c:v>
                </c:pt>
                <c:pt idx="28">
                  <c:v>6</c:v>
                </c:pt>
                <c:pt idx="30">
                  <c:v>6</c:v>
                </c:pt>
                <c:pt idx="32">
                  <c:v>6</c:v>
                </c:pt>
                <c:pt idx="34">
                  <c:v>6</c:v>
                </c:pt>
                <c:pt idx="36">
                  <c:v>6</c:v>
                </c:pt>
                <c:pt idx="38">
                  <c:v>6</c:v>
                </c:pt>
                <c:pt idx="40">
                  <c:v>6</c:v>
                </c:pt>
                <c:pt idx="42">
                  <c:v>6</c:v>
                </c:pt>
                <c:pt idx="44">
                  <c:v>6</c:v>
                </c:pt>
                <c:pt idx="46">
                  <c:v>6</c:v>
                </c:pt>
                <c:pt idx="48">
                  <c:v>6</c:v>
                </c:pt>
                <c:pt idx="50">
                  <c:v>6</c:v>
                </c:pt>
                <c:pt idx="52">
                  <c:v>6</c:v>
                </c:pt>
                <c:pt idx="54">
                  <c:v>6</c:v>
                </c:pt>
                <c:pt idx="56">
                  <c:v>6</c:v>
                </c:pt>
                <c:pt idx="58">
                  <c:v>6</c:v>
                </c:pt>
                <c:pt idx="60">
                  <c:v>6</c:v>
                </c:pt>
                <c:pt idx="62">
                  <c:v>6</c:v>
                </c:pt>
                <c:pt idx="64">
                  <c:v>6</c:v>
                </c:pt>
                <c:pt idx="66">
                  <c:v>6</c:v>
                </c:pt>
                <c:pt idx="68">
                  <c:v>6</c:v>
                </c:pt>
                <c:pt idx="70">
                  <c:v>6</c:v>
                </c:pt>
                <c:pt idx="72">
                  <c:v>6</c:v>
                </c:pt>
                <c:pt idx="74">
                  <c:v>6</c:v>
                </c:pt>
                <c:pt idx="76">
                  <c:v>6</c:v>
                </c:pt>
                <c:pt idx="78">
                  <c:v>6</c:v>
                </c:pt>
                <c:pt idx="80">
                  <c:v>6</c:v>
                </c:pt>
                <c:pt idx="82">
                  <c:v>6</c:v>
                </c:pt>
                <c:pt idx="84">
                  <c:v>6</c:v>
                </c:pt>
                <c:pt idx="86">
                  <c:v>6</c:v>
                </c:pt>
                <c:pt idx="88">
                  <c:v>6</c:v>
                </c:pt>
                <c:pt idx="90">
                  <c:v>6</c:v>
                </c:pt>
                <c:pt idx="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4-4730-BD6E-0438C978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838783"/>
        <c:axId val="1659843359"/>
      </c:scatterChart>
      <c:valAx>
        <c:axId val="165983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843359"/>
        <c:crosses val="autoZero"/>
        <c:crossBetween val="midCat"/>
      </c:valAx>
      <c:valAx>
        <c:axId val="165984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983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3471128608923916E-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4797725284339458"/>
                  <c:y val="-0.43731882473024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reina!$X$4:$X$15</c:f>
              <c:numCache>
                <c:formatCode>General</c:formatCode>
                <c:ptCount val="1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reina!$Y$4:$Y$15</c:f>
              <c:numCache>
                <c:formatCode>General</c:formatCode>
                <c:ptCount val="12"/>
                <c:pt idx="0">
                  <c:v>10</c:v>
                </c:pt>
                <c:pt idx="2">
                  <c:v>10.5</c:v>
                </c:pt>
                <c:pt idx="4">
                  <c:v>11.1</c:v>
                </c:pt>
                <c:pt idx="6">
                  <c:v>10.5</c:v>
                </c:pt>
                <c:pt idx="8">
                  <c:v>10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66E-9228-FB9F5D86C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5247"/>
        <c:axId val="1406951919"/>
      </c:scatterChart>
      <c:valAx>
        <c:axId val="140695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951919"/>
        <c:crosses val="autoZero"/>
        <c:crossBetween val="midCat"/>
      </c:valAx>
      <c:valAx>
        <c:axId val="140695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695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699548337469533"/>
          <c:y val="0.158086079727012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028805774278214"/>
                  <c:y val="-0.43184419655876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reina!$AC$4:$AC$17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reina!$AD$4:$AD$17</c:f>
              <c:numCache>
                <c:formatCode>General</c:formatCode>
                <c:ptCount val="14"/>
                <c:pt idx="0">
                  <c:v>6</c:v>
                </c:pt>
                <c:pt idx="2">
                  <c:v>9</c:v>
                </c:pt>
                <c:pt idx="4">
                  <c:v>9.5</c:v>
                </c:pt>
                <c:pt idx="6">
                  <c:v>10.1</c:v>
                </c:pt>
                <c:pt idx="8">
                  <c:v>9.5</c:v>
                </c:pt>
                <c:pt idx="10">
                  <c:v>9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A-4F5A-9B65-3EF8C570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72335"/>
        <c:axId val="1710572751"/>
      </c:scatterChart>
      <c:valAx>
        <c:axId val="17105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72751"/>
        <c:crosses val="autoZero"/>
        <c:crossBetween val="midCat"/>
      </c:valAx>
      <c:valAx>
        <c:axId val="17105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557413909682955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7654887148955343"/>
                  <c:y val="-0.36282261592300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reina!$AH$4:$AH$17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reina!$AI$4:$AI$17</c:f>
              <c:numCache>
                <c:formatCode>General</c:formatCode>
                <c:ptCount val="14"/>
                <c:pt idx="0">
                  <c:v>6</c:v>
                </c:pt>
                <c:pt idx="2">
                  <c:v>8</c:v>
                </c:pt>
                <c:pt idx="4">
                  <c:v>8.5</c:v>
                </c:pt>
                <c:pt idx="6">
                  <c:v>9.1</c:v>
                </c:pt>
                <c:pt idx="8">
                  <c:v>8.5</c:v>
                </c:pt>
                <c:pt idx="10">
                  <c:v>8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292-BF81-D21FC83F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96671"/>
        <c:axId val="1823892095"/>
      </c:scatterChart>
      <c:valAx>
        <c:axId val="18238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92095"/>
        <c:crosses val="autoZero"/>
        <c:crossBetween val="midCat"/>
      </c:valAx>
      <c:valAx>
        <c:axId val="18238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8578302712161"/>
                  <c:y val="-0.184488918051910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reina!$AM$4:$AM$19</c:f>
              <c:numCache>
                <c:formatCode>General</c:formatCode>
                <c:ptCount val="16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reina!$AN$4:$AN$19</c:f>
              <c:numCache>
                <c:formatCode>General</c:formatCode>
                <c:ptCount val="16"/>
                <c:pt idx="0">
                  <c:v>6</c:v>
                </c:pt>
                <c:pt idx="2">
                  <c:v>6</c:v>
                </c:pt>
                <c:pt idx="4">
                  <c:v>6</c:v>
                </c:pt>
                <c:pt idx="6">
                  <c:v>6</c:v>
                </c:pt>
                <c:pt idx="8">
                  <c:v>6</c:v>
                </c:pt>
                <c:pt idx="10">
                  <c:v>6</c:v>
                </c:pt>
                <c:pt idx="12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7-4B9D-BD2D-1AF11DB6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916223"/>
        <c:axId val="1823928703"/>
      </c:scatterChart>
      <c:valAx>
        <c:axId val="182391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928703"/>
        <c:crosses val="autoZero"/>
        <c:crossBetween val="midCat"/>
      </c:valAx>
      <c:valAx>
        <c:axId val="182392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91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9680446194225724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2493467226646919"/>
                  <c:y val="-0.32508423808575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reina!$AR$4:$AR$31</c:f>
              <c:numCache>
                <c:formatCode>General</c:formatCode>
                <c:ptCount val="28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</c:numCache>
            </c:numRef>
          </c:xVal>
          <c:yVal>
            <c:numRef>
              <c:f>reina!$AS$4:$AS$31</c:f>
              <c:numCache>
                <c:formatCode>General</c:formatCode>
                <c:ptCount val="28"/>
                <c:pt idx="0">
                  <c:v>6.15</c:v>
                </c:pt>
                <c:pt idx="2">
                  <c:v>6.4</c:v>
                </c:pt>
                <c:pt idx="4">
                  <c:v>6.7</c:v>
                </c:pt>
                <c:pt idx="6">
                  <c:v>7.1000000000000005</c:v>
                </c:pt>
                <c:pt idx="8">
                  <c:v>7.7</c:v>
                </c:pt>
                <c:pt idx="10">
                  <c:v>8.6</c:v>
                </c:pt>
                <c:pt idx="12">
                  <c:v>9.4</c:v>
                </c:pt>
                <c:pt idx="14">
                  <c:v>9.5</c:v>
                </c:pt>
                <c:pt idx="16">
                  <c:v>9.5500000000000007</c:v>
                </c:pt>
                <c:pt idx="18">
                  <c:v>9.5</c:v>
                </c:pt>
                <c:pt idx="20">
                  <c:v>9.4</c:v>
                </c:pt>
                <c:pt idx="22">
                  <c:v>9</c:v>
                </c:pt>
                <c:pt idx="24">
                  <c:v>8.6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8-463D-8593-84029345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55071"/>
        <c:axId val="1823833855"/>
      </c:scatterChart>
      <c:valAx>
        <c:axId val="18238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33855"/>
        <c:crosses val="autoZero"/>
        <c:crossBetween val="midCat"/>
      </c:valAx>
      <c:valAx>
        <c:axId val="18238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6.6604549431321089E-2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torre!$S$4:$S$25</c:f>
              <c:numCache>
                <c:formatCode>General</c:formatCode>
                <c:ptCount val="2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torre!$T$4:$T$25</c:f>
              <c:numCache>
                <c:formatCode>0.00</c:formatCode>
                <c:ptCount val="22"/>
                <c:pt idx="0">
                  <c:v>9.8000000000000007</c:v>
                </c:pt>
                <c:pt idx="2">
                  <c:v>9.8000000000000007</c:v>
                </c:pt>
                <c:pt idx="4">
                  <c:v>9.9</c:v>
                </c:pt>
                <c:pt idx="6">
                  <c:v>10.050000000000001</c:v>
                </c:pt>
                <c:pt idx="8">
                  <c:v>10.25</c:v>
                </c:pt>
                <c:pt idx="10">
                  <c:v>10.55</c:v>
                </c:pt>
                <c:pt idx="12">
                  <c:v>11.05</c:v>
                </c:pt>
                <c:pt idx="14">
                  <c:v>11.85</c:v>
                </c:pt>
                <c:pt idx="16">
                  <c:v>12.8</c:v>
                </c:pt>
                <c:pt idx="18">
                  <c:v>12.85</c:v>
                </c:pt>
                <c:pt idx="20">
                  <c:v>12.85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C0-492B-BDC9-F5C11281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405199"/>
        <c:axId val="2075385647"/>
      </c:scatterChart>
      <c:valAx>
        <c:axId val="207540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385647"/>
        <c:crosses val="autoZero"/>
        <c:crossBetween val="midCat"/>
      </c:valAx>
      <c:valAx>
        <c:axId val="20753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40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12489063867017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415310586176728"/>
                  <c:y val="-0.749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reina!$AW$4:$AW$17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reina!$AX$4:$AX$17</c:f>
              <c:numCache>
                <c:formatCode>General</c:formatCode>
                <c:ptCount val="14"/>
                <c:pt idx="0">
                  <c:v>5</c:v>
                </c:pt>
                <c:pt idx="2">
                  <c:v>4.7649999999999997</c:v>
                </c:pt>
                <c:pt idx="4">
                  <c:v>4.2949999999999999</c:v>
                </c:pt>
                <c:pt idx="6">
                  <c:v>3.59</c:v>
                </c:pt>
                <c:pt idx="8">
                  <c:v>2.65</c:v>
                </c:pt>
                <c:pt idx="10">
                  <c:v>1.4750000000000001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A-4A1A-BB46-F0AF506E1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727647"/>
        <c:axId val="1544720575"/>
      </c:scatterChart>
      <c:valAx>
        <c:axId val="154472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20575"/>
        <c:crosses val="autoZero"/>
        <c:crossBetween val="midCat"/>
      </c:valAx>
      <c:valAx>
        <c:axId val="1544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2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reina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1.8621140752690668E-3"/>
          <c:y val="3.7294411083788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4528302989983224"/>
                  <c:y val="-0.7368656703555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[1]reina!$D$4:$D$25</c:f>
              <c:numCache>
                <c:formatCode>General</c:formatCode>
                <c:ptCount val="2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[1]reina!$E$4:$E$25</c:f>
              <c:numCache>
                <c:formatCode>General</c:formatCode>
                <c:ptCount val="22"/>
                <c:pt idx="0">
                  <c:v>15</c:v>
                </c:pt>
                <c:pt idx="2">
                  <c:v>15.5</c:v>
                </c:pt>
                <c:pt idx="4">
                  <c:v>16.100000000000001</c:v>
                </c:pt>
                <c:pt idx="6">
                  <c:v>16.399999999999999</c:v>
                </c:pt>
                <c:pt idx="8">
                  <c:v>16.5</c:v>
                </c:pt>
                <c:pt idx="10">
                  <c:v>16.5</c:v>
                </c:pt>
                <c:pt idx="12">
                  <c:v>16.5</c:v>
                </c:pt>
                <c:pt idx="14">
                  <c:v>16.399999999999999</c:v>
                </c:pt>
                <c:pt idx="16">
                  <c:v>16.100000000000001</c:v>
                </c:pt>
                <c:pt idx="18">
                  <c:v>15.5</c:v>
                </c:pt>
                <c:pt idx="20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1-4BD7-8BA6-3DBBC98B9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055775"/>
        <c:axId val="1265041631"/>
      </c:scatterChart>
      <c:valAx>
        <c:axId val="126505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041631"/>
        <c:crosses val="autoZero"/>
        <c:crossBetween val="midCat"/>
      </c:valAx>
      <c:valAx>
        <c:axId val="126504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505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804461942257246E-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729899387576554"/>
                  <c:y val="-0.6875794692330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rey!$I$3:$I$14</c:f>
              <c:numCache>
                <c:formatCode>General</c:formatCode>
                <c:ptCount val="1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rey!$J$3:$J$14</c:f>
              <c:numCache>
                <c:formatCode>General</c:formatCode>
                <c:ptCount val="12"/>
                <c:pt idx="0">
                  <c:v>15.5</c:v>
                </c:pt>
                <c:pt idx="2">
                  <c:v>15.8</c:v>
                </c:pt>
                <c:pt idx="4">
                  <c:v>16</c:v>
                </c:pt>
                <c:pt idx="6">
                  <c:v>15.8</c:v>
                </c:pt>
                <c:pt idx="8">
                  <c:v>15.5</c:v>
                </c:pt>
                <c:pt idx="10">
                  <c:v>15.326000000000001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F-4319-9A9C-CD79837D4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89807"/>
        <c:axId val="1710613935"/>
      </c:scatterChart>
      <c:valAx>
        <c:axId val="171058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13935"/>
        <c:crosses val="autoZero"/>
        <c:crossBetween val="midCat"/>
      </c:valAx>
      <c:valAx>
        <c:axId val="17106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8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3013779527559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810039370078741"/>
                  <c:y val="-0.40499234470691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rey!$N$3:$N$36</c:f>
              <c:numCache>
                <c:formatCode>General</c:formatCode>
                <c:ptCount val="3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</c:numCache>
            </c:numRef>
          </c:xVal>
          <c:yVal>
            <c:numRef>
              <c:f>rey!$O$3:$O$36</c:f>
              <c:numCache>
                <c:formatCode>General</c:formatCode>
                <c:ptCount val="34"/>
                <c:pt idx="0">
                  <c:v>15.325999999999997</c:v>
                </c:pt>
                <c:pt idx="2">
                  <c:v>14.365999999999998</c:v>
                </c:pt>
                <c:pt idx="4">
                  <c:v>13.765999999999998</c:v>
                </c:pt>
                <c:pt idx="6">
                  <c:v>12.925999999999998</c:v>
                </c:pt>
                <c:pt idx="8">
                  <c:v>12.145999999999999</c:v>
                </c:pt>
                <c:pt idx="10">
                  <c:v>11.425999999999998</c:v>
                </c:pt>
                <c:pt idx="12">
                  <c:v>10.765999999999998</c:v>
                </c:pt>
                <c:pt idx="14">
                  <c:v>10.165999999999999</c:v>
                </c:pt>
                <c:pt idx="16">
                  <c:v>10.111999999999998</c:v>
                </c:pt>
                <c:pt idx="18">
                  <c:v>10.063999999999998</c:v>
                </c:pt>
                <c:pt idx="20">
                  <c:v>10.021999999999998</c:v>
                </c:pt>
                <c:pt idx="22">
                  <c:v>9.9859999999999989</c:v>
                </c:pt>
                <c:pt idx="24">
                  <c:v>9.9559999999999995</c:v>
                </c:pt>
                <c:pt idx="26">
                  <c:v>9.9320000000000004</c:v>
                </c:pt>
                <c:pt idx="28">
                  <c:v>9.6920000000000002</c:v>
                </c:pt>
                <c:pt idx="30">
                  <c:v>9.5120000000000005</c:v>
                </c:pt>
                <c:pt idx="32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E-4828-9B06-E2B9CEA2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25999"/>
        <c:axId val="1710583151"/>
      </c:scatterChart>
      <c:valAx>
        <c:axId val="171062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83151"/>
        <c:crosses val="autoZero"/>
        <c:crossBetween val="midCat"/>
      </c:valAx>
      <c:valAx>
        <c:axId val="17105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25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0236001749781279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5993438320210031E-2"/>
                  <c:y val="-0.3646854039078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rey!$S$3:$S$96</c:f>
              <c:numCache>
                <c:formatCode>General</c:formatCode>
                <c:ptCount val="9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  <c:pt idx="42">
                  <c:v>10.5</c:v>
                </c:pt>
                <c:pt idx="44">
                  <c:v>11</c:v>
                </c:pt>
                <c:pt idx="46">
                  <c:v>11.5</c:v>
                </c:pt>
                <c:pt idx="48">
                  <c:v>12</c:v>
                </c:pt>
                <c:pt idx="50">
                  <c:v>12.5</c:v>
                </c:pt>
                <c:pt idx="52">
                  <c:v>13</c:v>
                </c:pt>
                <c:pt idx="54">
                  <c:v>13.5</c:v>
                </c:pt>
                <c:pt idx="56">
                  <c:v>14</c:v>
                </c:pt>
                <c:pt idx="58">
                  <c:v>14.5</c:v>
                </c:pt>
                <c:pt idx="60">
                  <c:v>15</c:v>
                </c:pt>
                <c:pt idx="62">
                  <c:v>15.5</c:v>
                </c:pt>
                <c:pt idx="64">
                  <c:v>16</c:v>
                </c:pt>
                <c:pt idx="66">
                  <c:v>16.5</c:v>
                </c:pt>
                <c:pt idx="68">
                  <c:v>17</c:v>
                </c:pt>
                <c:pt idx="70">
                  <c:v>17.5</c:v>
                </c:pt>
                <c:pt idx="72">
                  <c:v>18</c:v>
                </c:pt>
                <c:pt idx="74">
                  <c:v>18.5</c:v>
                </c:pt>
                <c:pt idx="76">
                  <c:v>19</c:v>
                </c:pt>
                <c:pt idx="78">
                  <c:v>19.5</c:v>
                </c:pt>
                <c:pt idx="80">
                  <c:v>20</c:v>
                </c:pt>
                <c:pt idx="82">
                  <c:v>20.5</c:v>
                </c:pt>
                <c:pt idx="84">
                  <c:v>21</c:v>
                </c:pt>
                <c:pt idx="86">
                  <c:v>21.5</c:v>
                </c:pt>
                <c:pt idx="88">
                  <c:v>22</c:v>
                </c:pt>
                <c:pt idx="90">
                  <c:v>22.5</c:v>
                </c:pt>
                <c:pt idx="92">
                  <c:v>23</c:v>
                </c:pt>
              </c:numCache>
            </c:numRef>
          </c:xVal>
          <c:yVal>
            <c:numRef>
              <c:f>rey!$T$3:$T$96</c:f>
              <c:numCache>
                <c:formatCode>General</c:formatCode>
                <c:ptCount val="94"/>
                <c:pt idx="0">
                  <c:v>8.75</c:v>
                </c:pt>
                <c:pt idx="2">
                  <c:v>8.25</c:v>
                </c:pt>
                <c:pt idx="4">
                  <c:v>7.8</c:v>
                </c:pt>
                <c:pt idx="6">
                  <c:v>7.3999999999999995</c:v>
                </c:pt>
                <c:pt idx="8">
                  <c:v>7.05</c:v>
                </c:pt>
                <c:pt idx="10">
                  <c:v>6.75</c:v>
                </c:pt>
                <c:pt idx="12">
                  <c:v>6.5</c:v>
                </c:pt>
                <c:pt idx="14">
                  <c:v>6.3</c:v>
                </c:pt>
                <c:pt idx="16">
                  <c:v>6.1499999999999995</c:v>
                </c:pt>
                <c:pt idx="18">
                  <c:v>6.05</c:v>
                </c:pt>
                <c:pt idx="20">
                  <c:v>6</c:v>
                </c:pt>
                <c:pt idx="22">
                  <c:v>6</c:v>
                </c:pt>
                <c:pt idx="24">
                  <c:v>6</c:v>
                </c:pt>
                <c:pt idx="26">
                  <c:v>6</c:v>
                </c:pt>
                <c:pt idx="28">
                  <c:v>6</c:v>
                </c:pt>
                <c:pt idx="30">
                  <c:v>6</c:v>
                </c:pt>
                <c:pt idx="32">
                  <c:v>6</c:v>
                </c:pt>
                <c:pt idx="34">
                  <c:v>6</c:v>
                </c:pt>
                <c:pt idx="36">
                  <c:v>6</c:v>
                </c:pt>
                <c:pt idx="38">
                  <c:v>6</c:v>
                </c:pt>
                <c:pt idx="40">
                  <c:v>6</c:v>
                </c:pt>
                <c:pt idx="42">
                  <c:v>6</c:v>
                </c:pt>
                <c:pt idx="44">
                  <c:v>6</c:v>
                </c:pt>
                <c:pt idx="46">
                  <c:v>6</c:v>
                </c:pt>
                <c:pt idx="48">
                  <c:v>6</c:v>
                </c:pt>
                <c:pt idx="50">
                  <c:v>6</c:v>
                </c:pt>
                <c:pt idx="52">
                  <c:v>6</c:v>
                </c:pt>
                <c:pt idx="54">
                  <c:v>6</c:v>
                </c:pt>
                <c:pt idx="56">
                  <c:v>6</c:v>
                </c:pt>
                <c:pt idx="58">
                  <c:v>6</c:v>
                </c:pt>
                <c:pt idx="60">
                  <c:v>6</c:v>
                </c:pt>
                <c:pt idx="62">
                  <c:v>6</c:v>
                </c:pt>
                <c:pt idx="64">
                  <c:v>6</c:v>
                </c:pt>
                <c:pt idx="66">
                  <c:v>6</c:v>
                </c:pt>
                <c:pt idx="68">
                  <c:v>6</c:v>
                </c:pt>
                <c:pt idx="70">
                  <c:v>6</c:v>
                </c:pt>
                <c:pt idx="72">
                  <c:v>6</c:v>
                </c:pt>
                <c:pt idx="74">
                  <c:v>6</c:v>
                </c:pt>
                <c:pt idx="76">
                  <c:v>6</c:v>
                </c:pt>
                <c:pt idx="78">
                  <c:v>6</c:v>
                </c:pt>
                <c:pt idx="80">
                  <c:v>6</c:v>
                </c:pt>
                <c:pt idx="82">
                  <c:v>6</c:v>
                </c:pt>
                <c:pt idx="84">
                  <c:v>6</c:v>
                </c:pt>
                <c:pt idx="86">
                  <c:v>6</c:v>
                </c:pt>
                <c:pt idx="88">
                  <c:v>6</c:v>
                </c:pt>
                <c:pt idx="90">
                  <c:v>6</c:v>
                </c:pt>
                <c:pt idx="9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1-4C47-B236-79882ADE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697695"/>
        <c:axId val="1544701855"/>
      </c:scatterChart>
      <c:valAx>
        <c:axId val="15446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01855"/>
        <c:crosses val="autoZero"/>
        <c:crossBetween val="midCat"/>
      </c:valAx>
      <c:valAx>
        <c:axId val="15447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6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4421303881221571E-2"/>
          <c:y val="0.109203498529812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5075503062117235"/>
                  <c:y val="-0.45120771361913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rey!$X$3:$X$14</c:f>
              <c:numCache>
                <c:formatCode>General</c:formatCode>
                <c:ptCount val="1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rey!$Y$3:$Y$14</c:f>
              <c:numCache>
                <c:formatCode>General</c:formatCode>
                <c:ptCount val="12"/>
                <c:pt idx="0">
                  <c:v>10</c:v>
                </c:pt>
                <c:pt idx="2">
                  <c:v>10.5</c:v>
                </c:pt>
                <c:pt idx="4">
                  <c:v>11.1</c:v>
                </c:pt>
                <c:pt idx="6">
                  <c:v>10.5</c:v>
                </c:pt>
                <c:pt idx="8">
                  <c:v>10</c:v>
                </c:pt>
                <c:pt idx="1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2-47DB-9CBC-29812B0A7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50863"/>
        <c:axId val="1420449199"/>
      </c:scatterChart>
      <c:valAx>
        <c:axId val="142045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49199"/>
        <c:crosses val="autoZero"/>
        <c:crossBetween val="midCat"/>
      </c:valAx>
      <c:valAx>
        <c:axId val="14204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5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778342261430328E-2"/>
          <c:y val="0.15740740740740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584361329833771"/>
                  <c:y val="-0.436473826188393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rey!$AC$3:$AC$16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rey!$AD$3:$AD$16</c:f>
              <c:numCache>
                <c:formatCode>General</c:formatCode>
                <c:ptCount val="14"/>
                <c:pt idx="0">
                  <c:v>6</c:v>
                </c:pt>
                <c:pt idx="2">
                  <c:v>9</c:v>
                </c:pt>
                <c:pt idx="4">
                  <c:v>9.5</c:v>
                </c:pt>
                <c:pt idx="6">
                  <c:v>10.1</c:v>
                </c:pt>
                <c:pt idx="8">
                  <c:v>9.5</c:v>
                </c:pt>
                <c:pt idx="10">
                  <c:v>9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7B-4928-AC5A-456B1F9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78575"/>
        <c:axId val="1710564431"/>
      </c:scatterChart>
      <c:valAx>
        <c:axId val="171057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64431"/>
        <c:crosses val="autoZero"/>
        <c:crossBetween val="midCat"/>
      </c:valAx>
      <c:valAx>
        <c:axId val="17105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7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190266841644794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380537722803799"/>
                  <c:y val="-0.367452245552639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rey!$AH$3:$AH$16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rey!$AI$3:$AI$16</c:f>
              <c:numCache>
                <c:formatCode>General</c:formatCode>
                <c:ptCount val="14"/>
                <c:pt idx="0">
                  <c:v>6</c:v>
                </c:pt>
                <c:pt idx="2">
                  <c:v>8</c:v>
                </c:pt>
                <c:pt idx="4">
                  <c:v>8.5</c:v>
                </c:pt>
                <c:pt idx="6">
                  <c:v>9.1</c:v>
                </c:pt>
                <c:pt idx="8">
                  <c:v>8.5</c:v>
                </c:pt>
                <c:pt idx="10">
                  <c:v>8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F9-41C4-BECC-D70F899B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11023"/>
        <c:axId val="1710612271"/>
      </c:scatterChart>
      <c:valAx>
        <c:axId val="171061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12271"/>
        <c:crosses val="autoZero"/>
        <c:crossBetween val="midCat"/>
      </c:valAx>
      <c:valAx>
        <c:axId val="17106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1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87324406277276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968941382327207E-2"/>
                  <c:y val="-0.189118547681539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rey!$AM$3:$AM$18</c:f>
              <c:numCache>
                <c:formatCode>General</c:formatCode>
                <c:ptCount val="16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rey!$AN$3:$AN$18</c:f>
              <c:numCache>
                <c:formatCode>General</c:formatCode>
                <c:ptCount val="16"/>
                <c:pt idx="0">
                  <c:v>6</c:v>
                </c:pt>
                <c:pt idx="2">
                  <c:v>6</c:v>
                </c:pt>
                <c:pt idx="4">
                  <c:v>6</c:v>
                </c:pt>
                <c:pt idx="6">
                  <c:v>6</c:v>
                </c:pt>
                <c:pt idx="8">
                  <c:v>6</c:v>
                </c:pt>
                <c:pt idx="10">
                  <c:v>6</c:v>
                </c:pt>
                <c:pt idx="12">
                  <c:v>6</c:v>
                </c:pt>
                <c:pt idx="1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E-4A5E-86B6-A8FB8BA2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55855"/>
        <c:axId val="1420457935"/>
      </c:scatterChart>
      <c:valAx>
        <c:axId val="142045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57935"/>
        <c:crosses val="autoZero"/>
        <c:crossBetween val="midCat"/>
      </c:valAx>
      <c:valAx>
        <c:axId val="14204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55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356933508311462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7.0343394575678037E-2"/>
                  <c:y val="-0.32972841936424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rey!$AR$3:$AR$30</c:f>
              <c:numCache>
                <c:formatCode>General</c:formatCode>
                <c:ptCount val="28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</c:numCache>
            </c:numRef>
          </c:xVal>
          <c:yVal>
            <c:numRef>
              <c:f>rey!$AS$3:$AS$30</c:f>
              <c:numCache>
                <c:formatCode>General</c:formatCode>
                <c:ptCount val="28"/>
                <c:pt idx="0">
                  <c:v>6.15</c:v>
                </c:pt>
                <c:pt idx="2">
                  <c:v>6.4</c:v>
                </c:pt>
                <c:pt idx="4">
                  <c:v>6.7</c:v>
                </c:pt>
                <c:pt idx="6">
                  <c:v>7.1000000000000005</c:v>
                </c:pt>
                <c:pt idx="8">
                  <c:v>7.7</c:v>
                </c:pt>
                <c:pt idx="10">
                  <c:v>8.6</c:v>
                </c:pt>
                <c:pt idx="12">
                  <c:v>9.4</c:v>
                </c:pt>
                <c:pt idx="14">
                  <c:v>9.5</c:v>
                </c:pt>
                <c:pt idx="16">
                  <c:v>9.5500000000000007</c:v>
                </c:pt>
                <c:pt idx="18">
                  <c:v>9.5</c:v>
                </c:pt>
                <c:pt idx="20">
                  <c:v>9.4</c:v>
                </c:pt>
                <c:pt idx="22">
                  <c:v>9</c:v>
                </c:pt>
                <c:pt idx="24">
                  <c:v>8.6</c:v>
                </c:pt>
                <c:pt idx="2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3-4E8B-A208-79691325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37599"/>
        <c:axId val="1823840511"/>
      </c:scatterChart>
      <c:valAx>
        <c:axId val="182383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40511"/>
        <c:crosses val="autoZero"/>
        <c:crossBetween val="midCat"/>
      </c:valAx>
      <c:valAx>
        <c:axId val="182384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83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88101487314084E-2"/>
                  <c:y val="-0.758480242053076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torre!$N$4:$N$43</c:f>
              <c:numCache>
                <c:formatCode>0.0</c:formatCode>
                <c:ptCount val="40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16</c:v>
                </c:pt>
                <c:pt idx="34">
                  <c:v>17</c:v>
                </c:pt>
                <c:pt idx="36">
                  <c:v>18</c:v>
                </c:pt>
                <c:pt idx="38">
                  <c:v>19</c:v>
                </c:pt>
              </c:numCache>
            </c:numRef>
          </c:xVal>
          <c:yVal>
            <c:numRef>
              <c:f>torre!$O$4:$O$43</c:f>
              <c:numCache>
                <c:formatCode>0.00</c:formatCode>
                <c:ptCount val="40"/>
                <c:pt idx="0">
                  <c:v>10.7</c:v>
                </c:pt>
                <c:pt idx="2">
                  <c:v>10.625</c:v>
                </c:pt>
                <c:pt idx="4">
                  <c:v>10.55</c:v>
                </c:pt>
                <c:pt idx="6">
                  <c:v>10.475000000000001</c:v>
                </c:pt>
                <c:pt idx="8">
                  <c:v>10.400000000000002</c:v>
                </c:pt>
                <c:pt idx="10">
                  <c:v>10.325000000000003</c:v>
                </c:pt>
                <c:pt idx="12">
                  <c:v>10.250000000000004</c:v>
                </c:pt>
                <c:pt idx="14">
                  <c:v>10.175000000000004</c:v>
                </c:pt>
                <c:pt idx="16">
                  <c:v>10.100000000000005</c:v>
                </c:pt>
                <c:pt idx="18">
                  <c:v>10.025000000000006</c:v>
                </c:pt>
                <c:pt idx="20">
                  <c:v>9.9500000000000064</c:v>
                </c:pt>
                <c:pt idx="22">
                  <c:v>9.8750000000000071</c:v>
                </c:pt>
                <c:pt idx="24">
                  <c:v>9.8000000000000078</c:v>
                </c:pt>
                <c:pt idx="26">
                  <c:v>9.7250000000000085</c:v>
                </c:pt>
                <c:pt idx="28">
                  <c:v>9.6500000000000092</c:v>
                </c:pt>
                <c:pt idx="30">
                  <c:v>9.5750000000000099</c:v>
                </c:pt>
                <c:pt idx="32">
                  <c:v>9.5000000000000107</c:v>
                </c:pt>
                <c:pt idx="34">
                  <c:v>9.4250000000000114</c:v>
                </c:pt>
                <c:pt idx="36">
                  <c:v>9.3500000000000121</c:v>
                </c:pt>
                <c:pt idx="38">
                  <c:v>9.2750000000000128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4F2F-B3E4-446270A62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91055"/>
        <c:axId val="2075386479"/>
      </c:scatterChart>
      <c:valAx>
        <c:axId val="207539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386479"/>
        <c:crosses val="autoZero"/>
        <c:crossBetween val="midCat"/>
      </c:valAx>
      <c:valAx>
        <c:axId val="207538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539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</a:t>
            </a:r>
            <a:r>
              <a:rPr lang="es-ES" baseline="0"/>
              <a:t> 1</a:t>
            </a:r>
            <a:endParaRPr lang="es-ES"/>
          </a:p>
        </c:rich>
      </c:tx>
      <c:layout>
        <c:manualLayout>
          <c:xMode val="edge"/>
          <c:yMode val="edge"/>
          <c:x val="0.1454253271407632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874167076066071"/>
                  <c:y val="-0.18835083114610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[1]alfil!$D$4:$D$15</c:f>
              <c:numCache>
                <c:formatCode>General</c:formatCode>
                <c:ptCount val="1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</c:numCache>
            </c:numRef>
          </c:xVal>
          <c:yVal>
            <c:numRef>
              <c:f>[1]alfil!$E$4:$E$15</c:f>
              <c:numCache>
                <c:formatCode>General</c:formatCode>
                <c:ptCount val="12"/>
                <c:pt idx="0">
                  <c:v>15</c:v>
                </c:pt>
                <c:pt idx="2">
                  <c:v>15.5</c:v>
                </c:pt>
                <c:pt idx="4">
                  <c:v>16.100000000000001</c:v>
                </c:pt>
                <c:pt idx="6">
                  <c:v>16.399999999999999</c:v>
                </c:pt>
                <c:pt idx="8">
                  <c:v>16.5</c:v>
                </c:pt>
                <c:pt idx="10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D1-481B-8F2B-CAC4A193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8352"/>
        <c:axId val="73437536"/>
      </c:scatterChart>
      <c:valAx>
        <c:axId val="734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37536"/>
        <c:crosses val="autoZero"/>
        <c:crossBetween val="midCat"/>
      </c:valAx>
      <c:valAx>
        <c:axId val="734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44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2</a:t>
            </a:r>
          </a:p>
        </c:rich>
      </c:tx>
      <c:layout>
        <c:manualLayout>
          <c:xMode val="edge"/>
          <c:yMode val="edge"/>
          <c:x val="0.1773651728560422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838777954476266"/>
                  <c:y val="-0.73906204432779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alfil!$I$4:$I$13</c:f>
              <c:numCache>
                <c:formatCode>General</c:formatCode>
                <c:ptCount val="10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</c:numCache>
            </c:numRef>
          </c:xVal>
          <c:yVal>
            <c:numRef>
              <c:f>alfil!$J$4:$J$13</c:f>
              <c:numCache>
                <c:formatCode>General</c:formatCode>
                <c:ptCount val="10"/>
                <c:pt idx="0">
                  <c:v>16.5</c:v>
                </c:pt>
                <c:pt idx="2">
                  <c:v>16.399999999999999</c:v>
                </c:pt>
                <c:pt idx="4">
                  <c:v>16.100000000000001</c:v>
                </c:pt>
                <c:pt idx="6">
                  <c:v>15.5</c:v>
                </c:pt>
                <c:pt idx="8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2-44B7-90BE-D4DC70F54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35055"/>
        <c:axId val="1420449615"/>
      </c:scatterChart>
      <c:valAx>
        <c:axId val="142043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49615"/>
        <c:crosses val="autoZero"/>
        <c:crossBetween val="midCat"/>
      </c:valAx>
      <c:valAx>
        <c:axId val="14204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3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3</a:t>
            </a:r>
          </a:p>
        </c:rich>
      </c:tx>
      <c:layout>
        <c:manualLayout>
          <c:xMode val="edge"/>
          <c:yMode val="edge"/>
          <c:x val="6.2666666666666662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4896981627296588"/>
                  <c:y val="-0.392761738116068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226159230096238"/>
                  <c:y val="-0.68712671332750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alfil!$N$4:$N$101</c:f>
              <c:numCache>
                <c:formatCode>General</c:formatCode>
                <c:ptCount val="98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  <c:pt idx="42">
                  <c:v>10.5</c:v>
                </c:pt>
                <c:pt idx="44">
                  <c:v>11</c:v>
                </c:pt>
                <c:pt idx="46">
                  <c:v>11.5</c:v>
                </c:pt>
                <c:pt idx="48">
                  <c:v>12</c:v>
                </c:pt>
                <c:pt idx="50">
                  <c:v>12.5</c:v>
                </c:pt>
                <c:pt idx="52">
                  <c:v>13</c:v>
                </c:pt>
                <c:pt idx="54">
                  <c:v>13.5</c:v>
                </c:pt>
                <c:pt idx="56">
                  <c:v>14</c:v>
                </c:pt>
                <c:pt idx="58">
                  <c:v>14.5</c:v>
                </c:pt>
                <c:pt idx="60">
                  <c:v>15</c:v>
                </c:pt>
                <c:pt idx="62">
                  <c:v>15.5</c:v>
                </c:pt>
                <c:pt idx="64">
                  <c:v>16</c:v>
                </c:pt>
                <c:pt idx="66">
                  <c:v>16.5</c:v>
                </c:pt>
                <c:pt idx="68">
                  <c:v>17</c:v>
                </c:pt>
                <c:pt idx="70">
                  <c:v>17.5</c:v>
                </c:pt>
                <c:pt idx="72">
                  <c:v>18</c:v>
                </c:pt>
                <c:pt idx="74">
                  <c:v>18.5</c:v>
                </c:pt>
                <c:pt idx="76">
                  <c:v>19</c:v>
                </c:pt>
                <c:pt idx="78">
                  <c:v>19.5</c:v>
                </c:pt>
                <c:pt idx="80">
                  <c:v>20</c:v>
                </c:pt>
                <c:pt idx="82">
                  <c:v>20.5</c:v>
                </c:pt>
                <c:pt idx="84">
                  <c:v>21</c:v>
                </c:pt>
                <c:pt idx="86">
                  <c:v>21.5</c:v>
                </c:pt>
                <c:pt idx="88">
                  <c:v>22</c:v>
                </c:pt>
                <c:pt idx="90">
                  <c:v>22.5</c:v>
                </c:pt>
                <c:pt idx="92">
                  <c:v>23</c:v>
                </c:pt>
                <c:pt idx="94">
                  <c:v>23.5</c:v>
                </c:pt>
                <c:pt idx="96">
                  <c:v>24</c:v>
                </c:pt>
              </c:numCache>
            </c:numRef>
          </c:xVal>
          <c:yVal>
            <c:numRef>
              <c:f>alfil!$O$4:$O$101</c:f>
              <c:numCache>
                <c:formatCode>General</c:formatCode>
                <c:ptCount val="98"/>
                <c:pt idx="0">
                  <c:v>15.5</c:v>
                </c:pt>
                <c:pt idx="2">
                  <c:v>15.8</c:v>
                </c:pt>
                <c:pt idx="4">
                  <c:v>16</c:v>
                </c:pt>
                <c:pt idx="6">
                  <c:v>15.8</c:v>
                </c:pt>
                <c:pt idx="8">
                  <c:v>15.5</c:v>
                </c:pt>
                <c:pt idx="10">
                  <c:v>15</c:v>
                </c:pt>
                <c:pt idx="12">
                  <c:v>14.2</c:v>
                </c:pt>
                <c:pt idx="14">
                  <c:v>13.68</c:v>
                </c:pt>
                <c:pt idx="16">
                  <c:v>12.9</c:v>
                </c:pt>
                <c:pt idx="18">
                  <c:v>12.12</c:v>
                </c:pt>
                <c:pt idx="20">
                  <c:v>11.34</c:v>
                </c:pt>
                <c:pt idx="22">
                  <c:v>10.58</c:v>
                </c:pt>
                <c:pt idx="24">
                  <c:v>9.8000000000000007</c:v>
                </c:pt>
                <c:pt idx="26">
                  <c:v>9.4</c:v>
                </c:pt>
                <c:pt idx="28">
                  <c:v>9.1999999999999993</c:v>
                </c:pt>
                <c:pt idx="30">
                  <c:v>9.1</c:v>
                </c:pt>
                <c:pt idx="32">
                  <c:v>9</c:v>
                </c:pt>
                <c:pt idx="34">
                  <c:v>8.1999999999999993</c:v>
                </c:pt>
                <c:pt idx="36">
                  <c:v>7.78</c:v>
                </c:pt>
                <c:pt idx="38">
                  <c:v>7.12</c:v>
                </c:pt>
                <c:pt idx="40">
                  <c:v>6.76</c:v>
                </c:pt>
                <c:pt idx="42">
                  <c:v>6.24</c:v>
                </c:pt>
                <c:pt idx="44">
                  <c:v>5.82</c:v>
                </c:pt>
                <c:pt idx="46">
                  <c:v>5.68</c:v>
                </c:pt>
                <c:pt idx="48">
                  <c:v>5.58</c:v>
                </c:pt>
                <c:pt idx="50">
                  <c:v>5.54</c:v>
                </c:pt>
                <c:pt idx="52">
                  <c:v>5.5</c:v>
                </c:pt>
                <c:pt idx="54">
                  <c:v>5.5</c:v>
                </c:pt>
                <c:pt idx="56">
                  <c:v>5.5</c:v>
                </c:pt>
                <c:pt idx="58">
                  <c:v>5.5</c:v>
                </c:pt>
                <c:pt idx="60">
                  <c:v>5.5</c:v>
                </c:pt>
                <c:pt idx="62">
                  <c:v>5.5</c:v>
                </c:pt>
                <c:pt idx="64">
                  <c:v>5.5</c:v>
                </c:pt>
                <c:pt idx="66">
                  <c:v>5.5</c:v>
                </c:pt>
                <c:pt idx="68">
                  <c:v>5.5</c:v>
                </c:pt>
                <c:pt idx="70">
                  <c:v>5.5</c:v>
                </c:pt>
                <c:pt idx="72">
                  <c:v>5.5</c:v>
                </c:pt>
                <c:pt idx="74">
                  <c:v>5.5</c:v>
                </c:pt>
                <c:pt idx="76">
                  <c:v>5.5</c:v>
                </c:pt>
                <c:pt idx="78">
                  <c:v>5.5</c:v>
                </c:pt>
                <c:pt idx="80">
                  <c:v>5.5</c:v>
                </c:pt>
                <c:pt idx="82">
                  <c:v>5.5</c:v>
                </c:pt>
                <c:pt idx="84">
                  <c:v>5.5</c:v>
                </c:pt>
                <c:pt idx="86">
                  <c:v>5.5</c:v>
                </c:pt>
                <c:pt idx="88">
                  <c:v>5.5</c:v>
                </c:pt>
                <c:pt idx="90">
                  <c:v>5.5</c:v>
                </c:pt>
                <c:pt idx="92">
                  <c:v>5.5</c:v>
                </c:pt>
                <c:pt idx="94">
                  <c:v>5.5</c:v>
                </c:pt>
                <c:pt idx="96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1-4E83-8343-D736CCCBC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13935"/>
        <c:axId val="1710600207"/>
      </c:scatterChart>
      <c:valAx>
        <c:axId val="171061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00207"/>
        <c:crosses val="autoZero"/>
        <c:crossBetween val="midCat"/>
      </c:valAx>
      <c:valAx>
        <c:axId val="17106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1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4</a:t>
            </a:r>
          </a:p>
        </c:rich>
      </c:tx>
      <c:layout>
        <c:manualLayout>
          <c:xMode val="edge"/>
          <c:yMode val="edge"/>
          <c:x val="4.9617891513560788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196422164961257"/>
                  <c:y val="-0.4627263779527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alfil!$S$4:$S$17</c:f>
              <c:numCache>
                <c:formatCode>General</c:formatCode>
                <c:ptCount val="14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alfil!$T$4:$T$17</c:f>
              <c:numCache>
                <c:formatCode>General</c:formatCode>
                <c:ptCount val="14"/>
                <c:pt idx="0">
                  <c:v>9.5</c:v>
                </c:pt>
                <c:pt idx="2">
                  <c:v>10</c:v>
                </c:pt>
                <c:pt idx="4">
                  <c:v>10.6</c:v>
                </c:pt>
                <c:pt idx="6">
                  <c:v>10</c:v>
                </c:pt>
                <c:pt idx="8">
                  <c:v>9.5</c:v>
                </c:pt>
                <c:pt idx="10">
                  <c:v>5.5</c:v>
                </c:pt>
                <c:pt idx="12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A-47DC-91B3-F4C33C32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441711"/>
        <c:axId val="1420450031"/>
      </c:scatterChart>
      <c:valAx>
        <c:axId val="142044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50031"/>
        <c:crosses val="autoZero"/>
        <c:crossBetween val="midCat"/>
      </c:valAx>
      <c:valAx>
        <c:axId val="142045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44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5</a:t>
            </a:r>
          </a:p>
        </c:rich>
      </c:tx>
      <c:layout>
        <c:manualLayout>
          <c:xMode val="edge"/>
          <c:yMode val="edge"/>
          <c:x val="2.6347112860892391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7377252843394575"/>
                  <c:y val="-0.70713218139399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alfil!$X$4:$X$13</c:f>
              <c:numCache>
                <c:formatCode>General</c:formatCode>
                <c:ptCount val="10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</c:numCache>
            </c:numRef>
          </c:xVal>
          <c:yVal>
            <c:numRef>
              <c:f>alfil!$Y$4:$Y$13</c:f>
              <c:numCache>
                <c:formatCode>General</c:formatCode>
                <c:ptCount val="10"/>
                <c:pt idx="0">
                  <c:v>8.5</c:v>
                </c:pt>
                <c:pt idx="2">
                  <c:v>9</c:v>
                </c:pt>
                <c:pt idx="4">
                  <c:v>9.1</c:v>
                </c:pt>
                <c:pt idx="6">
                  <c:v>9</c:v>
                </c:pt>
                <c:pt idx="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1-4E00-92D5-65CEF4793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714335"/>
        <c:axId val="1544696031"/>
      </c:scatterChart>
      <c:valAx>
        <c:axId val="15447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696031"/>
        <c:crosses val="autoZero"/>
        <c:crossBetween val="midCat"/>
      </c:valAx>
      <c:valAx>
        <c:axId val="15446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7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5</a:t>
            </a:r>
          </a:p>
        </c:rich>
      </c:tx>
      <c:layout>
        <c:manualLayout>
          <c:xMode val="edge"/>
          <c:yMode val="edge"/>
          <c:x val="0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6127569154773203"/>
                  <c:y val="-0.261873724117818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alfil!$AC$4:$AC$19</c:f>
              <c:numCache>
                <c:formatCode>General</c:formatCode>
                <c:ptCount val="16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</c:numCache>
            </c:numRef>
          </c:xVal>
          <c:yVal>
            <c:numRef>
              <c:f>alfil!$AD$4:$AD$19</c:f>
              <c:numCache>
                <c:formatCode>General</c:formatCode>
                <c:ptCount val="16"/>
                <c:pt idx="0">
                  <c:v>7.5</c:v>
                </c:pt>
                <c:pt idx="2">
                  <c:v>8</c:v>
                </c:pt>
                <c:pt idx="4">
                  <c:v>8.6</c:v>
                </c:pt>
                <c:pt idx="6">
                  <c:v>8</c:v>
                </c:pt>
                <c:pt idx="8">
                  <c:v>7.5</c:v>
                </c:pt>
                <c:pt idx="10">
                  <c:v>7</c:v>
                </c:pt>
                <c:pt idx="12">
                  <c:v>7.3</c:v>
                </c:pt>
                <c:pt idx="14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C-4BB5-A55F-3FC978EC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917887"/>
        <c:axId val="1823916639"/>
      </c:scatterChart>
      <c:valAx>
        <c:axId val="182391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916639"/>
        <c:crosses val="autoZero"/>
        <c:crossBetween val="midCat"/>
      </c:valAx>
      <c:valAx>
        <c:axId val="182391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391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7</a:t>
            </a:r>
          </a:p>
        </c:rich>
      </c:tx>
      <c:layout>
        <c:manualLayout>
          <c:xMode val="edge"/>
          <c:yMode val="edge"/>
          <c:x val="5.5173447069116338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7565791776027997"/>
                  <c:y val="-0.49203229804607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alfil!$AH$4:$AH$45</c:f>
              <c:numCache>
                <c:formatCode>General</c:formatCode>
                <c:ptCount val="4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alfil!$AI$4:$AI$45</c:f>
              <c:numCache>
                <c:formatCode>General</c:formatCode>
                <c:ptCount val="42"/>
                <c:pt idx="0">
                  <c:v>7.75</c:v>
                </c:pt>
                <c:pt idx="2">
                  <c:v>7.9</c:v>
                </c:pt>
                <c:pt idx="4">
                  <c:v>8</c:v>
                </c:pt>
                <c:pt idx="6">
                  <c:v>8.5</c:v>
                </c:pt>
                <c:pt idx="8">
                  <c:v>8.8000000000000007</c:v>
                </c:pt>
                <c:pt idx="10">
                  <c:v>9</c:v>
                </c:pt>
                <c:pt idx="12">
                  <c:v>9.1</c:v>
                </c:pt>
                <c:pt idx="14">
                  <c:v>9.15</c:v>
                </c:pt>
                <c:pt idx="16">
                  <c:v>9.1</c:v>
                </c:pt>
                <c:pt idx="18">
                  <c:v>9</c:v>
                </c:pt>
                <c:pt idx="20">
                  <c:v>8.8000000000000007</c:v>
                </c:pt>
                <c:pt idx="22">
                  <c:v>8.5</c:v>
                </c:pt>
                <c:pt idx="24">
                  <c:v>8</c:v>
                </c:pt>
                <c:pt idx="26">
                  <c:v>7.9</c:v>
                </c:pt>
                <c:pt idx="28">
                  <c:v>7.75</c:v>
                </c:pt>
                <c:pt idx="30">
                  <c:v>7.55</c:v>
                </c:pt>
                <c:pt idx="32">
                  <c:v>7.3</c:v>
                </c:pt>
                <c:pt idx="34">
                  <c:v>7</c:v>
                </c:pt>
                <c:pt idx="36">
                  <c:v>6.2</c:v>
                </c:pt>
                <c:pt idx="38">
                  <c:v>5.2</c:v>
                </c:pt>
                <c:pt idx="40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B-4C56-B007-A0A28ED3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626415"/>
        <c:axId val="1710623087"/>
      </c:scatterChart>
      <c:valAx>
        <c:axId val="171062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23087"/>
        <c:crosses val="autoZero"/>
        <c:crossBetween val="midCat"/>
      </c:valAx>
      <c:valAx>
        <c:axId val="17106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62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Alfil 7</a:t>
            </a:r>
          </a:p>
        </c:rich>
      </c:tx>
      <c:layout>
        <c:manualLayout>
          <c:xMode val="edge"/>
          <c:yMode val="edge"/>
          <c:x val="4.684011373578300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3762029746281714E-2"/>
                  <c:y val="-0.753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alfil!$AM$4:$AM$31</c:f>
              <c:numCache>
                <c:formatCode>General</c:formatCode>
                <c:ptCount val="28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</c:numCache>
            </c:numRef>
          </c:xVal>
          <c:yVal>
            <c:numRef>
              <c:f>alfil!$AN$4:$AN$31</c:f>
              <c:numCache>
                <c:formatCode>General</c:formatCode>
                <c:ptCount val="28"/>
                <c:pt idx="0">
                  <c:v>4.2</c:v>
                </c:pt>
                <c:pt idx="2">
                  <c:v>4.5999999999999996</c:v>
                </c:pt>
                <c:pt idx="4">
                  <c:v>4.8</c:v>
                </c:pt>
                <c:pt idx="6">
                  <c:v>4.95</c:v>
                </c:pt>
                <c:pt idx="8">
                  <c:v>5</c:v>
                </c:pt>
                <c:pt idx="10">
                  <c:v>4.95</c:v>
                </c:pt>
                <c:pt idx="12">
                  <c:v>4.8</c:v>
                </c:pt>
                <c:pt idx="14">
                  <c:v>4.5999999999999996</c:v>
                </c:pt>
                <c:pt idx="16">
                  <c:v>4.2</c:v>
                </c:pt>
                <c:pt idx="18">
                  <c:v>3.5</c:v>
                </c:pt>
                <c:pt idx="20">
                  <c:v>2.9</c:v>
                </c:pt>
                <c:pt idx="22">
                  <c:v>2.1</c:v>
                </c:pt>
                <c:pt idx="24">
                  <c:v>1.2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7-4326-8426-BADF342A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582735"/>
        <c:axId val="1710584399"/>
      </c:scatterChart>
      <c:valAx>
        <c:axId val="17105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84399"/>
        <c:crosses val="autoZero"/>
        <c:crossBetween val="midCat"/>
      </c:valAx>
      <c:valAx>
        <c:axId val="17105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105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5.3323053368329008E-2"/>
                  <c:y val="0.25420056867891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torre!$I$4:$I$43</c:f>
              <c:numCache>
                <c:formatCode>0.00</c:formatCode>
                <c:ptCount val="40"/>
                <c:pt idx="0">
                  <c:v>0</c:v>
                </c:pt>
                <c:pt idx="2" formatCode="0.0">
                  <c:v>0.5</c:v>
                </c:pt>
                <c:pt idx="4" formatCode="0.0">
                  <c:v>1</c:v>
                </c:pt>
                <c:pt idx="6">
                  <c:v>1.5</c:v>
                </c:pt>
                <c:pt idx="8" formatCode="0.0">
                  <c:v>2</c:v>
                </c:pt>
                <c:pt idx="10" formatCode="0.0">
                  <c:v>2.5</c:v>
                </c:pt>
                <c:pt idx="12">
                  <c:v>3</c:v>
                </c:pt>
                <c:pt idx="14" formatCode="0.0">
                  <c:v>3.5</c:v>
                </c:pt>
                <c:pt idx="16" formatCode="0.0">
                  <c:v>4</c:v>
                </c:pt>
                <c:pt idx="18">
                  <c:v>4.5</c:v>
                </c:pt>
                <c:pt idx="20" formatCode="0.0">
                  <c:v>5</c:v>
                </c:pt>
                <c:pt idx="22" formatCode="0.0">
                  <c:v>5.5</c:v>
                </c:pt>
                <c:pt idx="24">
                  <c:v>6</c:v>
                </c:pt>
                <c:pt idx="26" formatCode="0.0">
                  <c:v>6.5</c:v>
                </c:pt>
                <c:pt idx="28" formatCode="0.0">
                  <c:v>7</c:v>
                </c:pt>
                <c:pt idx="30">
                  <c:v>7.5</c:v>
                </c:pt>
                <c:pt idx="32" formatCode="0.0">
                  <c:v>8</c:v>
                </c:pt>
                <c:pt idx="34" formatCode="0.0">
                  <c:v>8.5</c:v>
                </c:pt>
                <c:pt idx="36">
                  <c:v>9</c:v>
                </c:pt>
                <c:pt idx="38" formatCode="0.0">
                  <c:v>9.5</c:v>
                </c:pt>
              </c:numCache>
            </c:numRef>
          </c:xVal>
          <c:yVal>
            <c:numRef>
              <c:f>torre!$J$4:$J$43</c:f>
              <c:numCache>
                <c:formatCode>0.00</c:formatCode>
                <c:ptCount val="40"/>
                <c:pt idx="0">
                  <c:v>13.4</c:v>
                </c:pt>
                <c:pt idx="2">
                  <c:v>13.6</c:v>
                </c:pt>
                <c:pt idx="4">
                  <c:v>13.8</c:v>
                </c:pt>
                <c:pt idx="6">
                  <c:v>14</c:v>
                </c:pt>
                <c:pt idx="8">
                  <c:v>14.1</c:v>
                </c:pt>
                <c:pt idx="10">
                  <c:v>14.2</c:v>
                </c:pt>
                <c:pt idx="12">
                  <c:v>14.3</c:v>
                </c:pt>
                <c:pt idx="14">
                  <c:v>14.1</c:v>
                </c:pt>
                <c:pt idx="16">
                  <c:v>13.55</c:v>
                </c:pt>
                <c:pt idx="18">
                  <c:v>13</c:v>
                </c:pt>
                <c:pt idx="20">
                  <c:v>12.45</c:v>
                </c:pt>
                <c:pt idx="22">
                  <c:v>11.95</c:v>
                </c:pt>
                <c:pt idx="24">
                  <c:v>11.6</c:v>
                </c:pt>
                <c:pt idx="26">
                  <c:v>11.3</c:v>
                </c:pt>
                <c:pt idx="28">
                  <c:v>11.1</c:v>
                </c:pt>
                <c:pt idx="30">
                  <c:v>11</c:v>
                </c:pt>
                <c:pt idx="32">
                  <c:v>10.9</c:v>
                </c:pt>
                <c:pt idx="34">
                  <c:v>10.8</c:v>
                </c:pt>
                <c:pt idx="36">
                  <c:v>10.8</c:v>
                </c:pt>
                <c:pt idx="38">
                  <c:v>10.7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C-4CBE-A059-FCB1522E2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876719"/>
        <c:axId val="2073878383"/>
      </c:scatterChart>
      <c:valAx>
        <c:axId val="207387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878383"/>
        <c:crosses val="autoZero"/>
        <c:crossBetween val="midCat"/>
      </c:valAx>
      <c:valAx>
        <c:axId val="207387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7387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Quinta parte la torre</a:t>
            </a:r>
          </a:p>
        </c:rich>
      </c:tx>
      <c:layout>
        <c:manualLayout>
          <c:xMode val="edge"/>
          <c:yMode val="edge"/>
          <c:x val="0.1763471128608923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35115165885725"/>
                  <c:y val="-0.2248734177215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torre!$X$4:$X$25</c:f>
              <c:numCache>
                <c:formatCode>General</c:formatCode>
                <c:ptCount val="2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torre!$Y$4:$Y$25</c:f>
              <c:numCache>
                <c:formatCode>General</c:formatCode>
                <c:ptCount val="22"/>
                <c:pt idx="0">
                  <c:v>13.75</c:v>
                </c:pt>
                <c:pt idx="2">
                  <c:v>13.75</c:v>
                </c:pt>
                <c:pt idx="4">
                  <c:v>13.75</c:v>
                </c:pt>
                <c:pt idx="6">
                  <c:v>13.75</c:v>
                </c:pt>
                <c:pt idx="8">
                  <c:v>13.75</c:v>
                </c:pt>
                <c:pt idx="10">
                  <c:v>13.75</c:v>
                </c:pt>
                <c:pt idx="12">
                  <c:v>13.75</c:v>
                </c:pt>
                <c:pt idx="14">
                  <c:v>13.75</c:v>
                </c:pt>
                <c:pt idx="16">
                  <c:v>13.75</c:v>
                </c:pt>
                <c:pt idx="18">
                  <c:v>13.75</c:v>
                </c:pt>
                <c:pt idx="20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7-441A-AC47-C8CCCF34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49551"/>
        <c:axId val="332359951"/>
      </c:scatterChart>
      <c:valAx>
        <c:axId val="3323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359951"/>
        <c:crosses val="autoZero"/>
        <c:crossBetween val="midCat"/>
      </c:valAx>
      <c:valAx>
        <c:axId val="3323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234955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Parte pequeña de la torre</a:t>
            </a:r>
          </a:p>
        </c:rich>
      </c:tx>
      <c:layout>
        <c:manualLayout>
          <c:xMode val="edge"/>
          <c:yMode val="edge"/>
          <c:x val="0.137111111111111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74103237095363"/>
                  <c:y val="-0.17374999999999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torre!$AC$4:$AC$25</c:f>
              <c:numCache>
                <c:formatCode>General</c:formatCode>
                <c:ptCount val="22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torre!$AD$4:$AD$25</c:f>
              <c:numCache>
                <c:formatCode>General</c:formatCode>
                <c:ptCount val="22"/>
                <c:pt idx="0">
                  <c:v>10.75</c:v>
                </c:pt>
                <c:pt idx="2">
                  <c:v>10.75</c:v>
                </c:pt>
                <c:pt idx="4">
                  <c:v>10.75</c:v>
                </c:pt>
                <c:pt idx="6">
                  <c:v>10.75</c:v>
                </c:pt>
                <c:pt idx="8">
                  <c:v>10.75</c:v>
                </c:pt>
                <c:pt idx="10">
                  <c:v>10.75</c:v>
                </c:pt>
                <c:pt idx="12">
                  <c:v>10.75</c:v>
                </c:pt>
                <c:pt idx="14">
                  <c:v>10.75</c:v>
                </c:pt>
                <c:pt idx="16">
                  <c:v>10.75</c:v>
                </c:pt>
                <c:pt idx="18">
                  <c:v>10.75</c:v>
                </c:pt>
                <c:pt idx="20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5-43A8-B8FA-3275B4E4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8719"/>
        <c:axId val="212561647"/>
      </c:scatterChart>
      <c:valAx>
        <c:axId val="21256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61647"/>
        <c:crosses val="autoZero"/>
        <c:crossBetween val="midCat"/>
      </c:valAx>
      <c:valAx>
        <c:axId val="21256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568719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8.4680446194225725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5947090988626422"/>
                  <c:y val="-0.40293015456401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[1]peón!$D$4:$D$19</c:f>
              <c:numCache>
                <c:formatCode>General</c:formatCode>
                <c:ptCount val="16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4</c:v>
                </c:pt>
              </c:numCache>
            </c:numRef>
          </c:xVal>
          <c:yVal>
            <c:numRef>
              <c:f>[1]peón!$E$4:$E$19</c:f>
              <c:numCache>
                <c:formatCode>General</c:formatCode>
                <c:ptCount val="16"/>
                <c:pt idx="0">
                  <c:v>11</c:v>
                </c:pt>
                <c:pt idx="2">
                  <c:v>11.5</c:v>
                </c:pt>
                <c:pt idx="4">
                  <c:v>12</c:v>
                </c:pt>
                <c:pt idx="6">
                  <c:v>12.4</c:v>
                </c:pt>
                <c:pt idx="8">
                  <c:v>12.5</c:v>
                </c:pt>
                <c:pt idx="10">
                  <c:v>12.4</c:v>
                </c:pt>
                <c:pt idx="12">
                  <c:v>12</c:v>
                </c:pt>
                <c:pt idx="14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1-44F6-8147-8265E925E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99567"/>
        <c:axId val="1252304559"/>
      </c:scatterChart>
      <c:valAx>
        <c:axId val="125229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304559"/>
        <c:crosses val="autoZero"/>
        <c:crossBetween val="midCat"/>
      </c:valAx>
      <c:valAx>
        <c:axId val="125230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29956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1347112860892392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1303368328958884E-2"/>
                  <c:y val="-0.61090952172645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peón!$I$4:$I$63</c:f>
              <c:numCache>
                <c:formatCode>General</c:formatCode>
                <c:ptCount val="60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  <c:pt idx="20">
                  <c:v>5</c:v>
                </c:pt>
                <c:pt idx="22">
                  <c:v>5.5</c:v>
                </c:pt>
                <c:pt idx="24">
                  <c:v>6</c:v>
                </c:pt>
                <c:pt idx="26">
                  <c:v>6.5</c:v>
                </c:pt>
                <c:pt idx="28">
                  <c:v>7</c:v>
                </c:pt>
                <c:pt idx="30">
                  <c:v>7.5</c:v>
                </c:pt>
                <c:pt idx="32">
                  <c:v>8</c:v>
                </c:pt>
                <c:pt idx="34">
                  <c:v>8.5</c:v>
                </c:pt>
                <c:pt idx="36">
                  <c:v>9</c:v>
                </c:pt>
                <c:pt idx="38">
                  <c:v>9.5</c:v>
                </c:pt>
                <c:pt idx="40">
                  <c:v>10</c:v>
                </c:pt>
                <c:pt idx="42">
                  <c:v>10.5</c:v>
                </c:pt>
                <c:pt idx="44">
                  <c:v>11</c:v>
                </c:pt>
                <c:pt idx="46">
                  <c:v>11.5</c:v>
                </c:pt>
                <c:pt idx="48">
                  <c:v>12</c:v>
                </c:pt>
                <c:pt idx="50">
                  <c:v>12.5</c:v>
                </c:pt>
                <c:pt idx="52">
                  <c:v>13</c:v>
                </c:pt>
                <c:pt idx="54">
                  <c:v>13.5</c:v>
                </c:pt>
                <c:pt idx="56">
                  <c:v>14</c:v>
                </c:pt>
                <c:pt idx="58">
                  <c:v>14.5</c:v>
                </c:pt>
              </c:numCache>
            </c:numRef>
          </c:xVal>
          <c:yVal>
            <c:numRef>
              <c:f>peón!$J$4:$J$63</c:f>
              <c:numCache>
                <c:formatCode>General</c:formatCode>
                <c:ptCount val="60"/>
                <c:pt idx="0">
                  <c:v>11.8</c:v>
                </c:pt>
                <c:pt idx="2">
                  <c:v>12.1</c:v>
                </c:pt>
                <c:pt idx="4">
                  <c:v>12.3</c:v>
                </c:pt>
                <c:pt idx="6">
                  <c:v>12.3</c:v>
                </c:pt>
                <c:pt idx="8">
                  <c:v>12.1</c:v>
                </c:pt>
                <c:pt idx="10">
                  <c:v>11.95</c:v>
                </c:pt>
                <c:pt idx="12">
                  <c:v>11.8</c:v>
                </c:pt>
                <c:pt idx="14">
                  <c:v>10.8</c:v>
                </c:pt>
                <c:pt idx="16">
                  <c:v>9.8000000000000007</c:v>
                </c:pt>
                <c:pt idx="18">
                  <c:v>8.6</c:v>
                </c:pt>
                <c:pt idx="20">
                  <c:v>8.1999999999999993</c:v>
                </c:pt>
                <c:pt idx="22">
                  <c:v>7.9</c:v>
                </c:pt>
                <c:pt idx="24">
                  <c:v>7.6</c:v>
                </c:pt>
                <c:pt idx="26">
                  <c:v>7.4</c:v>
                </c:pt>
                <c:pt idx="28">
                  <c:v>7.32</c:v>
                </c:pt>
                <c:pt idx="30">
                  <c:v>7.25</c:v>
                </c:pt>
                <c:pt idx="32">
                  <c:v>7.165</c:v>
                </c:pt>
                <c:pt idx="34">
                  <c:v>7.0949999999999998</c:v>
                </c:pt>
                <c:pt idx="36">
                  <c:v>6.9899999999999993</c:v>
                </c:pt>
                <c:pt idx="38">
                  <c:v>6.85</c:v>
                </c:pt>
                <c:pt idx="40">
                  <c:v>6.6749999999999998</c:v>
                </c:pt>
                <c:pt idx="42">
                  <c:v>6.4649999999999999</c:v>
                </c:pt>
                <c:pt idx="44">
                  <c:v>6.22</c:v>
                </c:pt>
                <c:pt idx="46">
                  <c:v>5.9399999999999995</c:v>
                </c:pt>
                <c:pt idx="48">
                  <c:v>5.6249999999999991</c:v>
                </c:pt>
                <c:pt idx="50">
                  <c:v>5.2749999999999995</c:v>
                </c:pt>
                <c:pt idx="52">
                  <c:v>4.8549999999999995</c:v>
                </c:pt>
                <c:pt idx="54">
                  <c:v>4.3999999999999995</c:v>
                </c:pt>
                <c:pt idx="56">
                  <c:v>3.9099999999999993</c:v>
                </c:pt>
                <c:pt idx="58">
                  <c:v>3.3849999999999993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6-4070-81BB-2F39421C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41439"/>
        <c:axId val="2080160159"/>
      </c:scatterChart>
      <c:valAx>
        <c:axId val="208014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60159"/>
        <c:crosses val="autoZero"/>
        <c:crossBetween val="midCat"/>
      </c:valAx>
      <c:valAx>
        <c:axId val="20801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41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705861767279089"/>
                  <c:y val="-0.42687080781568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peón!$N$4:$N$23</c:f>
              <c:numCache>
                <c:formatCode>General</c:formatCode>
                <c:ptCount val="20"/>
                <c:pt idx="0">
                  <c:v>0</c:v>
                </c:pt>
                <c:pt idx="2">
                  <c:v>0.5</c:v>
                </c:pt>
                <c:pt idx="4">
                  <c:v>1</c:v>
                </c:pt>
                <c:pt idx="6">
                  <c:v>1.5</c:v>
                </c:pt>
                <c:pt idx="8">
                  <c:v>2</c:v>
                </c:pt>
                <c:pt idx="10">
                  <c:v>2.5</c:v>
                </c:pt>
                <c:pt idx="12">
                  <c:v>3</c:v>
                </c:pt>
                <c:pt idx="14">
                  <c:v>3.5</c:v>
                </c:pt>
                <c:pt idx="16">
                  <c:v>4</c:v>
                </c:pt>
                <c:pt idx="18">
                  <c:v>4.5</c:v>
                </c:pt>
              </c:numCache>
            </c:numRef>
          </c:xVal>
          <c:yVal>
            <c:numRef>
              <c:f>peón!$O$4:$O$23</c:f>
              <c:numCache>
                <c:formatCode>General</c:formatCode>
                <c:ptCount val="20"/>
                <c:pt idx="0">
                  <c:v>6.1</c:v>
                </c:pt>
                <c:pt idx="2">
                  <c:v>6.25</c:v>
                </c:pt>
                <c:pt idx="4">
                  <c:v>6.25</c:v>
                </c:pt>
                <c:pt idx="6">
                  <c:v>6.1</c:v>
                </c:pt>
                <c:pt idx="8">
                  <c:v>5.7</c:v>
                </c:pt>
                <c:pt idx="10">
                  <c:v>5.3</c:v>
                </c:pt>
                <c:pt idx="12">
                  <c:v>4.9000000000000004</c:v>
                </c:pt>
                <c:pt idx="14">
                  <c:v>4.5</c:v>
                </c:pt>
                <c:pt idx="16">
                  <c:v>4.0999999999999996</c:v>
                </c:pt>
                <c:pt idx="18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47F0-9820-62E83E7D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151007"/>
        <c:axId val="2080151423"/>
      </c:scatterChart>
      <c:valAx>
        <c:axId val="20801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51423"/>
        <c:crosses val="autoZero"/>
        <c:crossBetween val="midCat"/>
      </c:valAx>
      <c:valAx>
        <c:axId val="208015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01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390769</xdr:colOff>
      <xdr:row>23</xdr:row>
      <xdr:rowOff>184721</xdr:rowOff>
    </xdr:from>
    <xdr:to>
      <xdr:col>5</xdr:col>
      <xdr:colOff>378558</xdr:colOff>
      <xdr:row>36</xdr:row>
      <xdr:rowOff>23696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424F45-0401-40DB-91EC-43E976D80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396635</xdr:colOff>
      <xdr:row>25</xdr:row>
      <xdr:rowOff>179716</xdr:rowOff>
    </xdr:from>
    <xdr:to>
      <xdr:col>20</xdr:col>
      <xdr:colOff>341462</xdr:colOff>
      <xdr:row>37</xdr:row>
      <xdr:rowOff>71887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C425C01-0D9E-4A18-9768-2E105766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21731</xdr:colOff>
      <xdr:row>44</xdr:row>
      <xdr:rowOff>13229</xdr:rowOff>
    </xdr:from>
    <xdr:to>
      <xdr:col>15</xdr:col>
      <xdr:colOff>740834</xdr:colOff>
      <xdr:row>58</xdr:row>
      <xdr:rowOff>105435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2D39257-AB75-46E6-A4BE-AE126D993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401411</xdr:colOff>
      <xdr:row>44</xdr:row>
      <xdr:rowOff>26458</xdr:rowOff>
    </xdr:from>
    <xdr:to>
      <xdr:col>10</xdr:col>
      <xdr:colOff>436562</xdr:colOff>
      <xdr:row>57</xdr:row>
      <xdr:rowOff>196094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4A92CDC-CAFF-4F77-9436-47683F73A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498740</xdr:colOff>
      <xdr:row>25</xdr:row>
      <xdr:rowOff>158751</xdr:rowOff>
    </xdr:from>
    <xdr:to>
      <xdr:col>25</xdr:col>
      <xdr:colOff>423334</xdr:colOff>
      <xdr:row>36</xdr:row>
      <xdr:rowOff>128059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DC970A-44A9-4F38-BF2B-9B9BF979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254000</xdr:colOff>
      <xdr:row>25</xdr:row>
      <xdr:rowOff>149754</xdr:rowOff>
    </xdr:from>
    <xdr:to>
      <xdr:col>31</xdr:col>
      <xdr:colOff>105833</xdr:colOff>
      <xdr:row>40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0FCE02-159D-4171-A41F-5FE47BF34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170597</xdr:colOff>
      <xdr:row>19</xdr:row>
      <xdr:rowOff>99513</xdr:rowOff>
    </xdr:from>
    <xdr:to>
      <xdr:col>5</xdr:col>
      <xdr:colOff>511791</xdr:colOff>
      <xdr:row>32</xdr:row>
      <xdr:rowOff>106338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1ADF7C-5B66-4AB5-AD9A-24F44B421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332845</xdr:colOff>
      <xdr:row>42</xdr:row>
      <xdr:rowOff>14816</xdr:rowOff>
    </xdr:from>
    <xdr:to>
      <xdr:col>15</xdr:col>
      <xdr:colOff>410104</xdr:colOff>
      <xdr:row>56</xdr:row>
      <xdr:rowOff>91016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2FF78E-57BB-4E14-967E-12AA570D6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744537</xdr:colOff>
      <xdr:row>63</xdr:row>
      <xdr:rowOff>165628</xdr:rowOff>
    </xdr:from>
    <xdr:to>
      <xdr:col>10</xdr:col>
      <xdr:colOff>744537</xdr:colOff>
      <xdr:row>78</xdr:row>
      <xdr:rowOff>30162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A59D82-4A69-4D65-B48E-1FA4C6149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354541</xdr:colOff>
      <xdr:row>57</xdr:row>
      <xdr:rowOff>183620</xdr:rowOff>
    </xdr:from>
    <xdr:to>
      <xdr:col>21</xdr:col>
      <xdr:colOff>211667</xdr:colOff>
      <xdr:row>72</xdr:row>
      <xdr:rowOff>69320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DC33FA2-B7B8-4704-9F56-FCC4631C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25</xdr:row>
      <xdr:rowOff>181579</xdr:rowOff>
    </xdr:from>
    <xdr:to>
      <xdr:col>4</xdr:col>
      <xdr:colOff>678494</xdr:colOff>
      <xdr:row>40</xdr:row>
      <xdr:rowOff>67279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81FEDF-BF57-4588-B3E3-7B48826A9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15</xdr:row>
      <xdr:rowOff>190499</xdr:rowOff>
    </xdr:from>
    <xdr:to>
      <xdr:col>10</xdr:col>
      <xdr:colOff>571500</xdr:colOff>
      <xdr:row>30</xdr:row>
      <xdr:rowOff>52386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A8D1B34-E345-4C9C-84F6-508338923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257175</xdr:colOff>
      <xdr:row>38</xdr:row>
      <xdr:rowOff>28574</xdr:rowOff>
    </xdr:from>
    <xdr:to>
      <xdr:col>15</xdr:col>
      <xdr:colOff>528637</xdr:colOff>
      <xdr:row>52</xdr:row>
      <xdr:rowOff>61911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C38DD70-BA9F-419C-8639-E7FC3E6A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97</xdr:row>
      <xdr:rowOff>176212</xdr:rowOff>
    </xdr:from>
    <xdr:to>
      <xdr:col>21</xdr:col>
      <xdr:colOff>80962</xdr:colOff>
      <xdr:row>112</xdr:row>
      <xdr:rowOff>61912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2431305-C1CF-425A-A3BF-6F649B1C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233362</xdr:colOff>
      <xdr:row>16</xdr:row>
      <xdr:rowOff>19049</xdr:rowOff>
    </xdr:from>
    <xdr:to>
      <xdr:col>25</xdr:col>
      <xdr:colOff>466725</xdr:colOff>
      <xdr:row>30</xdr:row>
      <xdr:rowOff>90486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5DCD7A8-561C-4B98-92D0-77942F043A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719137</xdr:colOff>
      <xdr:row>17</xdr:row>
      <xdr:rowOff>142875</xdr:rowOff>
    </xdr:from>
    <xdr:to>
      <xdr:col>30</xdr:col>
      <xdr:colOff>333375</xdr:colOff>
      <xdr:row>32</xdr:row>
      <xdr:rowOff>4762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80AF51A-F784-412C-AD9E-8EA46762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16961</xdr:colOff>
      <xdr:row>17</xdr:row>
      <xdr:rowOff>194153</xdr:rowOff>
    </xdr:from>
    <xdr:to>
      <xdr:col>35</xdr:col>
      <xdr:colOff>26096</xdr:colOff>
      <xdr:row>32</xdr:row>
      <xdr:rowOff>1565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8434A8A-A7A8-4871-B9BC-7B92E5964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414924</xdr:colOff>
      <xdr:row>19</xdr:row>
      <xdr:rowOff>141962</xdr:rowOff>
    </xdr:from>
    <xdr:to>
      <xdr:col>40</xdr:col>
      <xdr:colOff>548013</xdr:colOff>
      <xdr:row>33</xdr:row>
      <xdr:rowOff>145093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4D65415-2966-4CAB-865F-ECC6DAD08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728075</xdr:colOff>
      <xdr:row>32</xdr:row>
      <xdr:rowOff>13048</xdr:rowOff>
    </xdr:from>
    <xdr:to>
      <xdr:col>45</xdr:col>
      <xdr:colOff>652397</xdr:colOff>
      <xdr:row>46</xdr:row>
      <xdr:rowOff>14614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6EA0A3F-7D28-436E-AEC2-67ECF4F6B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519308</xdr:colOff>
      <xdr:row>18</xdr:row>
      <xdr:rowOff>39144</xdr:rowOff>
    </xdr:from>
    <xdr:to>
      <xdr:col>51</xdr:col>
      <xdr:colOff>26096</xdr:colOff>
      <xdr:row>32</xdr:row>
      <xdr:rowOff>1565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FBD207B-E1A3-4219-A573-2B691F2B6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272143</xdr:colOff>
      <xdr:row>24</xdr:row>
      <xdr:rowOff>181579</xdr:rowOff>
    </xdr:from>
    <xdr:to>
      <xdr:col>4</xdr:col>
      <xdr:colOff>678494</xdr:colOff>
      <xdr:row>39</xdr:row>
      <xdr:rowOff>67279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8BC19F-EBFB-448E-9EC4-1ACE16E73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14</xdr:row>
      <xdr:rowOff>90487</xdr:rowOff>
    </xdr:from>
    <xdr:to>
      <xdr:col>10</xdr:col>
      <xdr:colOff>742950</xdr:colOff>
      <xdr:row>28</xdr:row>
      <xdr:rowOff>166687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82EA73-E8EB-438A-A5BF-7B7559A3D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36</xdr:row>
      <xdr:rowOff>190499</xdr:rowOff>
    </xdr:from>
    <xdr:to>
      <xdr:col>15</xdr:col>
      <xdr:colOff>585787</xdr:colOff>
      <xdr:row>51</xdr:row>
      <xdr:rowOff>14286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B646EF7-67EA-46AC-91F4-0FD8587BE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23812</xdr:colOff>
      <xdr:row>97</xdr:row>
      <xdr:rowOff>14287</xdr:rowOff>
    </xdr:from>
    <xdr:to>
      <xdr:col>21</xdr:col>
      <xdr:colOff>23812</xdr:colOff>
      <xdr:row>111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E93588D-9216-409F-BF6D-48DA73EDB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214312</xdr:colOff>
      <xdr:row>15</xdr:row>
      <xdr:rowOff>33337</xdr:rowOff>
    </xdr:from>
    <xdr:to>
      <xdr:col>25</xdr:col>
      <xdr:colOff>419100</xdr:colOff>
      <xdr:row>29</xdr:row>
      <xdr:rowOff>109537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EF0AE1A-B839-488B-99BE-92DC13A5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566737</xdr:colOff>
      <xdr:row>17</xdr:row>
      <xdr:rowOff>4762</xdr:rowOff>
    </xdr:from>
    <xdr:to>
      <xdr:col>30</xdr:col>
      <xdr:colOff>514350</xdr:colOff>
      <xdr:row>31</xdr:row>
      <xdr:rowOff>71437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CEF2168-CF15-4BB4-90E2-FDFC300F7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757237</xdr:colOff>
      <xdr:row>16</xdr:row>
      <xdr:rowOff>185737</xdr:rowOff>
    </xdr:from>
    <xdr:to>
      <xdr:col>35</xdr:col>
      <xdr:colOff>314325</xdr:colOff>
      <xdr:row>31</xdr:row>
      <xdr:rowOff>61912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2F6FCFB-39EB-4F73-B511-521C33DA8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547687</xdr:colOff>
      <xdr:row>18</xdr:row>
      <xdr:rowOff>185737</xdr:rowOff>
    </xdr:from>
    <xdr:to>
      <xdr:col>40</xdr:col>
      <xdr:colOff>257175</xdr:colOff>
      <xdr:row>33</xdr:row>
      <xdr:rowOff>52387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47A5EBB-F1EC-4666-A8D3-1285A51A6D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347662</xdr:colOff>
      <xdr:row>31</xdr:row>
      <xdr:rowOff>23812</xdr:rowOff>
    </xdr:from>
    <xdr:to>
      <xdr:col>46</xdr:col>
      <xdr:colOff>347662</xdr:colOff>
      <xdr:row>45</xdr:row>
      <xdr:rowOff>52387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D85515C-A675-4946-A79D-2AF66A4BC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585272</xdr:colOff>
      <xdr:row>15</xdr:row>
      <xdr:rowOff>194860</xdr:rowOff>
    </xdr:from>
    <xdr:to>
      <xdr:col>5</xdr:col>
      <xdr:colOff>252471</xdr:colOff>
      <xdr:row>30</xdr:row>
      <xdr:rowOff>11705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938726-5803-45F8-B3FD-7ACEAD42A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398944</xdr:colOff>
      <xdr:row>13</xdr:row>
      <xdr:rowOff>188291</xdr:rowOff>
    </xdr:from>
    <xdr:to>
      <xdr:col>10</xdr:col>
      <xdr:colOff>469348</xdr:colOff>
      <xdr:row>28</xdr:row>
      <xdr:rowOff>32578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54E1FC-88A5-484B-B335-4EEE78892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5521</xdr:colOff>
      <xdr:row>101</xdr:row>
      <xdr:rowOff>188290</xdr:rowOff>
    </xdr:from>
    <xdr:to>
      <xdr:col>16</xdr:col>
      <xdr:colOff>22086</xdr:colOff>
      <xdr:row>116</xdr:row>
      <xdr:rowOff>32577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B5FEE1-E682-4BDA-B0F9-E88BC873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157369</xdr:colOff>
      <xdr:row>18</xdr:row>
      <xdr:rowOff>8835</xdr:rowOff>
    </xdr:from>
    <xdr:to>
      <xdr:col>20</xdr:col>
      <xdr:colOff>427934</xdr:colOff>
      <xdr:row>32</xdr:row>
      <xdr:rowOff>46383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69701A-944D-49F6-997F-EC5E64EDF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461066</xdr:colOff>
      <xdr:row>14</xdr:row>
      <xdr:rowOff>8835</xdr:rowOff>
    </xdr:from>
    <xdr:to>
      <xdr:col>25</xdr:col>
      <xdr:colOff>317501</xdr:colOff>
      <xdr:row>28</xdr:row>
      <xdr:rowOff>46383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CCA538E-4C8B-4915-BFB5-48041AF6F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530086</xdr:colOff>
      <xdr:row>19</xdr:row>
      <xdr:rowOff>188291</xdr:rowOff>
    </xdr:from>
    <xdr:to>
      <xdr:col>30</xdr:col>
      <xdr:colOff>455542</xdr:colOff>
      <xdr:row>34</xdr:row>
      <xdr:rowOff>32578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14C177-7B16-41E3-91E9-F3E28220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419652</xdr:colOff>
      <xdr:row>45</xdr:row>
      <xdr:rowOff>174487</xdr:rowOff>
    </xdr:from>
    <xdr:to>
      <xdr:col>35</xdr:col>
      <xdr:colOff>248478</xdr:colOff>
      <xdr:row>60</xdr:row>
      <xdr:rowOff>18774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88C552-A758-4680-9BA7-887B6B65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433455</xdr:colOff>
      <xdr:row>31</xdr:row>
      <xdr:rowOff>188291</xdr:rowOff>
    </xdr:from>
    <xdr:to>
      <xdr:col>40</xdr:col>
      <xdr:colOff>510761</xdr:colOff>
      <xdr:row>46</xdr:row>
      <xdr:rowOff>32578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249B4E-7BD1-45EC-96D8-3649A97B2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%20de%20datos%20para%20sacar%20la%20fun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rre"/>
      <sheetName val="peón"/>
      <sheetName val="reina"/>
      <sheetName val="rey"/>
      <sheetName val="alfil"/>
      <sheetName val="caballo"/>
      <sheetName val="función de cada figura"/>
    </sheetNames>
    <sheetDataSet>
      <sheetData sheetId="0">
        <row r="4">
          <cell r="D4">
            <v>0</v>
          </cell>
          <cell r="E4">
            <v>13</v>
          </cell>
        </row>
        <row r="6">
          <cell r="D6">
            <v>0.5</v>
          </cell>
          <cell r="E6">
            <v>13.5</v>
          </cell>
        </row>
        <row r="8">
          <cell r="D8">
            <v>1</v>
          </cell>
          <cell r="E8">
            <v>14.05</v>
          </cell>
        </row>
        <row r="10">
          <cell r="D10">
            <v>1.5</v>
          </cell>
          <cell r="E10">
            <v>14.25</v>
          </cell>
        </row>
        <row r="12">
          <cell r="D12">
            <v>2</v>
          </cell>
          <cell r="E12">
            <v>14.5</v>
          </cell>
        </row>
        <row r="14">
          <cell r="D14">
            <v>2.5</v>
          </cell>
          <cell r="E14">
            <v>14.5</v>
          </cell>
        </row>
        <row r="16">
          <cell r="D16">
            <v>3</v>
          </cell>
          <cell r="E16">
            <v>14.5</v>
          </cell>
        </row>
        <row r="18">
          <cell r="D18">
            <v>3.5</v>
          </cell>
          <cell r="E18">
            <v>14.3</v>
          </cell>
        </row>
        <row r="20">
          <cell r="D20">
            <v>4</v>
          </cell>
          <cell r="E20">
            <v>13.95</v>
          </cell>
        </row>
        <row r="22">
          <cell r="D22">
            <v>4.5</v>
          </cell>
          <cell r="E22">
            <v>13.4</v>
          </cell>
        </row>
      </sheetData>
      <sheetData sheetId="1">
        <row r="4">
          <cell r="D4">
            <v>0</v>
          </cell>
          <cell r="E4">
            <v>11</v>
          </cell>
        </row>
        <row r="6">
          <cell r="D6">
            <v>0.5</v>
          </cell>
          <cell r="E6">
            <v>11.5</v>
          </cell>
        </row>
        <row r="8">
          <cell r="D8">
            <v>1</v>
          </cell>
          <cell r="E8">
            <v>12</v>
          </cell>
        </row>
        <row r="10">
          <cell r="D10">
            <v>1.5</v>
          </cell>
          <cell r="E10">
            <v>12.4</v>
          </cell>
        </row>
        <row r="12">
          <cell r="D12">
            <v>2</v>
          </cell>
          <cell r="E12">
            <v>12.5</v>
          </cell>
        </row>
        <row r="14">
          <cell r="D14">
            <v>2.5</v>
          </cell>
          <cell r="E14">
            <v>12.4</v>
          </cell>
        </row>
        <row r="16">
          <cell r="D16">
            <v>3</v>
          </cell>
          <cell r="E16">
            <v>12</v>
          </cell>
        </row>
        <row r="18">
          <cell r="D18">
            <v>4</v>
          </cell>
          <cell r="E18">
            <v>11.8</v>
          </cell>
        </row>
      </sheetData>
      <sheetData sheetId="2">
        <row r="4">
          <cell r="D4">
            <v>0</v>
          </cell>
          <cell r="E4">
            <v>15</v>
          </cell>
        </row>
        <row r="6">
          <cell r="D6">
            <v>0.5</v>
          </cell>
          <cell r="E6">
            <v>15.5</v>
          </cell>
        </row>
        <row r="8">
          <cell r="D8">
            <v>1</v>
          </cell>
          <cell r="E8">
            <v>16.100000000000001</v>
          </cell>
        </row>
        <row r="10">
          <cell r="D10">
            <v>1.5</v>
          </cell>
          <cell r="E10">
            <v>16.399999999999999</v>
          </cell>
        </row>
        <row r="12">
          <cell r="D12">
            <v>2</v>
          </cell>
          <cell r="E12">
            <v>16.5</v>
          </cell>
        </row>
        <row r="14">
          <cell r="D14">
            <v>2.5</v>
          </cell>
          <cell r="E14">
            <v>16.5</v>
          </cell>
        </row>
        <row r="16">
          <cell r="D16">
            <v>3</v>
          </cell>
          <cell r="E16">
            <v>16.5</v>
          </cell>
        </row>
        <row r="18">
          <cell r="D18">
            <v>3.5</v>
          </cell>
          <cell r="E18">
            <v>16.399999999999999</v>
          </cell>
        </row>
        <row r="20">
          <cell r="D20">
            <v>4</v>
          </cell>
          <cell r="E20">
            <v>16.100000000000001</v>
          </cell>
        </row>
        <row r="22">
          <cell r="D22">
            <v>4.5</v>
          </cell>
          <cell r="E22">
            <v>15.5</v>
          </cell>
        </row>
        <row r="24">
          <cell r="D24">
            <v>5</v>
          </cell>
          <cell r="E24">
            <v>15</v>
          </cell>
        </row>
      </sheetData>
      <sheetData sheetId="3"/>
      <sheetData sheetId="4">
        <row r="4">
          <cell r="D4">
            <v>0</v>
          </cell>
          <cell r="E4">
            <v>15</v>
          </cell>
        </row>
        <row r="6">
          <cell r="D6">
            <v>0.5</v>
          </cell>
          <cell r="E6">
            <v>15.5</v>
          </cell>
        </row>
        <row r="8">
          <cell r="D8">
            <v>1</v>
          </cell>
          <cell r="E8">
            <v>16.100000000000001</v>
          </cell>
        </row>
        <row r="10">
          <cell r="D10">
            <v>1.5</v>
          </cell>
          <cell r="E10">
            <v>16.399999999999999</v>
          </cell>
        </row>
        <row r="12">
          <cell r="D12">
            <v>2</v>
          </cell>
          <cell r="E12">
            <v>16.5</v>
          </cell>
        </row>
        <row r="14">
          <cell r="D14">
            <v>2.5</v>
          </cell>
          <cell r="E14">
            <v>16.5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B15B-216B-45AE-BCF8-8D7CFC906F73}">
  <dimension ref="B2:AF58"/>
  <sheetViews>
    <sheetView tabSelected="1" topLeftCell="R12" zoomScale="72" workbookViewId="0">
      <selection activeCell="AG23" sqref="AG23"/>
    </sheetView>
  </sheetViews>
  <sheetFormatPr baseColWidth="10" defaultRowHeight="15" x14ac:dyDescent="0.25"/>
  <sheetData>
    <row r="2" spans="2:31" x14ac:dyDescent="0.25">
      <c r="D2" s="21" t="s">
        <v>0</v>
      </c>
      <c r="E2" s="22"/>
      <c r="F2" s="1"/>
      <c r="G2" s="1"/>
      <c r="H2" s="1"/>
      <c r="I2" s="21" t="s">
        <v>1</v>
      </c>
      <c r="J2" s="22"/>
      <c r="K2" s="1"/>
      <c r="L2" s="1"/>
      <c r="M2" s="1"/>
      <c r="N2" s="21" t="s">
        <v>2</v>
      </c>
      <c r="O2" s="22"/>
      <c r="P2" s="1"/>
      <c r="Q2" s="1"/>
      <c r="R2" s="1"/>
      <c r="S2" s="21" t="s">
        <v>3</v>
      </c>
      <c r="T2" s="22"/>
      <c r="U2" s="1"/>
      <c r="V2" s="1"/>
      <c r="W2" s="1"/>
      <c r="X2" s="21" t="s">
        <v>4</v>
      </c>
      <c r="Y2" s="22"/>
      <c r="Z2" s="1"/>
      <c r="AA2" s="1"/>
      <c r="AB2" s="1"/>
      <c r="AC2" s="21" t="s">
        <v>5</v>
      </c>
      <c r="AD2" s="22"/>
      <c r="AE2" s="1"/>
    </row>
    <row r="3" spans="2:31" x14ac:dyDescent="0.25">
      <c r="D3" s="2" t="s">
        <v>6</v>
      </c>
      <c r="E3" s="3" t="s">
        <v>7</v>
      </c>
      <c r="F3" s="1"/>
      <c r="G3" s="1"/>
      <c r="H3" s="1"/>
      <c r="I3" s="2" t="s">
        <v>6</v>
      </c>
      <c r="J3" s="3" t="s">
        <v>7</v>
      </c>
      <c r="K3" s="1"/>
      <c r="L3" s="1"/>
      <c r="M3" s="1"/>
      <c r="N3" s="4" t="s">
        <v>6</v>
      </c>
      <c r="O3" s="5" t="s">
        <v>7</v>
      </c>
      <c r="P3" s="1"/>
      <c r="Q3" s="1"/>
      <c r="R3" s="6"/>
      <c r="S3" s="2" t="s">
        <v>6</v>
      </c>
      <c r="T3" s="5" t="s">
        <v>7</v>
      </c>
      <c r="U3" s="1"/>
      <c r="V3" s="1"/>
      <c r="W3" s="1"/>
      <c r="X3" s="4" t="s">
        <v>6</v>
      </c>
      <c r="Y3" s="5" t="s">
        <v>7</v>
      </c>
      <c r="Z3" s="1"/>
      <c r="AA3" s="1"/>
      <c r="AB3" s="1"/>
      <c r="AC3" s="4" t="s">
        <v>6</v>
      </c>
      <c r="AD3" s="5" t="s">
        <v>7</v>
      </c>
      <c r="AE3" s="1"/>
    </row>
    <row r="4" spans="2:31" x14ac:dyDescent="0.25">
      <c r="B4" s="23" t="s">
        <v>8</v>
      </c>
      <c r="C4" s="24"/>
      <c r="D4" s="23">
        <v>0</v>
      </c>
      <c r="E4" s="30">
        <v>13</v>
      </c>
      <c r="G4" s="23" t="s">
        <v>8</v>
      </c>
      <c r="H4" s="24"/>
      <c r="I4" s="32">
        <v>0</v>
      </c>
      <c r="J4" s="28">
        <v>13.4</v>
      </c>
      <c r="L4" s="23" t="s">
        <v>8</v>
      </c>
      <c r="M4" s="24"/>
      <c r="N4" s="27">
        <v>0</v>
      </c>
      <c r="O4" s="28">
        <v>10.7</v>
      </c>
      <c r="Q4" s="23" t="s">
        <v>8</v>
      </c>
      <c r="R4" s="24"/>
      <c r="S4" s="29">
        <v>0</v>
      </c>
      <c r="T4" s="30">
        <v>9.8000000000000007</v>
      </c>
      <c r="V4" s="23" t="s">
        <v>8</v>
      </c>
      <c r="W4" s="31"/>
      <c r="X4" s="23">
        <v>0</v>
      </c>
      <c r="Y4" s="24">
        <v>13.75</v>
      </c>
      <c r="AA4" s="23" t="s">
        <v>8</v>
      </c>
      <c r="AB4" s="24"/>
      <c r="AC4" s="23">
        <v>0</v>
      </c>
      <c r="AD4" s="24">
        <v>10.75</v>
      </c>
    </row>
    <row r="5" spans="2:31" x14ac:dyDescent="0.25">
      <c r="B5" s="25"/>
      <c r="C5" s="26"/>
      <c r="D5" s="25"/>
      <c r="E5" s="28"/>
      <c r="G5" s="25"/>
      <c r="H5" s="26"/>
      <c r="I5" s="32"/>
      <c r="J5" s="28"/>
      <c r="L5" s="25"/>
      <c r="M5" s="26"/>
      <c r="N5" s="27"/>
      <c r="O5" s="28"/>
      <c r="Q5" s="25"/>
      <c r="R5" s="26"/>
      <c r="S5" s="29"/>
      <c r="T5" s="28"/>
      <c r="V5" s="25"/>
      <c r="W5" s="29"/>
      <c r="X5" s="25"/>
      <c r="Y5" s="26"/>
      <c r="AA5" s="25"/>
      <c r="AB5" s="26"/>
      <c r="AC5" s="25"/>
      <c r="AD5" s="26"/>
    </row>
    <row r="6" spans="2:31" x14ac:dyDescent="0.25">
      <c r="B6" s="25" t="s">
        <v>9</v>
      </c>
      <c r="C6" s="26"/>
      <c r="D6" s="25">
        <v>0.5</v>
      </c>
      <c r="E6" s="28">
        <v>13.5</v>
      </c>
      <c r="G6" s="25" t="s">
        <v>9</v>
      </c>
      <c r="H6" s="26"/>
      <c r="I6" s="27">
        <v>0.5</v>
      </c>
      <c r="J6" s="28">
        <v>13.6</v>
      </c>
      <c r="L6" s="25" t="s">
        <v>9</v>
      </c>
      <c r="M6" s="26"/>
      <c r="N6" s="27">
        <v>1</v>
      </c>
      <c r="O6" s="28">
        <f>O4-0.075</f>
        <v>10.625</v>
      </c>
      <c r="Q6" s="25" t="s">
        <v>9</v>
      </c>
      <c r="R6" s="26"/>
      <c r="S6" s="29">
        <v>0.5</v>
      </c>
      <c r="T6" s="28">
        <v>9.8000000000000007</v>
      </c>
      <c r="V6" s="25" t="s">
        <v>9</v>
      </c>
      <c r="W6" s="26"/>
      <c r="X6" s="29">
        <v>0.5</v>
      </c>
      <c r="Y6" s="26">
        <v>13.75</v>
      </c>
      <c r="AA6" s="25" t="s">
        <v>9</v>
      </c>
      <c r="AB6" s="26"/>
      <c r="AC6" s="25">
        <v>0.5</v>
      </c>
      <c r="AD6" s="26">
        <v>10.75</v>
      </c>
    </row>
    <row r="7" spans="2:31" x14ac:dyDescent="0.25">
      <c r="B7" s="25"/>
      <c r="C7" s="26"/>
      <c r="D7" s="25"/>
      <c r="E7" s="28"/>
      <c r="G7" s="25"/>
      <c r="H7" s="26"/>
      <c r="I7" s="27"/>
      <c r="J7" s="28"/>
      <c r="L7" s="25"/>
      <c r="M7" s="26"/>
      <c r="N7" s="27"/>
      <c r="O7" s="28"/>
      <c r="Q7" s="25"/>
      <c r="R7" s="26"/>
      <c r="S7" s="29"/>
      <c r="T7" s="28"/>
      <c r="V7" s="25"/>
      <c r="W7" s="26"/>
      <c r="X7" s="29"/>
      <c r="Y7" s="26"/>
      <c r="AA7" s="25"/>
      <c r="AB7" s="26"/>
      <c r="AC7" s="25"/>
      <c r="AD7" s="26"/>
    </row>
    <row r="8" spans="2:31" x14ac:dyDescent="0.25">
      <c r="B8" s="25" t="s">
        <v>10</v>
      </c>
      <c r="C8" s="26"/>
      <c r="D8" s="25">
        <v>1</v>
      </c>
      <c r="E8" s="28">
        <v>14.05</v>
      </c>
      <c r="G8" s="25" t="s">
        <v>10</v>
      </c>
      <c r="H8" s="26"/>
      <c r="I8" s="27">
        <v>1</v>
      </c>
      <c r="J8" s="28">
        <v>13.8</v>
      </c>
      <c r="L8" s="25" t="s">
        <v>10</v>
      </c>
      <c r="M8" s="26"/>
      <c r="N8" s="27">
        <v>2</v>
      </c>
      <c r="O8" s="28">
        <f>O6-0.075</f>
        <v>10.55</v>
      </c>
      <c r="Q8" s="25" t="s">
        <v>10</v>
      </c>
      <c r="R8" s="26"/>
      <c r="S8" s="29">
        <v>1</v>
      </c>
      <c r="T8" s="28">
        <v>9.9</v>
      </c>
      <c r="V8" s="25" t="s">
        <v>10</v>
      </c>
      <c r="W8" s="26"/>
      <c r="X8" s="29">
        <v>1</v>
      </c>
      <c r="Y8" s="26">
        <v>13.75</v>
      </c>
      <c r="AA8" s="25" t="s">
        <v>10</v>
      </c>
      <c r="AB8" s="26"/>
      <c r="AC8" s="29">
        <v>1</v>
      </c>
      <c r="AD8" s="26">
        <v>10.75</v>
      </c>
    </row>
    <row r="9" spans="2:31" x14ac:dyDescent="0.25">
      <c r="B9" s="25"/>
      <c r="C9" s="26"/>
      <c r="D9" s="25"/>
      <c r="E9" s="28"/>
      <c r="G9" s="25"/>
      <c r="H9" s="26"/>
      <c r="I9" s="27"/>
      <c r="J9" s="28"/>
      <c r="L9" s="25"/>
      <c r="M9" s="26"/>
      <c r="N9" s="27"/>
      <c r="O9" s="28"/>
      <c r="Q9" s="25"/>
      <c r="R9" s="26"/>
      <c r="S9" s="29"/>
      <c r="T9" s="28"/>
      <c r="V9" s="25"/>
      <c r="W9" s="26"/>
      <c r="X9" s="29"/>
      <c r="Y9" s="26"/>
      <c r="AA9" s="25"/>
      <c r="AB9" s="26"/>
      <c r="AC9" s="29"/>
      <c r="AD9" s="26"/>
    </row>
    <row r="10" spans="2:31" x14ac:dyDescent="0.25">
      <c r="B10" s="25" t="s">
        <v>11</v>
      </c>
      <c r="C10" s="26"/>
      <c r="D10" s="25">
        <v>1.5</v>
      </c>
      <c r="E10" s="28">
        <v>14.25</v>
      </c>
      <c r="G10" s="25" t="s">
        <v>11</v>
      </c>
      <c r="H10" s="26"/>
      <c r="I10" s="32">
        <v>1.5</v>
      </c>
      <c r="J10" s="28">
        <v>14</v>
      </c>
      <c r="L10" s="25" t="s">
        <v>11</v>
      </c>
      <c r="M10" s="26"/>
      <c r="N10" s="27">
        <v>3</v>
      </c>
      <c r="O10" s="28">
        <f>O8-0.075</f>
        <v>10.475000000000001</v>
      </c>
      <c r="Q10" s="25" t="s">
        <v>11</v>
      </c>
      <c r="R10" s="26"/>
      <c r="S10" s="29">
        <v>1.5</v>
      </c>
      <c r="T10" s="28">
        <v>10.050000000000001</v>
      </c>
      <c r="V10" s="25" t="s">
        <v>11</v>
      </c>
      <c r="W10" s="26"/>
      <c r="X10" s="23">
        <v>1.5</v>
      </c>
      <c r="Y10" s="26">
        <v>13.75</v>
      </c>
      <c r="AA10" s="25" t="s">
        <v>11</v>
      </c>
      <c r="AB10" s="26"/>
      <c r="AC10" s="23">
        <v>1.5</v>
      </c>
      <c r="AD10" s="26">
        <v>10.75</v>
      </c>
    </row>
    <row r="11" spans="2:31" x14ac:dyDescent="0.25">
      <c r="B11" s="25"/>
      <c r="C11" s="26"/>
      <c r="D11" s="25"/>
      <c r="E11" s="28"/>
      <c r="G11" s="25"/>
      <c r="H11" s="26"/>
      <c r="I11" s="32"/>
      <c r="J11" s="28"/>
      <c r="L11" s="25"/>
      <c r="M11" s="26"/>
      <c r="N11" s="27"/>
      <c r="O11" s="28"/>
      <c r="Q11" s="25"/>
      <c r="R11" s="26"/>
      <c r="S11" s="29"/>
      <c r="T11" s="28"/>
      <c r="V11" s="25"/>
      <c r="W11" s="26"/>
      <c r="X11" s="25"/>
      <c r="Y11" s="26"/>
      <c r="AA11" s="25"/>
      <c r="AB11" s="26"/>
      <c r="AC11" s="25"/>
      <c r="AD11" s="26"/>
    </row>
    <row r="12" spans="2:31" x14ac:dyDescent="0.25">
      <c r="B12" s="25" t="s">
        <v>12</v>
      </c>
      <c r="C12" s="26"/>
      <c r="D12" s="25">
        <v>2</v>
      </c>
      <c r="E12" s="28">
        <v>14.5</v>
      </c>
      <c r="G12" s="25" t="s">
        <v>12</v>
      </c>
      <c r="H12" s="26"/>
      <c r="I12" s="27">
        <v>2</v>
      </c>
      <c r="J12" s="28">
        <v>14.1</v>
      </c>
      <c r="L12" s="25" t="s">
        <v>12</v>
      </c>
      <c r="M12" s="26"/>
      <c r="N12" s="27">
        <v>4</v>
      </c>
      <c r="O12" s="28">
        <f>O10-0.075</f>
        <v>10.400000000000002</v>
      </c>
      <c r="Q12" s="25" t="s">
        <v>12</v>
      </c>
      <c r="R12" s="26"/>
      <c r="S12" s="29">
        <v>2</v>
      </c>
      <c r="T12" s="28">
        <v>10.25</v>
      </c>
      <c r="V12" s="25" t="s">
        <v>12</v>
      </c>
      <c r="W12" s="26"/>
      <c r="X12" s="29">
        <v>2</v>
      </c>
      <c r="Y12" s="26">
        <v>13.75</v>
      </c>
      <c r="AA12" s="25" t="s">
        <v>12</v>
      </c>
      <c r="AB12" s="26"/>
      <c r="AC12" s="25">
        <v>2</v>
      </c>
      <c r="AD12" s="26">
        <v>10.75</v>
      </c>
    </row>
    <row r="13" spans="2:31" x14ac:dyDescent="0.25">
      <c r="B13" s="25"/>
      <c r="C13" s="26"/>
      <c r="D13" s="25"/>
      <c r="E13" s="28"/>
      <c r="G13" s="25"/>
      <c r="H13" s="26"/>
      <c r="I13" s="27"/>
      <c r="J13" s="28"/>
      <c r="L13" s="25"/>
      <c r="M13" s="26"/>
      <c r="N13" s="27"/>
      <c r="O13" s="28"/>
      <c r="Q13" s="25"/>
      <c r="R13" s="26"/>
      <c r="S13" s="29"/>
      <c r="T13" s="28"/>
      <c r="V13" s="25"/>
      <c r="W13" s="26"/>
      <c r="X13" s="29"/>
      <c r="Y13" s="26"/>
      <c r="AA13" s="25"/>
      <c r="AB13" s="26"/>
      <c r="AC13" s="25"/>
      <c r="AD13" s="26"/>
    </row>
    <row r="14" spans="2:31" x14ac:dyDescent="0.25">
      <c r="B14" s="25" t="s">
        <v>13</v>
      </c>
      <c r="C14" s="26"/>
      <c r="D14" s="25">
        <v>2.5</v>
      </c>
      <c r="E14" s="28">
        <v>14.5</v>
      </c>
      <c r="G14" s="25" t="s">
        <v>13</v>
      </c>
      <c r="H14" s="26"/>
      <c r="I14" s="27">
        <v>2.5</v>
      </c>
      <c r="J14" s="28">
        <v>14.2</v>
      </c>
      <c r="L14" s="25" t="s">
        <v>13</v>
      </c>
      <c r="M14" s="26"/>
      <c r="N14" s="27">
        <v>5</v>
      </c>
      <c r="O14" s="28">
        <f>O12-0.075</f>
        <v>10.325000000000003</v>
      </c>
      <c r="Q14" s="25" t="s">
        <v>13</v>
      </c>
      <c r="R14" s="26"/>
      <c r="S14" s="29">
        <v>2.5</v>
      </c>
      <c r="T14" s="28">
        <v>10.55</v>
      </c>
      <c r="V14" s="25" t="s">
        <v>13</v>
      </c>
      <c r="W14" s="26"/>
      <c r="X14" s="29">
        <v>2.5</v>
      </c>
      <c r="Y14" s="26">
        <v>13.75</v>
      </c>
      <c r="AA14" s="25" t="s">
        <v>13</v>
      </c>
      <c r="AB14" s="26"/>
      <c r="AC14" s="29">
        <v>2.5</v>
      </c>
      <c r="AD14" s="26">
        <v>10.75</v>
      </c>
    </row>
    <row r="15" spans="2:31" x14ac:dyDescent="0.25">
      <c r="B15" s="25"/>
      <c r="C15" s="26"/>
      <c r="D15" s="25"/>
      <c r="E15" s="28"/>
      <c r="G15" s="25"/>
      <c r="H15" s="26"/>
      <c r="I15" s="27"/>
      <c r="J15" s="28"/>
      <c r="L15" s="25"/>
      <c r="M15" s="26"/>
      <c r="N15" s="27"/>
      <c r="O15" s="28"/>
      <c r="Q15" s="25"/>
      <c r="R15" s="26"/>
      <c r="S15" s="29"/>
      <c r="T15" s="28"/>
      <c r="V15" s="25"/>
      <c r="W15" s="26"/>
      <c r="X15" s="29"/>
      <c r="Y15" s="26"/>
      <c r="AA15" s="25"/>
      <c r="AB15" s="26"/>
      <c r="AC15" s="29"/>
      <c r="AD15" s="26"/>
    </row>
    <row r="16" spans="2:31" x14ac:dyDescent="0.25">
      <c r="B16" s="25" t="s">
        <v>14</v>
      </c>
      <c r="C16" s="26"/>
      <c r="D16" s="25">
        <v>3</v>
      </c>
      <c r="E16" s="28">
        <v>14.5</v>
      </c>
      <c r="G16" s="25" t="s">
        <v>14</v>
      </c>
      <c r="H16" s="26"/>
      <c r="I16" s="32">
        <v>3</v>
      </c>
      <c r="J16" s="28">
        <v>14.3</v>
      </c>
      <c r="L16" s="25" t="s">
        <v>14</v>
      </c>
      <c r="M16" s="26"/>
      <c r="N16" s="27">
        <v>6</v>
      </c>
      <c r="O16" s="28">
        <f>O14-0.075</f>
        <v>10.250000000000004</v>
      </c>
      <c r="Q16" s="25" t="s">
        <v>14</v>
      </c>
      <c r="R16" s="26"/>
      <c r="S16" s="29">
        <v>3</v>
      </c>
      <c r="T16" s="28">
        <v>11.05</v>
      </c>
      <c r="V16" s="25" t="s">
        <v>14</v>
      </c>
      <c r="W16" s="26"/>
      <c r="X16" s="23">
        <v>3</v>
      </c>
      <c r="Y16" s="26">
        <v>13.75</v>
      </c>
      <c r="AA16" s="25" t="s">
        <v>14</v>
      </c>
      <c r="AB16" s="26"/>
      <c r="AC16" s="23">
        <v>3</v>
      </c>
      <c r="AD16" s="26">
        <v>10.75</v>
      </c>
    </row>
    <row r="17" spans="2:32" x14ac:dyDescent="0.25">
      <c r="B17" s="25"/>
      <c r="C17" s="26"/>
      <c r="D17" s="25"/>
      <c r="E17" s="28"/>
      <c r="G17" s="25"/>
      <c r="H17" s="26"/>
      <c r="I17" s="32"/>
      <c r="J17" s="28"/>
      <c r="L17" s="25"/>
      <c r="M17" s="26"/>
      <c r="N17" s="27"/>
      <c r="O17" s="28"/>
      <c r="Q17" s="25"/>
      <c r="R17" s="26"/>
      <c r="S17" s="29"/>
      <c r="T17" s="28"/>
      <c r="V17" s="25"/>
      <c r="W17" s="26"/>
      <c r="X17" s="25"/>
      <c r="Y17" s="26"/>
      <c r="AA17" s="25"/>
      <c r="AB17" s="26"/>
      <c r="AC17" s="25"/>
      <c r="AD17" s="26"/>
      <c r="AF17" s="9"/>
    </row>
    <row r="18" spans="2:32" x14ac:dyDescent="0.25">
      <c r="B18" s="25" t="s">
        <v>15</v>
      </c>
      <c r="C18" s="26"/>
      <c r="D18" s="25">
        <v>3.5</v>
      </c>
      <c r="E18" s="28">
        <v>14.3</v>
      </c>
      <c r="G18" s="25" t="s">
        <v>15</v>
      </c>
      <c r="H18" s="26"/>
      <c r="I18" s="27">
        <v>3.5</v>
      </c>
      <c r="J18" s="28">
        <v>14.1</v>
      </c>
      <c r="L18" s="25" t="s">
        <v>15</v>
      </c>
      <c r="M18" s="26"/>
      <c r="N18" s="27">
        <v>7</v>
      </c>
      <c r="O18" s="28">
        <f>O16-0.075</f>
        <v>10.175000000000004</v>
      </c>
      <c r="Q18" s="25" t="s">
        <v>15</v>
      </c>
      <c r="R18" s="26"/>
      <c r="S18" s="29">
        <v>3.5</v>
      </c>
      <c r="T18" s="28">
        <v>11.85</v>
      </c>
      <c r="V18" s="25" t="s">
        <v>15</v>
      </c>
      <c r="W18" s="26"/>
      <c r="X18" s="29">
        <v>3.5</v>
      </c>
      <c r="Y18" s="26">
        <v>13.75</v>
      </c>
      <c r="AA18" s="25" t="s">
        <v>15</v>
      </c>
      <c r="AB18" s="26"/>
      <c r="AC18" s="25">
        <v>3.5</v>
      </c>
      <c r="AD18" s="26">
        <v>10.75</v>
      </c>
    </row>
    <row r="19" spans="2:32" x14ac:dyDescent="0.25">
      <c r="B19" s="25"/>
      <c r="C19" s="26"/>
      <c r="D19" s="25"/>
      <c r="E19" s="28"/>
      <c r="G19" s="25"/>
      <c r="H19" s="26"/>
      <c r="I19" s="27"/>
      <c r="J19" s="28"/>
      <c r="L19" s="25"/>
      <c r="M19" s="26"/>
      <c r="N19" s="27"/>
      <c r="O19" s="28"/>
      <c r="Q19" s="25"/>
      <c r="R19" s="26"/>
      <c r="S19" s="29"/>
      <c r="T19" s="28"/>
      <c r="V19" s="25"/>
      <c r="W19" s="26"/>
      <c r="X19" s="29"/>
      <c r="Y19" s="26"/>
      <c r="AA19" s="25"/>
      <c r="AB19" s="26"/>
      <c r="AC19" s="25"/>
      <c r="AD19" s="26"/>
    </row>
    <row r="20" spans="2:32" x14ac:dyDescent="0.25">
      <c r="B20" s="25" t="s">
        <v>16</v>
      </c>
      <c r="C20" s="26"/>
      <c r="D20" s="25">
        <v>4</v>
      </c>
      <c r="E20" s="28">
        <v>13.95</v>
      </c>
      <c r="G20" s="25" t="s">
        <v>16</v>
      </c>
      <c r="H20" s="26"/>
      <c r="I20" s="27">
        <v>4</v>
      </c>
      <c r="J20" s="28">
        <v>13.55</v>
      </c>
      <c r="L20" s="25" t="s">
        <v>16</v>
      </c>
      <c r="M20" s="26"/>
      <c r="N20" s="27">
        <v>8</v>
      </c>
      <c r="O20" s="33">
        <f>O18-0.075</f>
        <v>10.100000000000005</v>
      </c>
      <c r="P20" s="10"/>
      <c r="Q20" s="25" t="s">
        <v>16</v>
      </c>
      <c r="R20" s="26"/>
      <c r="S20" s="29">
        <v>4</v>
      </c>
      <c r="T20" s="28">
        <v>12.8</v>
      </c>
      <c r="V20" s="25" t="s">
        <v>16</v>
      </c>
      <c r="W20" s="26"/>
      <c r="X20" s="29">
        <v>4</v>
      </c>
      <c r="Y20" s="26">
        <v>13.75</v>
      </c>
      <c r="Z20" s="11"/>
      <c r="AA20" s="29" t="s">
        <v>16</v>
      </c>
      <c r="AB20" s="26"/>
      <c r="AC20" s="29">
        <v>4</v>
      </c>
      <c r="AD20" s="26">
        <v>10.75</v>
      </c>
    </row>
    <row r="21" spans="2:32" x14ac:dyDescent="0.25">
      <c r="B21" s="25"/>
      <c r="C21" s="26"/>
      <c r="D21" s="25"/>
      <c r="E21" s="28"/>
      <c r="G21" s="25"/>
      <c r="H21" s="26"/>
      <c r="I21" s="27"/>
      <c r="J21" s="33"/>
      <c r="K21" s="10"/>
      <c r="L21" s="25"/>
      <c r="M21" s="26"/>
      <c r="N21" s="27"/>
      <c r="O21" s="33"/>
      <c r="P21" s="10"/>
      <c r="Q21" s="25"/>
      <c r="R21" s="26"/>
      <c r="S21" s="29"/>
      <c r="T21" s="28"/>
      <c r="U21" s="11"/>
      <c r="V21" s="25"/>
      <c r="W21" s="26"/>
      <c r="X21" s="29"/>
      <c r="Y21" s="26"/>
      <c r="Z21" s="11"/>
      <c r="AA21" s="29"/>
      <c r="AB21" s="26"/>
      <c r="AC21" s="29"/>
      <c r="AD21" s="26"/>
    </row>
    <row r="22" spans="2:32" x14ac:dyDescent="0.25">
      <c r="B22" s="25" t="s">
        <v>17</v>
      </c>
      <c r="C22" s="26"/>
      <c r="D22" s="25">
        <v>4.5</v>
      </c>
      <c r="E22" s="28">
        <v>13.4</v>
      </c>
      <c r="F22" s="12"/>
      <c r="G22" s="25" t="s">
        <v>17</v>
      </c>
      <c r="H22" s="26"/>
      <c r="I22" s="32">
        <v>4.5</v>
      </c>
      <c r="J22" s="33">
        <v>13</v>
      </c>
      <c r="K22" s="10"/>
      <c r="L22" s="25" t="s">
        <v>17</v>
      </c>
      <c r="M22" s="26"/>
      <c r="N22" s="27">
        <v>9</v>
      </c>
      <c r="O22" s="33">
        <f>O20-0.075</f>
        <v>10.025000000000006</v>
      </c>
      <c r="P22" s="11"/>
      <c r="Q22" s="29" t="s">
        <v>17</v>
      </c>
      <c r="R22" s="26"/>
      <c r="S22" s="29">
        <v>4.5</v>
      </c>
      <c r="T22" s="28">
        <v>12.85</v>
      </c>
      <c r="U22" s="11"/>
      <c r="V22" s="29" t="s">
        <v>17</v>
      </c>
      <c r="W22" s="26"/>
      <c r="X22" s="23">
        <v>4.5</v>
      </c>
      <c r="Y22" s="26">
        <v>13.75</v>
      </c>
      <c r="Z22" s="11"/>
      <c r="AA22" s="29" t="s">
        <v>17</v>
      </c>
      <c r="AB22" s="26"/>
      <c r="AC22" s="23">
        <v>4.5</v>
      </c>
      <c r="AD22" s="26">
        <v>10.75</v>
      </c>
    </row>
    <row r="23" spans="2:32" x14ac:dyDescent="0.25">
      <c r="B23" s="34"/>
      <c r="C23" s="35"/>
      <c r="D23" s="34"/>
      <c r="E23" s="36"/>
      <c r="F23" s="12"/>
      <c r="G23" s="25"/>
      <c r="H23" s="26"/>
      <c r="I23" s="32"/>
      <c r="J23" s="33"/>
      <c r="K23" s="10"/>
      <c r="L23" s="25"/>
      <c r="M23" s="26"/>
      <c r="N23" s="27"/>
      <c r="O23" s="33"/>
      <c r="P23" s="11"/>
      <c r="Q23" s="29"/>
      <c r="R23" s="26"/>
      <c r="S23" s="29"/>
      <c r="T23" s="28"/>
      <c r="U23" s="11"/>
      <c r="V23" s="29"/>
      <c r="W23" s="26"/>
      <c r="X23" s="25"/>
      <c r="Y23" s="26"/>
      <c r="Z23" s="11"/>
      <c r="AA23" s="29"/>
      <c r="AB23" s="26"/>
      <c r="AC23" s="25"/>
      <c r="AD23" s="26"/>
    </row>
    <row r="24" spans="2:32" x14ac:dyDescent="0.25">
      <c r="F24" s="12"/>
      <c r="G24" s="25" t="s">
        <v>18</v>
      </c>
      <c r="H24" s="26"/>
      <c r="I24" s="27">
        <v>5</v>
      </c>
      <c r="J24" s="33">
        <v>12.45</v>
      </c>
      <c r="K24" s="10"/>
      <c r="L24" s="25" t="s">
        <v>18</v>
      </c>
      <c r="M24" s="26"/>
      <c r="N24" s="27">
        <v>10</v>
      </c>
      <c r="O24" s="33">
        <f>O22-0.075</f>
        <v>9.9500000000000064</v>
      </c>
      <c r="P24" s="11"/>
      <c r="Q24" s="29" t="s">
        <v>18</v>
      </c>
      <c r="R24" s="26"/>
      <c r="S24" s="29">
        <v>5</v>
      </c>
      <c r="T24" s="28">
        <v>12.85</v>
      </c>
      <c r="U24" s="11"/>
      <c r="V24" s="25" t="s">
        <v>17</v>
      </c>
      <c r="W24" s="26"/>
      <c r="X24" s="29">
        <v>5</v>
      </c>
      <c r="Y24" s="26">
        <v>13.75</v>
      </c>
      <c r="AA24" s="25" t="s">
        <v>17</v>
      </c>
      <c r="AB24" s="26"/>
      <c r="AC24" s="25">
        <v>5</v>
      </c>
      <c r="AD24" s="26">
        <v>10.75</v>
      </c>
    </row>
    <row r="25" spans="2:32" x14ac:dyDescent="0.25">
      <c r="F25" s="12"/>
      <c r="G25" s="25"/>
      <c r="H25" s="26"/>
      <c r="I25" s="27"/>
      <c r="J25" s="33"/>
      <c r="K25" s="10"/>
      <c r="L25" s="25"/>
      <c r="M25" s="26"/>
      <c r="N25" s="27"/>
      <c r="O25" s="33"/>
      <c r="P25" s="11"/>
      <c r="Q25" s="37"/>
      <c r="R25" s="35"/>
      <c r="S25" s="29"/>
      <c r="T25" s="36"/>
      <c r="U25" s="11"/>
      <c r="V25" s="34"/>
      <c r="W25" s="35"/>
      <c r="X25" s="29"/>
      <c r="Y25" s="35"/>
      <c r="AA25" s="34"/>
      <c r="AB25" s="35"/>
      <c r="AC25" s="25"/>
      <c r="AD25" s="35"/>
    </row>
    <row r="26" spans="2:32" x14ac:dyDescent="0.25">
      <c r="G26" s="25" t="s">
        <v>19</v>
      </c>
      <c r="H26" s="26"/>
      <c r="I26" s="27">
        <v>5.5</v>
      </c>
      <c r="J26" s="28">
        <v>11.95</v>
      </c>
      <c r="L26" s="25" t="s">
        <v>19</v>
      </c>
      <c r="M26" s="26"/>
      <c r="N26" s="27">
        <v>11</v>
      </c>
      <c r="O26" s="33">
        <f>O24-0.075</f>
        <v>9.8750000000000071</v>
      </c>
      <c r="P26" s="10"/>
      <c r="R26" s="13"/>
      <c r="S26" s="14"/>
    </row>
    <row r="27" spans="2:32" x14ac:dyDescent="0.25">
      <c r="G27" s="25"/>
      <c r="H27" s="26"/>
      <c r="I27" s="27"/>
      <c r="J27" s="28"/>
      <c r="L27" s="25"/>
      <c r="M27" s="26"/>
      <c r="N27" s="27"/>
      <c r="O27" s="28"/>
      <c r="S27" s="15"/>
    </row>
    <row r="28" spans="2:32" x14ac:dyDescent="0.25">
      <c r="G28" s="25" t="s">
        <v>20</v>
      </c>
      <c r="H28" s="26"/>
      <c r="I28" s="32">
        <v>6</v>
      </c>
      <c r="J28" s="28">
        <v>11.6</v>
      </c>
      <c r="L28" s="25" t="s">
        <v>20</v>
      </c>
      <c r="M28" s="26"/>
      <c r="N28" s="27">
        <v>12</v>
      </c>
      <c r="O28" s="28">
        <f>O26-0.075</f>
        <v>9.8000000000000078</v>
      </c>
    </row>
    <row r="29" spans="2:32" x14ac:dyDescent="0.25">
      <c r="G29" s="25"/>
      <c r="H29" s="26"/>
      <c r="I29" s="32"/>
      <c r="J29" s="28"/>
      <c r="L29" s="25"/>
      <c r="M29" s="26"/>
      <c r="N29" s="27"/>
      <c r="O29" s="28"/>
    </row>
    <row r="30" spans="2:32" x14ac:dyDescent="0.25">
      <c r="G30" s="25" t="s">
        <v>21</v>
      </c>
      <c r="H30" s="26"/>
      <c r="I30" s="27">
        <v>6.5</v>
      </c>
      <c r="J30" s="28">
        <v>11.3</v>
      </c>
      <c r="L30" s="25" t="s">
        <v>21</v>
      </c>
      <c r="M30" s="26"/>
      <c r="N30" s="27">
        <v>13</v>
      </c>
      <c r="O30" s="28">
        <f>O28-0.075</f>
        <v>9.7250000000000085</v>
      </c>
    </row>
    <row r="31" spans="2:32" x14ac:dyDescent="0.25">
      <c r="G31" s="25"/>
      <c r="H31" s="26"/>
      <c r="I31" s="27"/>
      <c r="J31" s="28"/>
      <c r="L31" s="25"/>
      <c r="M31" s="26"/>
      <c r="N31" s="27"/>
      <c r="O31" s="28"/>
    </row>
    <row r="32" spans="2:32" x14ac:dyDescent="0.25">
      <c r="G32" s="25" t="s">
        <v>22</v>
      </c>
      <c r="H32" s="26"/>
      <c r="I32" s="27">
        <v>7</v>
      </c>
      <c r="J32" s="28">
        <v>11.1</v>
      </c>
      <c r="L32" s="25" t="s">
        <v>22</v>
      </c>
      <c r="M32" s="26"/>
      <c r="N32" s="27">
        <v>14</v>
      </c>
      <c r="O32" s="28">
        <f>O30-0.075</f>
        <v>9.6500000000000092</v>
      </c>
    </row>
    <row r="33" spans="2:30" x14ac:dyDescent="0.25">
      <c r="G33" s="25"/>
      <c r="H33" s="26"/>
      <c r="I33" s="27"/>
      <c r="J33" s="28"/>
      <c r="L33" s="25"/>
      <c r="M33" s="26"/>
      <c r="N33" s="27"/>
      <c r="O33" s="28"/>
    </row>
    <row r="34" spans="2:30" x14ac:dyDescent="0.25">
      <c r="G34" s="25" t="s">
        <v>23</v>
      </c>
      <c r="H34" s="26"/>
      <c r="I34" s="32">
        <v>7.5</v>
      </c>
      <c r="J34" s="28">
        <v>11</v>
      </c>
      <c r="L34" s="25" t="s">
        <v>23</v>
      </c>
      <c r="M34" s="26"/>
      <c r="N34" s="27">
        <v>15</v>
      </c>
      <c r="O34" s="28">
        <f>O32-0.075</f>
        <v>9.5750000000000099</v>
      </c>
    </row>
    <row r="35" spans="2:30" x14ac:dyDescent="0.25">
      <c r="G35" s="25"/>
      <c r="H35" s="26"/>
      <c r="I35" s="32"/>
      <c r="J35" s="28"/>
      <c r="L35" s="25"/>
      <c r="M35" s="26"/>
      <c r="N35" s="27"/>
      <c r="O35" s="28"/>
    </row>
    <row r="36" spans="2:30" x14ac:dyDescent="0.25">
      <c r="G36" s="25" t="s">
        <v>24</v>
      </c>
      <c r="H36" s="26"/>
      <c r="I36" s="27">
        <v>8</v>
      </c>
      <c r="J36" s="28">
        <v>10.9</v>
      </c>
      <c r="L36" s="25" t="s">
        <v>24</v>
      </c>
      <c r="M36" s="26"/>
      <c r="N36" s="27">
        <v>16</v>
      </c>
      <c r="O36" s="28">
        <f>O34-0.075</f>
        <v>9.5000000000000107</v>
      </c>
    </row>
    <row r="37" spans="2:30" ht="15.75" thickBot="1" x14ac:dyDescent="0.3">
      <c r="G37" s="25"/>
      <c r="H37" s="26"/>
      <c r="I37" s="27"/>
      <c r="J37" s="28"/>
      <c r="L37" s="25"/>
      <c r="M37" s="26"/>
      <c r="N37" s="27"/>
      <c r="O37" s="28"/>
    </row>
    <row r="38" spans="2:30" ht="15.75" thickBot="1" x14ac:dyDescent="0.3">
      <c r="B38" s="38" t="s">
        <v>25</v>
      </c>
      <c r="C38" s="39"/>
      <c r="D38" s="39"/>
      <c r="E38" s="40"/>
      <c r="G38" s="25" t="s">
        <v>26</v>
      </c>
      <c r="H38" s="26"/>
      <c r="I38" s="27">
        <v>8.5</v>
      </c>
      <c r="J38" s="28">
        <v>10.8</v>
      </c>
      <c r="L38" s="25" t="s">
        <v>26</v>
      </c>
      <c r="M38" s="26"/>
      <c r="N38" s="27">
        <v>17</v>
      </c>
      <c r="O38" s="28">
        <f>O36-0.075</f>
        <v>9.4250000000000114</v>
      </c>
      <c r="AA38" s="16"/>
      <c r="AB38" s="16"/>
      <c r="AC38" s="16"/>
      <c r="AD38" s="16"/>
    </row>
    <row r="39" spans="2:30" ht="15.75" thickBot="1" x14ac:dyDescent="0.3">
      <c r="B39" s="41"/>
      <c r="C39" s="42"/>
      <c r="D39" s="42"/>
      <c r="E39" s="43"/>
      <c r="G39" s="25"/>
      <c r="H39" s="26"/>
      <c r="I39" s="27"/>
      <c r="J39" s="28"/>
      <c r="L39" s="25"/>
      <c r="M39" s="26"/>
      <c r="N39" s="27"/>
      <c r="O39" s="28"/>
      <c r="Q39" s="44" t="s">
        <v>27</v>
      </c>
      <c r="R39" s="45"/>
      <c r="S39" s="45"/>
      <c r="T39" s="46"/>
      <c r="V39" s="50" t="s">
        <v>28</v>
      </c>
      <c r="W39" s="51"/>
      <c r="X39" s="51"/>
      <c r="Y39" s="52"/>
      <c r="AA39" s="56" t="s">
        <v>29</v>
      </c>
      <c r="AB39" s="57"/>
      <c r="AC39" s="57"/>
      <c r="AD39" s="58"/>
    </row>
    <row r="40" spans="2:30" ht="15.75" thickBot="1" x14ac:dyDescent="0.3">
      <c r="G40" s="25" t="s">
        <v>30</v>
      </c>
      <c r="H40" s="26"/>
      <c r="I40" s="32">
        <v>9</v>
      </c>
      <c r="J40" s="28">
        <v>10.8</v>
      </c>
      <c r="L40" s="25" t="s">
        <v>30</v>
      </c>
      <c r="M40" s="26"/>
      <c r="N40" s="27">
        <v>18</v>
      </c>
      <c r="O40" s="28">
        <f>O38-0.075</f>
        <v>9.3500000000000121</v>
      </c>
      <c r="Q40" s="47"/>
      <c r="R40" s="48"/>
      <c r="S40" s="48"/>
      <c r="T40" s="49"/>
      <c r="V40" s="53"/>
      <c r="W40" s="54"/>
      <c r="X40" s="54"/>
      <c r="Y40" s="55"/>
      <c r="AA40" s="59"/>
      <c r="AB40" s="60"/>
      <c r="AC40" s="60"/>
      <c r="AD40" s="61"/>
    </row>
    <row r="41" spans="2:30" x14ac:dyDescent="0.25">
      <c r="G41" s="25"/>
      <c r="H41" s="26"/>
      <c r="I41" s="32"/>
      <c r="J41" s="28"/>
      <c r="L41" s="25"/>
      <c r="M41" s="26"/>
      <c r="N41" s="27"/>
      <c r="O41" s="28"/>
    </row>
    <row r="42" spans="2:30" x14ac:dyDescent="0.25">
      <c r="G42" s="25" t="s">
        <v>31</v>
      </c>
      <c r="H42" s="26"/>
      <c r="I42" s="27">
        <v>9.5</v>
      </c>
      <c r="J42" s="28">
        <v>10.7</v>
      </c>
      <c r="L42" s="25" t="s">
        <v>31</v>
      </c>
      <c r="M42" s="26"/>
      <c r="N42" s="27">
        <v>19</v>
      </c>
      <c r="O42" s="28">
        <f>O40-0.075</f>
        <v>9.2750000000000128</v>
      </c>
    </row>
    <row r="43" spans="2:30" x14ac:dyDescent="0.25">
      <c r="G43" s="34"/>
      <c r="H43" s="35"/>
      <c r="I43" s="27"/>
      <c r="J43" s="36"/>
      <c r="L43" s="34"/>
      <c r="M43" s="35"/>
      <c r="N43" s="27"/>
      <c r="O43" s="36"/>
    </row>
    <row r="56" spans="7:15" ht="15.75" thickBot="1" x14ac:dyDescent="0.3"/>
    <row r="57" spans="7:15" x14ac:dyDescent="0.25">
      <c r="G57" s="44" t="s">
        <v>32</v>
      </c>
      <c r="H57" s="45"/>
      <c r="I57" s="45"/>
      <c r="J57" s="46"/>
      <c r="L57" s="44" t="s">
        <v>33</v>
      </c>
      <c r="M57" s="45"/>
      <c r="N57" s="45"/>
      <c r="O57" s="46"/>
    </row>
    <row r="58" spans="7:15" ht="15.75" thickBot="1" x14ac:dyDescent="0.3">
      <c r="G58" s="47"/>
      <c r="H58" s="48"/>
      <c r="I58" s="48"/>
      <c r="J58" s="49"/>
      <c r="L58" s="47"/>
      <c r="M58" s="48"/>
      <c r="N58" s="48"/>
      <c r="O58" s="49"/>
    </row>
  </sheetData>
  <mergeCells count="261">
    <mergeCell ref="G57:J58"/>
    <mergeCell ref="L57:O58"/>
    <mergeCell ref="G42:H43"/>
    <mergeCell ref="I42:I43"/>
    <mergeCell ref="J42:J43"/>
    <mergeCell ref="L42:M43"/>
    <mergeCell ref="N42:N43"/>
    <mergeCell ref="O42:O43"/>
    <mergeCell ref="O38:O39"/>
    <mergeCell ref="Q39:T40"/>
    <mergeCell ref="V39:Y40"/>
    <mergeCell ref="AA39:AD40"/>
    <mergeCell ref="G40:H41"/>
    <mergeCell ref="I40:I41"/>
    <mergeCell ref="J40:J41"/>
    <mergeCell ref="L40:M41"/>
    <mergeCell ref="N40:N41"/>
    <mergeCell ref="O40:O41"/>
    <mergeCell ref="B38:E39"/>
    <mergeCell ref="G38:H39"/>
    <mergeCell ref="I38:I39"/>
    <mergeCell ref="J38:J39"/>
    <mergeCell ref="L38:M39"/>
    <mergeCell ref="N38:N39"/>
    <mergeCell ref="G36:H37"/>
    <mergeCell ref="I36:I37"/>
    <mergeCell ref="J36:J37"/>
    <mergeCell ref="L36:M37"/>
    <mergeCell ref="N36:N37"/>
    <mergeCell ref="O36:O37"/>
    <mergeCell ref="G34:H35"/>
    <mergeCell ref="I34:I35"/>
    <mergeCell ref="J34:J35"/>
    <mergeCell ref="L34:M35"/>
    <mergeCell ref="N34:N35"/>
    <mergeCell ref="O34:O35"/>
    <mergeCell ref="G32:H33"/>
    <mergeCell ref="I32:I33"/>
    <mergeCell ref="J32:J33"/>
    <mergeCell ref="L32:M33"/>
    <mergeCell ref="N32:N33"/>
    <mergeCell ref="O32:O33"/>
    <mergeCell ref="G30:H31"/>
    <mergeCell ref="I30:I31"/>
    <mergeCell ref="J30:J31"/>
    <mergeCell ref="L30:M31"/>
    <mergeCell ref="N30:N31"/>
    <mergeCell ref="O30:O31"/>
    <mergeCell ref="G28:H29"/>
    <mergeCell ref="I28:I29"/>
    <mergeCell ref="J28:J29"/>
    <mergeCell ref="L28:M29"/>
    <mergeCell ref="N28:N29"/>
    <mergeCell ref="O28:O29"/>
    <mergeCell ref="AA24:AB25"/>
    <mergeCell ref="AC24:AC25"/>
    <mergeCell ref="AD24:AD25"/>
    <mergeCell ref="G26:H27"/>
    <mergeCell ref="I26:I27"/>
    <mergeCell ref="J26:J27"/>
    <mergeCell ref="L26:M27"/>
    <mergeCell ref="N26:N27"/>
    <mergeCell ref="O26:O27"/>
    <mergeCell ref="Q24:R25"/>
    <mergeCell ref="S24:S25"/>
    <mergeCell ref="T24:T25"/>
    <mergeCell ref="V24:W25"/>
    <mergeCell ref="X24:X25"/>
    <mergeCell ref="Y24:Y25"/>
    <mergeCell ref="G24:H25"/>
    <mergeCell ref="I24:I25"/>
    <mergeCell ref="J24:J25"/>
    <mergeCell ref="L24:M25"/>
    <mergeCell ref="N24:N25"/>
    <mergeCell ref="O24:O25"/>
    <mergeCell ref="AA22:AB23"/>
    <mergeCell ref="AC22:AC23"/>
    <mergeCell ref="AD22:AD23"/>
    <mergeCell ref="L22:M23"/>
    <mergeCell ref="N22:N23"/>
    <mergeCell ref="O22:O23"/>
    <mergeCell ref="Q22:R23"/>
    <mergeCell ref="S22:S23"/>
    <mergeCell ref="T22:T23"/>
    <mergeCell ref="B22:C23"/>
    <mergeCell ref="D22:D23"/>
    <mergeCell ref="E22:E23"/>
    <mergeCell ref="G22:H23"/>
    <mergeCell ref="I22:I23"/>
    <mergeCell ref="J22:J23"/>
    <mergeCell ref="V20:W21"/>
    <mergeCell ref="X20:X21"/>
    <mergeCell ref="Y20:Y21"/>
    <mergeCell ref="B20:C21"/>
    <mergeCell ref="D20:D21"/>
    <mergeCell ref="E20:E21"/>
    <mergeCell ref="G20:H21"/>
    <mergeCell ref="I20:I21"/>
    <mergeCell ref="J20:J21"/>
    <mergeCell ref="V22:W23"/>
    <mergeCell ref="X22:X23"/>
    <mergeCell ref="Y22:Y23"/>
    <mergeCell ref="AA20:AB21"/>
    <mergeCell ref="AC20:AC21"/>
    <mergeCell ref="AD20:AD21"/>
    <mergeCell ref="L20:M21"/>
    <mergeCell ref="N20:N21"/>
    <mergeCell ref="O20:O21"/>
    <mergeCell ref="Q20:R21"/>
    <mergeCell ref="S20:S21"/>
    <mergeCell ref="T20:T21"/>
    <mergeCell ref="AA18:AB19"/>
    <mergeCell ref="AC18:AC19"/>
    <mergeCell ref="AD18:AD19"/>
    <mergeCell ref="L18:M19"/>
    <mergeCell ref="N18:N19"/>
    <mergeCell ref="O18:O19"/>
    <mergeCell ref="Q18:R19"/>
    <mergeCell ref="S18:S19"/>
    <mergeCell ref="T18:T19"/>
    <mergeCell ref="B18:C19"/>
    <mergeCell ref="D18:D19"/>
    <mergeCell ref="E18:E19"/>
    <mergeCell ref="G18:H19"/>
    <mergeCell ref="I18:I19"/>
    <mergeCell ref="J18:J19"/>
    <mergeCell ref="V16:W17"/>
    <mergeCell ref="X16:X17"/>
    <mergeCell ref="Y16:Y17"/>
    <mergeCell ref="B16:C17"/>
    <mergeCell ref="D16:D17"/>
    <mergeCell ref="E16:E17"/>
    <mergeCell ref="G16:H17"/>
    <mergeCell ref="I16:I17"/>
    <mergeCell ref="J16:J17"/>
    <mergeCell ref="V18:W19"/>
    <mergeCell ref="X18:X19"/>
    <mergeCell ref="Y18:Y19"/>
    <mergeCell ref="AA16:AB17"/>
    <mergeCell ref="AC16:AC17"/>
    <mergeCell ref="AD16:AD17"/>
    <mergeCell ref="L16:M17"/>
    <mergeCell ref="N16:N17"/>
    <mergeCell ref="O16:O17"/>
    <mergeCell ref="Q16:R17"/>
    <mergeCell ref="S16:S17"/>
    <mergeCell ref="T16:T17"/>
    <mergeCell ref="AA14:AB15"/>
    <mergeCell ref="AC14:AC15"/>
    <mergeCell ref="AD14:AD15"/>
    <mergeCell ref="L14:M15"/>
    <mergeCell ref="N14:N15"/>
    <mergeCell ref="O14:O15"/>
    <mergeCell ref="Q14:R15"/>
    <mergeCell ref="S14:S15"/>
    <mergeCell ref="T14:T15"/>
    <mergeCell ref="B14:C15"/>
    <mergeCell ref="D14:D15"/>
    <mergeCell ref="E14:E15"/>
    <mergeCell ref="G14:H15"/>
    <mergeCell ref="I14:I15"/>
    <mergeCell ref="J14:J15"/>
    <mergeCell ref="V12:W13"/>
    <mergeCell ref="X12:X13"/>
    <mergeCell ref="Y12:Y13"/>
    <mergeCell ref="B12:C13"/>
    <mergeCell ref="D12:D13"/>
    <mergeCell ref="E12:E13"/>
    <mergeCell ref="G12:H13"/>
    <mergeCell ref="I12:I13"/>
    <mergeCell ref="J12:J13"/>
    <mergeCell ref="V14:W15"/>
    <mergeCell ref="X14:X15"/>
    <mergeCell ref="Y14:Y15"/>
    <mergeCell ref="AA12:AB13"/>
    <mergeCell ref="AC12:AC13"/>
    <mergeCell ref="AD12:AD13"/>
    <mergeCell ref="L12:M13"/>
    <mergeCell ref="N12:N13"/>
    <mergeCell ref="O12:O13"/>
    <mergeCell ref="Q12:R13"/>
    <mergeCell ref="S12:S13"/>
    <mergeCell ref="T12:T13"/>
    <mergeCell ref="AA10:AB11"/>
    <mergeCell ref="AC10:AC11"/>
    <mergeCell ref="AD10:AD11"/>
    <mergeCell ref="L10:M11"/>
    <mergeCell ref="N10:N11"/>
    <mergeCell ref="O10:O11"/>
    <mergeCell ref="Q10:R11"/>
    <mergeCell ref="S10:S11"/>
    <mergeCell ref="T10:T11"/>
    <mergeCell ref="B10:C11"/>
    <mergeCell ref="D10:D11"/>
    <mergeCell ref="E10:E11"/>
    <mergeCell ref="G10:H11"/>
    <mergeCell ref="I10:I11"/>
    <mergeCell ref="J10:J11"/>
    <mergeCell ref="V8:W9"/>
    <mergeCell ref="X8:X9"/>
    <mergeCell ref="Y8:Y9"/>
    <mergeCell ref="B8:C9"/>
    <mergeCell ref="D8:D9"/>
    <mergeCell ref="E8:E9"/>
    <mergeCell ref="G8:H9"/>
    <mergeCell ref="I8:I9"/>
    <mergeCell ref="J8:J9"/>
    <mergeCell ref="V10:W11"/>
    <mergeCell ref="X10:X11"/>
    <mergeCell ref="Y10:Y11"/>
    <mergeCell ref="AA8:AB9"/>
    <mergeCell ref="AC8:AC9"/>
    <mergeCell ref="AD8:AD9"/>
    <mergeCell ref="L8:M9"/>
    <mergeCell ref="N8:N9"/>
    <mergeCell ref="O8:O9"/>
    <mergeCell ref="Q8:R9"/>
    <mergeCell ref="S8:S9"/>
    <mergeCell ref="T8:T9"/>
    <mergeCell ref="AA6:AB7"/>
    <mergeCell ref="AC6:AC7"/>
    <mergeCell ref="AD6:AD7"/>
    <mergeCell ref="L6:M7"/>
    <mergeCell ref="N6:N7"/>
    <mergeCell ref="O6:O7"/>
    <mergeCell ref="Q6:R7"/>
    <mergeCell ref="S6:S7"/>
    <mergeCell ref="T6:T7"/>
    <mergeCell ref="B6:C7"/>
    <mergeCell ref="D6:D7"/>
    <mergeCell ref="E6:E7"/>
    <mergeCell ref="G6:H7"/>
    <mergeCell ref="I6:I7"/>
    <mergeCell ref="J6:J7"/>
    <mergeCell ref="V4:W5"/>
    <mergeCell ref="X4:X5"/>
    <mergeCell ref="Y4:Y5"/>
    <mergeCell ref="B4:C5"/>
    <mergeCell ref="D4:D5"/>
    <mergeCell ref="E4:E5"/>
    <mergeCell ref="G4:H5"/>
    <mergeCell ref="I4:I5"/>
    <mergeCell ref="J4:J5"/>
    <mergeCell ref="V6:W7"/>
    <mergeCell ref="X6:X7"/>
    <mergeCell ref="Y6:Y7"/>
    <mergeCell ref="D2:E2"/>
    <mergeCell ref="I2:J2"/>
    <mergeCell ref="N2:O2"/>
    <mergeCell ref="S2:T2"/>
    <mergeCell ref="X2:Y2"/>
    <mergeCell ref="AC2:AD2"/>
    <mergeCell ref="AA4:AB5"/>
    <mergeCell ref="AC4:AC5"/>
    <mergeCell ref="AD4:AD5"/>
    <mergeCell ref="L4:M5"/>
    <mergeCell ref="N4:N5"/>
    <mergeCell ref="O4:O5"/>
    <mergeCell ref="Q4:R5"/>
    <mergeCell ref="S4:S5"/>
    <mergeCell ref="T4:T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04E8-8014-443E-92CF-DFFFFCD7387B}">
  <dimension ref="B2:T82"/>
  <sheetViews>
    <sheetView topLeftCell="A51" zoomScale="72" zoomScaleNormal="100" workbookViewId="0">
      <selection activeCell="S56" sqref="S56:S57"/>
    </sheetView>
  </sheetViews>
  <sheetFormatPr baseColWidth="10" defaultRowHeight="15" x14ac:dyDescent="0.25"/>
  <sheetData>
    <row r="2" spans="2:20" x14ac:dyDescent="0.25">
      <c r="D2" s="21" t="s">
        <v>34</v>
      </c>
      <c r="E2" s="22"/>
      <c r="I2" s="21" t="s">
        <v>35</v>
      </c>
      <c r="J2" s="22"/>
      <c r="N2" s="21" t="s">
        <v>36</v>
      </c>
      <c r="O2" s="22"/>
      <c r="S2" s="21" t="s">
        <v>37</v>
      </c>
      <c r="T2" s="22"/>
    </row>
    <row r="3" spans="2:20" x14ac:dyDescent="0.25">
      <c r="D3" s="2" t="s">
        <v>6</v>
      </c>
      <c r="E3" s="3" t="s">
        <v>7</v>
      </c>
      <c r="G3" s="17"/>
      <c r="H3" s="18"/>
      <c r="I3" s="4" t="s">
        <v>6</v>
      </c>
      <c r="J3" s="3" t="s">
        <v>7</v>
      </c>
      <c r="L3" s="17"/>
      <c r="M3" s="18"/>
      <c r="N3" s="4" t="s">
        <v>6</v>
      </c>
      <c r="O3" s="3" t="s">
        <v>7</v>
      </c>
      <c r="Q3" s="17"/>
      <c r="R3" s="18"/>
      <c r="S3" s="4" t="s">
        <v>6</v>
      </c>
      <c r="T3" s="3" t="s">
        <v>7</v>
      </c>
    </row>
    <row r="4" spans="2:20" x14ac:dyDescent="0.25">
      <c r="B4" s="23" t="s">
        <v>8</v>
      </c>
      <c r="C4" s="24"/>
      <c r="D4" s="23">
        <v>0</v>
      </c>
      <c r="E4" s="24">
        <v>11</v>
      </c>
      <c r="G4" s="23" t="s">
        <v>16</v>
      </c>
      <c r="H4" s="31"/>
      <c r="I4" s="25">
        <v>0</v>
      </c>
      <c r="J4" s="24">
        <v>11.8</v>
      </c>
      <c r="L4" s="23" t="s">
        <v>38</v>
      </c>
      <c r="M4" s="31"/>
      <c r="N4" s="25">
        <v>0</v>
      </c>
      <c r="O4" s="24">
        <v>6.1</v>
      </c>
      <c r="Q4" s="23" t="s">
        <v>39</v>
      </c>
      <c r="R4" s="31"/>
      <c r="S4" s="25">
        <v>0</v>
      </c>
      <c r="T4" s="24">
        <v>4</v>
      </c>
    </row>
    <row r="5" spans="2:20" x14ac:dyDescent="0.25">
      <c r="B5" s="25"/>
      <c r="C5" s="26"/>
      <c r="D5" s="25"/>
      <c r="E5" s="26"/>
      <c r="G5" s="25"/>
      <c r="H5" s="69"/>
      <c r="I5" s="25"/>
      <c r="J5" s="26"/>
      <c r="L5" s="25"/>
      <c r="M5" s="69"/>
      <c r="N5" s="25"/>
      <c r="O5" s="26"/>
      <c r="Q5" s="25"/>
      <c r="R5" s="69"/>
      <c r="S5" s="25"/>
      <c r="T5" s="26"/>
    </row>
    <row r="6" spans="2:20" x14ac:dyDescent="0.25">
      <c r="B6" s="25" t="s">
        <v>9</v>
      </c>
      <c r="C6" s="26"/>
      <c r="D6" s="25">
        <v>0.5</v>
      </c>
      <c r="E6" s="26">
        <v>11.5</v>
      </c>
      <c r="G6" s="25" t="s">
        <v>17</v>
      </c>
      <c r="H6" s="69"/>
      <c r="I6" s="25">
        <v>0.5</v>
      </c>
      <c r="J6" s="26">
        <v>12.1</v>
      </c>
      <c r="L6" s="25" t="s">
        <v>40</v>
      </c>
      <c r="M6" s="69"/>
      <c r="N6" s="25">
        <v>0.5</v>
      </c>
      <c r="O6" s="26">
        <v>6.25</v>
      </c>
      <c r="Q6" s="25" t="s">
        <v>41</v>
      </c>
      <c r="R6" s="69"/>
      <c r="S6" s="25">
        <v>0.5</v>
      </c>
      <c r="T6" s="26">
        <v>4.55</v>
      </c>
    </row>
    <row r="7" spans="2:20" x14ac:dyDescent="0.25">
      <c r="B7" s="25"/>
      <c r="C7" s="26"/>
      <c r="D7" s="25"/>
      <c r="E7" s="26"/>
      <c r="G7" s="25"/>
      <c r="H7" s="69"/>
      <c r="I7" s="25"/>
      <c r="J7" s="26"/>
      <c r="L7" s="25"/>
      <c r="M7" s="69"/>
      <c r="N7" s="25"/>
      <c r="O7" s="26"/>
      <c r="Q7" s="25"/>
      <c r="R7" s="69"/>
      <c r="S7" s="25"/>
      <c r="T7" s="26"/>
    </row>
    <row r="8" spans="2:20" x14ac:dyDescent="0.25">
      <c r="B8" s="25" t="s">
        <v>10</v>
      </c>
      <c r="C8" s="26"/>
      <c r="D8" s="25">
        <v>1</v>
      </c>
      <c r="E8" s="26">
        <v>12</v>
      </c>
      <c r="G8" s="25" t="s">
        <v>18</v>
      </c>
      <c r="H8" s="69"/>
      <c r="I8" s="25">
        <v>1</v>
      </c>
      <c r="J8" s="26">
        <v>12.3</v>
      </c>
      <c r="L8" s="25" t="s">
        <v>42</v>
      </c>
      <c r="M8" s="69"/>
      <c r="N8" s="25">
        <v>1</v>
      </c>
      <c r="O8" s="26">
        <v>6.25</v>
      </c>
      <c r="Q8" s="25" t="s">
        <v>43</v>
      </c>
      <c r="R8" s="69"/>
      <c r="S8" s="25">
        <v>1</v>
      </c>
      <c r="T8" s="26">
        <v>5</v>
      </c>
    </row>
    <row r="9" spans="2:20" x14ac:dyDescent="0.25">
      <c r="B9" s="25"/>
      <c r="C9" s="26"/>
      <c r="D9" s="25"/>
      <c r="E9" s="26"/>
      <c r="G9" s="25"/>
      <c r="H9" s="69"/>
      <c r="I9" s="25"/>
      <c r="J9" s="26"/>
      <c r="L9" s="25"/>
      <c r="M9" s="69"/>
      <c r="N9" s="25"/>
      <c r="O9" s="26"/>
      <c r="Q9" s="25"/>
      <c r="R9" s="69"/>
      <c r="S9" s="25"/>
      <c r="T9" s="26"/>
    </row>
    <row r="10" spans="2:20" x14ac:dyDescent="0.25">
      <c r="B10" s="25" t="s">
        <v>11</v>
      </c>
      <c r="C10" s="26"/>
      <c r="D10" s="25">
        <v>1.5</v>
      </c>
      <c r="E10" s="26">
        <v>12.4</v>
      </c>
      <c r="G10" s="25" t="s">
        <v>19</v>
      </c>
      <c r="H10" s="69"/>
      <c r="I10" s="25">
        <v>1.5</v>
      </c>
      <c r="J10" s="26">
        <v>12.3</v>
      </c>
      <c r="L10" s="25" t="s">
        <v>44</v>
      </c>
      <c r="M10" s="69"/>
      <c r="N10" s="25">
        <v>1.5</v>
      </c>
      <c r="O10" s="26">
        <v>6.1</v>
      </c>
      <c r="Q10" s="25" t="s">
        <v>45</v>
      </c>
      <c r="R10" s="69"/>
      <c r="S10" s="25">
        <v>1.5</v>
      </c>
      <c r="T10" s="26">
        <v>5.4</v>
      </c>
    </row>
    <row r="11" spans="2:20" x14ac:dyDescent="0.25">
      <c r="B11" s="25"/>
      <c r="C11" s="26"/>
      <c r="D11" s="25"/>
      <c r="E11" s="26"/>
      <c r="G11" s="25"/>
      <c r="H11" s="69"/>
      <c r="I11" s="25"/>
      <c r="J11" s="26"/>
      <c r="L11" s="25"/>
      <c r="M11" s="69"/>
      <c r="N11" s="25"/>
      <c r="O11" s="26"/>
      <c r="Q11" s="25"/>
      <c r="R11" s="69"/>
      <c r="S11" s="25"/>
      <c r="T11" s="26"/>
    </row>
    <row r="12" spans="2:20" x14ac:dyDescent="0.25">
      <c r="B12" s="25" t="s">
        <v>12</v>
      </c>
      <c r="C12" s="26"/>
      <c r="D12" s="25">
        <v>2</v>
      </c>
      <c r="E12" s="26">
        <v>12.5</v>
      </c>
      <c r="G12" s="25" t="s">
        <v>46</v>
      </c>
      <c r="H12" s="69"/>
      <c r="I12" s="25">
        <v>2</v>
      </c>
      <c r="J12" s="26">
        <v>12.1</v>
      </c>
      <c r="L12" s="25" t="s">
        <v>47</v>
      </c>
      <c r="M12" s="69"/>
      <c r="N12" s="25">
        <v>2</v>
      </c>
      <c r="O12" s="26">
        <v>5.7</v>
      </c>
      <c r="Q12" s="25" t="s">
        <v>48</v>
      </c>
      <c r="R12" s="69"/>
      <c r="S12" s="25">
        <v>2</v>
      </c>
      <c r="T12" s="26">
        <f>T10+0.35</f>
        <v>5.75</v>
      </c>
    </row>
    <row r="13" spans="2:20" x14ac:dyDescent="0.25">
      <c r="B13" s="25"/>
      <c r="C13" s="26"/>
      <c r="D13" s="25"/>
      <c r="E13" s="26"/>
      <c r="G13" s="25"/>
      <c r="H13" s="69"/>
      <c r="I13" s="25"/>
      <c r="J13" s="26"/>
      <c r="L13" s="25"/>
      <c r="M13" s="69"/>
      <c r="N13" s="25"/>
      <c r="O13" s="26"/>
      <c r="Q13" s="25"/>
      <c r="R13" s="69"/>
      <c r="S13" s="25"/>
      <c r="T13" s="26"/>
    </row>
    <row r="14" spans="2:20" x14ac:dyDescent="0.25">
      <c r="B14" s="25" t="s">
        <v>13</v>
      </c>
      <c r="C14" s="26"/>
      <c r="D14" s="25">
        <v>2.5</v>
      </c>
      <c r="E14" s="26">
        <v>12.4</v>
      </c>
      <c r="G14" s="25" t="s">
        <v>21</v>
      </c>
      <c r="H14" s="69"/>
      <c r="I14" s="25">
        <v>2.5</v>
      </c>
      <c r="J14" s="26">
        <v>11.95</v>
      </c>
      <c r="L14" s="25" t="s">
        <v>49</v>
      </c>
      <c r="M14" s="69"/>
      <c r="N14" s="25">
        <v>2.5</v>
      </c>
      <c r="O14" s="26">
        <v>5.3</v>
      </c>
      <c r="Q14" s="25" t="s">
        <v>50</v>
      </c>
      <c r="R14" s="69"/>
      <c r="S14" s="25">
        <v>2.5</v>
      </c>
      <c r="T14" s="26">
        <f>T12+0.3</f>
        <v>6.05</v>
      </c>
    </row>
    <row r="15" spans="2:20" x14ac:dyDescent="0.25">
      <c r="B15" s="25"/>
      <c r="C15" s="26"/>
      <c r="D15" s="25"/>
      <c r="E15" s="26"/>
      <c r="G15" s="25"/>
      <c r="H15" s="69"/>
      <c r="I15" s="25"/>
      <c r="J15" s="26"/>
      <c r="L15" s="25"/>
      <c r="M15" s="69"/>
      <c r="N15" s="25"/>
      <c r="O15" s="26"/>
      <c r="Q15" s="25"/>
      <c r="R15" s="69"/>
      <c r="S15" s="25"/>
      <c r="T15" s="26"/>
    </row>
    <row r="16" spans="2:20" x14ac:dyDescent="0.25">
      <c r="B16" s="25" t="s">
        <v>14</v>
      </c>
      <c r="C16" s="26"/>
      <c r="D16" s="25">
        <v>3</v>
      </c>
      <c r="E16" s="26">
        <v>12</v>
      </c>
      <c r="G16" s="25" t="s">
        <v>22</v>
      </c>
      <c r="H16" s="69"/>
      <c r="I16" s="25">
        <v>3</v>
      </c>
      <c r="J16" s="26">
        <v>11.8</v>
      </c>
      <c r="L16" s="25" t="s">
        <v>51</v>
      </c>
      <c r="M16" s="69"/>
      <c r="N16" s="25">
        <v>3</v>
      </c>
      <c r="O16" s="26">
        <v>4.9000000000000004</v>
      </c>
      <c r="Q16" s="25" t="s">
        <v>52</v>
      </c>
      <c r="R16" s="69"/>
      <c r="S16" s="25">
        <v>3</v>
      </c>
      <c r="T16" s="26">
        <f>T14+0.25</f>
        <v>6.3</v>
      </c>
    </row>
    <row r="17" spans="2:20" x14ac:dyDescent="0.25">
      <c r="B17" s="25"/>
      <c r="C17" s="26"/>
      <c r="D17" s="25"/>
      <c r="E17" s="26"/>
      <c r="G17" s="25"/>
      <c r="H17" s="69"/>
      <c r="I17" s="25"/>
      <c r="J17" s="26"/>
      <c r="L17" s="25"/>
      <c r="M17" s="69"/>
      <c r="N17" s="25"/>
      <c r="O17" s="26"/>
      <c r="Q17" s="25"/>
      <c r="R17" s="69"/>
      <c r="S17" s="25"/>
      <c r="T17" s="26"/>
    </row>
    <row r="18" spans="2:20" x14ac:dyDescent="0.25">
      <c r="B18" s="25" t="s">
        <v>15</v>
      </c>
      <c r="C18" s="26"/>
      <c r="D18" s="25">
        <v>4</v>
      </c>
      <c r="E18" s="26">
        <v>11.8</v>
      </c>
      <c r="G18" s="25" t="s">
        <v>23</v>
      </c>
      <c r="H18" s="69"/>
      <c r="I18" s="25">
        <v>3.5</v>
      </c>
      <c r="J18" s="26">
        <v>10.8</v>
      </c>
      <c r="L18" s="25" t="s">
        <v>53</v>
      </c>
      <c r="M18" s="69"/>
      <c r="N18" s="25">
        <v>3.5</v>
      </c>
      <c r="O18" s="26">
        <v>4.5</v>
      </c>
      <c r="Q18" s="25" t="s">
        <v>54</v>
      </c>
      <c r="R18" s="69"/>
      <c r="S18" s="25">
        <v>3.5</v>
      </c>
      <c r="T18" s="26">
        <f>T16+0.2</f>
        <v>6.5</v>
      </c>
    </row>
    <row r="19" spans="2:20" x14ac:dyDescent="0.25">
      <c r="B19" s="34"/>
      <c r="C19" s="35"/>
      <c r="D19" s="34"/>
      <c r="E19" s="35"/>
      <c r="G19" s="25"/>
      <c r="H19" s="69"/>
      <c r="I19" s="25"/>
      <c r="J19" s="26"/>
      <c r="L19" s="25"/>
      <c r="M19" s="69"/>
      <c r="N19" s="25"/>
      <c r="O19" s="26"/>
      <c r="Q19" s="25"/>
      <c r="R19" s="69"/>
      <c r="S19" s="25"/>
      <c r="T19" s="26"/>
    </row>
    <row r="20" spans="2:20" x14ac:dyDescent="0.25">
      <c r="G20" s="25" t="s">
        <v>24</v>
      </c>
      <c r="H20" s="69"/>
      <c r="I20" s="25">
        <v>4</v>
      </c>
      <c r="J20" s="26">
        <v>9.8000000000000007</v>
      </c>
      <c r="L20" s="25" t="s">
        <v>55</v>
      </c>
      <c r="M20" s="69"/>
      <c r="N20" s="25">
        <v>4</v>
      </c>
      <c r="O20" s="26">
        <v>4.0999999999999996</v>
      </c>
      <c r="Q20" s="25" t="s">
        <v>56</v>
      </c>
      <c r="R20" s="69"/>
      <c r="S20" s="25">
        <v>4</v>
      </c>
      <c r="T20" s="26">
        <f>T18+0.1</f>
        <v>6.6</v>
      </c>
    </row>
    <row r="21" spans="2:20" x14ac:dyDescent="0.25">
      <c r="G21" s="25"/>
      <c r="H21" s="69"/>
      <c r="I21" s="25"/>
      <c r="J21" s="26"/>
      <c r="L21" s="25"/>
      <c r="M21" s="69"/>
      <c r="N21" s="25"/>
      <c r="O21" s="26"/>
      <c r="Q21" s="25"/>
      <c r="R21" s="69"/>
      <c r="S21" s="25"/>
      <c r="T21" s="26"/>
    </row>
    <row r="22" spans="2:20" x14ac:dyDescent="0.25">
      <c r="G22" s="25" t="s">
        <v>26</v>
      </c>
      <c r="H22" s="69"/>
      <c r="I22" s="25">
        <v>4.5</v>
      </c>
      <c r="J22" s="26">
        <v>8.6</v>
      </c>
      <c r="L22" s="25" t="s">
        <v>57</v>
      </c>
      <c r="M22" s="69"/>
      <c r="N22" s="25">
        <v>4.5</v>
      </c>
      <c r="O22" s="26">
        <v>3.9</v>
      </c>
      <c r="Q22" s="25" t="s">
        <v>58</v>
      </c>
      <c r="R22" s="69"/>
      <c r="S22" s="25">
        <v>4.5</v>
      </c>
      <c r="T22" s="26">
        <f>T20+0.05</f>
        <v>6.6499999999999995</v>
      </c>
    </row>
    <row r="23" spans="2:20" x14ac:dyDescent="0.25">
      <c r="G23" s="25"/>
      <c r="H23" s="69"/>
      <c r="I23" s="25"/>
      <c r="J23" s="26"/>
      <c r="L23" s="34"/>
      <c r="M23" s="37"/>
      <c r="N23" s="34"/>
      <c r="O23" s="35"/>
      <c r="Q23" s="25"/>
      <c r="R23" s="69"/>
      <c r="S23" s="25"/>
      <c r="T23" s="26"/>
    </row>
    <row r="24" spans="2:20" x14ac:dyDescent="0.25">
      <c r="G24" s="25" t="s">
        <v>30</v>
      </c>
      <c r="H24" s="69"/>
      <c r="I24" s="25">
        <v>5</v>
      </c>
      <c r="J24" s="26">
        <v>8.1999999999999993</v>
      </c>
      <c r="Q24" s="25" t="s">
        <v>59</v>
      </c>
      <c r="R24" s="69"/>
      <c r="S24" s="25">
        <v>5</v>
      </c>
      <c r="T24" s="26">
        <v>6.67</v>
      </c>
    </row>
    <row r="25" spans="2:20" x14ac:dyDescent="0.25">
      <c r="G25" s="25"/>
      <c r="H25" s="69"/>
      <c r="I25" s="25"/>
      <c r="J25" s="26"/>
      <c r="Q25" s="25"/>
      <c r="R25" s="69"/>
      <c r="S25" s="25"/>
      <c r="T25" s="26"/>
    </row>
    <row r="26" spans="2:20" x14ac:dyDescent="0.25">
      <c r="G26" s="25" t="s">
        <v>31</v>
      </c>
      <c r="H26" s="69"/>
      <c r="I26" s="25">
        <v>5.5</v>
      </c>
      <c r="J26" s="26">
        <v>7.9</v>
      </c>
      <c r="Q26" s="25" t="s">
        <v>60</v>
      </c>
      <c r="R26" s="69"/>
      <c r="S26" s="25">
        <v>5.5</v>
      </c>
      <c r="T26" s="26">
        <v>6.69</v>
      </c>
    </row>
    <row r="27" spans="2:20" x14ac:dyDescent="0.25">
      <c r="G27" s="25"/>
      <c r="H27" s="69"/>
      <c r="I27" s="25"/>
      <c r="J27" s="26"/>
      <c r="Q27" s="25"/>
      <c r="R27" s="69"/>
      <c r="S27" s="25"/>
      <c r="T27" s="26"/>
    </row>
    <row r="28" spans="2:20" x14ac:dyDescent="0.25">
      <c r="G28" s="25" t="s">
        <v>61</v>
      </c>
      <c r="H28" s="69"/>
      <c r="I28" s="25">
        <v>6</v>
      </c>
      <c r="J28" s="26">
        <v>7.6</v>
      </c>
      <c r="Q28" s="25" t="s">
        <v>62</v>
      </c>
      <c r="R28" s="69"/>
      <c r="S28" s="25">
        <v>6</v>
      </c>
      <c r="T28" s="26">
        <v>6.67</v>
      </c>
    </row>
    <row r="29" spans="2:20" x14ac:dyDescent="0.25">
      <c r="G29" s="25"/>
      <c r="H29" s="69"/>
      <c r="I29" s="25"/>
      <c r="J29" s="26"/>
      <c r="Q29" s="25"/>
      <c r="R29" s="69"/>
      <c r="S29" s="25"/>
      <c r="T29" s="26"/>
    </row>
    <row r="30" spans="2:20" x14ac:dyDescent="0.25">
      <c r="G30" s="25" t="s">
        <v>63</v>
      </c>
      <c r="H30" s="69"/>
      <c r="I30" s="25">
        <v>6.5</v>
      </c>
      <c r="J30" s="26">
        <v>7.4</v>
      </c>
      <c r="Q30" s="25" t="s">
        <v>64</v>
      </c>
      <c r="R30" s="69"/>
      <c r="S30" s="25">
        <v>6.5</v>
      </c>
      <c r="T30" s="26">
        <v>6.5</v>
      </c>
    </row>
    <row r="31" spans="2:20" x14ac:dyDescent="0.25">
      <c r="G31" s="25"/>
      <c r="H31" s="69"/>
      <c r="I31" s="25"/>
      <c r="J31" s="26"/>
      <c r="Q31" s="25"/>
      <c r="R31" s="69"/>
      <c r="S31" s="25"/>
      <c r="T31" s="26"/>
    </row>
    <row r="32" spans="2:20" x14ac:dyDescent="0.25">
      <c r="G32" s="25" t="s">
        <v>65</v>
      </c>
      <c r="H32" s="69"/>
      <c r="I32" s="25">
        <v>7</v>
      </c>
      <c r="J32" s="26">
        <v>7.32</v>
      </c>
      <c r="Q32" s="25" t="s">
        <v>66</v>
      </c>
      <c r="R32" s="69"/>
      <c r="S32" s="25">
        <v>7</v>
      </c>
      <c r="T32" s="26">
        <v>6.3</v>
      </c>
    </row>
    <row r="33" spans="2:20" ht="15.75" thickBot="1" x14ac:dyDescent="0.3">
      <c r="G33" s="25"/>
      <c r="H33" s="69"/>
      <c r="I33" s="25"/>
      <c r="J33" s="26"/>
      <c r="Q33" s="25"/>
      <c r="R33" s="69"/>
      <c r="S33" s="25"/>
      <c r="T33" s="26"/>
    </row>
    <row r="34" spans="2:20" x14ac:dyDescent="0.25">
      <c r="B34" s="44" t="s">
        <v>67</v>
      </c>
      <c r="C34" s="45"/>
      <c r="D34" s="45"/>
      <c r="E34" s="46"/>
      <c r="G34" s="25" t="s">
        <v>68</v>
      </c>
      <c r="H34" s="69"/>
      <c r="I34" s="25">
        <v>7.5</v>
      </c>
      <c r="J34" s="26">
        <v>7.25</v>
      </c>
      <c r="Q34" s="25" t="s">
        <v>69</v>
      </c>
      <c r="R34" s="69"/>
      <c r="S34" s="25">
        <v>7.5</v>
      </c>
      <c r="T34" s="26">
        <v>6.05</v>
      </c>
    </row>
    <row r="35" spans="2:20" ht="15.75" thickBot="1" x14ac:dyDescent="0.3">
      <c r="B35" s="47"/>
      <c r="C35" s="48"/>
      <c r="D35" s="48"/>
      <c r="E35" s="49"/>
      <c r="G35" s="25"/>
      <c r="H35" s="69"/>
      <c r="I35" s="25"/>
      <c r="J35" s="26"/>
      <c r="Q35" s="25"/>
      <c r="R35" s="69"/>
      <c r="S35" s="25"/>
      <c r="T35" s="26"/>
    </row>
    <row r="36" spans="2:20" x14ac:dyDescent="0.25">
      <c r="G36" s="25" t="s">
        <v>70</v>
      </c>
      <c r="H36" s="69"/>
      <c r="I36" s="25">
        <v>8</v>
      </c>
      <c r="J36" s="26">
        <f>7.2-0.035</f>
        <v>7.165</v>
      </c>
      <c r="Q36" s="25" t="s">
        <v>71</v>
      </c>
      <c r="R36" s="69"/>
      <c r="S36" s="25">
        <v>8</v>
      </c>
      <c r="T36" s="26">
        <v>5.75</v>
      </c>
    </row>
    <row r="37" spans="2:20" x14ac:dyDescent="0.25">
      <c r="G37" s="25"/>
      <c r="H37" s="69"/>
      <c r="I37" s="25"/>
      <c r="J37" s="26"/>
      <c r="Q37" s="25"/>
      <c r="R37" s="69"/>
      <c r="S37" s="25"/>
      <c r="T37" s="26"/>
    </row>
    <row r="38" spans="2:20" x14ac:dyDescent="0.25">
      <c r="G38" s="25" t="s">
        <v>72</v>
      </c>
      <c r="H38" s="69"/>
      <c r="I38" s="25">
        <v>8.5</v>
      </c>
      <c r="J38" s="26">
        <f>J36-0.035*2</f>
        <v>7.0949999999999998</v>
      </c>
      <c r="Q38" s="25" t="s">
        <v>73</v>
      </c>
      <c r="R38" s="69"/>
      <c r="S38" s="25">
        <v>8.5</v>
      </c>
      <c r="T38" s="26">
        <v>5.4</v>
      </c>
    </row>
    <row r="39" spans="2:20" ht="15.75" thickBot="1" x14ac:dyDescent="0.3">
      <c r="G39" s="25"/>
      <c r="H39" s="69"/>
      <c r="I39" s="25"/>
      <c r="J39" s="26"/>
      <c r="Q39" s="25"/>
      <c r="R39" s="69"/>
      <c r="S39" s="25"/>
      <c r="T39" s="26"/>
    </row>
    <row r="40" spans="2:20" x14ac:dyDescent="0.25">
      <c r="G40" s="25" t="s">
        <v>74</v>
      </c>
      <c r="H40" s="69"/>
      <c r="I40" s="25">
        <v>9</v>
      </c>
      <c r="J40" s="26">
        <f>J38-3*0.035</f>
        <v>6.9899999999999993</v>
      </c>
      <c r="L40" s="44" t="s">
        <v>75</v>
      </c>
      <c r="M40" s="45"/>
      <c r="N40" s="45"/>
      <c r="O40" s="46"/>
      <c r="Q40" s="25" t="s">
        <v>76</v>
      </c>
      <c r="R40" s="69"/>
      <c r="S40" s="25">
        <v>9</v>
      </c>
      <c r="T40" s="26">
        <v>5</v>
      </c>
    </row>
    <row r="41" spans="2:20" ht="15.75" thickBot="1" x14ac:dyDescent="0.3">
      <c r="G41" s="25"/>
      <c r="H41" s="69"/>
      <c r="I41" s="25"/>
      <c r="J41" s="26"/>
      <c r="L41" s="47"/>
      <c r="M41" s="48"/>
      <c r="N41" s="48"/>
      <c r="O41" s="49"/>
      <c r="Q41" s="25"/>
      <c r="R41" s="69"/>
      <c r="S41" s="25"/>
      <c r="T41" s="26"/>
    </row>
    <row r="42" spans="2:20" x14ac:dyDescent="0.25">
      <c r="G42" s="25" t="s">
        <v>77</v>
      </c>
      <c r="H42" s="69"/>
      <c r="I42" s="25">
        <v>9.5</v>
      </c>
      <c r="J42" s="26">
        <f>J40-4*0.035</f>
        <v>6.85</v>
      </c>
      <c r="Q42" s="25" t="s">
        <v>78</v>
      </c>
      <c r="R42" s="69"/>
      <c r="S42" s="25">
        <v>9.5</v>
      </c>
      <c r="T42" s="26">
        <v>4.55</v>
      </c>
    </row>
    <row r="43" spans="2:20" x14ac:dyDescent="0.25">
      <c r="G43" s="25"/>
      <c r="H43" s="69"/>
      <c r="I43" s="25"/>
      <c r="J43" s="26"/>
      <c r="Q43" s="25"/>
      <c r="R43" s="69"/>
      <c r="S43" s="25"/>
      <c r="T43" s="26"/>
    </row>
    <row r="44" spans="2:20" x14ac:dyDescent="0.25">
      <c r="G44" s="25" t="s">
        <v>79</v>
      </c>
      <c r="H44" s="69"/>
      <c r="I44" s="25">
        <v>10</v>
      </c>
      <c r="J44" s="26">
        <f>J42-0.035*5</f>
        <v>6.6749999999999998</v>
      </c>
      <c r="Q44" s="25" t="s">
        <v>80</v>
      </c>
      <c r="R44" s="69"/>
      <c r="S44" s="25">
        <v>10</v>
      </c>
      <c r="T44" s="26">
        <v>4</v>
      </c>
    </row>
    <row r="45" spans="2:20" x14ac:dyDescent="0.25">
      <c r="G45" s="25"/>
      <c r="H45" s="69"/>
      <c r="I45" s="25"/>
      <c r="J45" s="26"/>
      <c r="Q45" s="25"/>
      <c r="R45" s="69"/>
      <c r="S45" s="25"/>
      <c r="T45" s="26"/>
    </row>
    <row r="46" spans="2:20" x14ac:dyDescent="0.25">
      <c r="G46" s="25" t="s">
        <v>81</v>
      </c>
      <c r="H46" s="69"/>
      <c r="I46" s="25">
        <v>10.5</v>
      </c>
      <c r="J46" s="26">
        <f>J44-0.035*6</f>
        <v>6.4649999999999999</v>
      </c>
      <c r="Q46" s="25" t="s">
        <v>82</v>
      </c>
      <c r="R46" s="69"/>
      <c r="S46" s="25">
        <v>10.5</v>
      </c>
      <c r="T46" s="26">
        <v>3.2</v>
      </c>
    </row>
    <row r="47" spans="2:20" x14ac:dyDescent="0.25">
      <c r="G47" s="25"/>
      <c r="H47" s="69"/>
      <c r="I47" s="25"/>
      <c r="J47" s="26"/>
      <c r="Q47" s="25"/>
      <c r="R47" s="69"/>
      <c r="S47" s="25"/>
      <c r="T47" s="26"/>
    </row>
    <row r="48" spans="2:20" x14ac:dyDescent="0.25">
      <c r="G48" s="25" t="s">
        <v>83</v>
      </c>
      <c r="H48" s="69"/>
      <c r="I48" s="25">
        <v>11</v>
      </c>
      <c r="J48" s="26">
        <f>J46-0.035*7</f>
        <v>6.22</v>
      </c>
      <c r="Q48" s="25" t="s">
        <v>84</v>
      </c>
      <c r="R48" s="69"/>
      <c r="S48" s="25">
        <v>11</v>
      </c>
      <c r="T48" s="26">
        <v>2.4</v>
      </c>
    </row>
    <row r="49" spans="7:20" x14ac:dyDescent="0.25">
      <c r="G49" s="25"/>
      <c r="H49" s="69"/>
      <c r="I49" s="25"/>
      <c r="J49" s="26"/>
      <c r="Q49" s="25"/>
      <c r="R49" s="69"/>
      <c r="S49" s="25"/>
      <c r="T49" s="26"/>
    </row>
    <row r="50" spans="7:20" x14ac:dyDescent="0.25">
      <c r="G50" s="25" t="s">
        <v>85</v>
      </c>
      <c r="H50" s="69"/>
      <c r="I50" s="25">
        <v>11.5</v>
      </c>
      <c r="J50" s="26">
        <f>J48-0.035*8</f>
        <v>5.9399999999999995</v>
      </c>
      <c r="Q50" s="25" t="s">
        <v>86</v>
      </c>
      <c r="R50" s="69"/>
      <c r="S50" s="25">
        <v>11.5</v>
      </c>
      <c r="T50" s="26">
        <v>1.8</v>
      </c>
    </row>
    <row r="51" spans="7:20" x14ac:dyDescent="0.25">
      <c r="G51" s="25"/>
      <c r="H51" s="69"/>
      <c r="I51" s="25"/>
      <c r="J51" s="26"/>
      <c r="Q51" s="25"/>
      <c r="R51" s="69"/>
      <c r="S51" s="25"/>
      <c r="T51" s="26"/>
    </row>
    <row r="52" spans="7:20" x14ac:dyDescent="0.25">
      <c r="G52" s="25" t="s">
        <v>87</v>
      </c>
      <c r="H52" s="69"/>
      <c r="I52" s="25">
        <v>12</v>
      </c>
      <c r="J52" s="26">
        <f>J50-0.035*9</f>
        <v>5.6249999999999991</v>
      </c>
      <c r="Q52" s="25" t="s">
        <v>88</v>
      </c>
      <c r="R52" s="69"/>
      <c r="S52" s="25">
        <v>12</v>
      </c>
      <c r="T52" s="26">
        <v>1</v>
      </c>
    </row>
    <row r="53" spans="7:20" x14ac:dyDescent="0.25">
      <c r="G53" s="25"/>
      <c r="H53" s="69"/>
      <c r="I53" s="25"/>
      <c r="J53" s="26"/>
      <c r="Q53" s="25"/>
      <c r="R53" s="69"/>
      <c r="S53" s="25"/>
      <c r="T53" s="26"/>
    </row>
    <row r="54" spans="7:20" x14ac:dyDescent="0.25">
      <c r="G54" s="25" t="s">
        <v>89</v>
      </c>
      <c r="H54" s="69"/>
      <c r="I54" s="25">
        <v>12.5</v>
      </c>
      <c r="J54" s="26">
        <f>J52-0.035*10</f>
        <v>5.2749999999999995</v>
      </c>
      <c r="Q54" s="25" t="s">
        <v>90</v>
      </c>
      <c r="R54" s="69"/>
      <c r="S54" s="25">
        <v>12.5</v>
      </c>
      <c r="T54" s="26">
        <v>0.5</v>
      </c>
    </row>
    <row r="55" spans="7:20" x14ac:dyDescent="0.25">
      <c r="G55" s="25"/>
      <c r="H55" s="69"/>
      <c r="I55" s="25"/>
      <c r="J55" s="26"/>
      <c r="Q55" s="25"/>
      <c r="R55" s="69"/>
      <c r="S55" s="25"/>
      <c r="T55" s="26"/>
    </row>
    <row r="56" spans="7:20" x14ac:dyDescent="0.25">
      <c r="G56" s="25" t="s">
        <v>91</v>
      </c>
      <c r="H56" s="69"/>
      <c r="I56" s="25">
        <v>13</v>
      </c>
      <c r="J56" s="26">
        <f>J54-0.035*12</f>
        <v>4.8549999999999995</v>
      </c>
      <c r="P56" s="12"/>
      <c r="Q56" s="25" t="s">
        <v>92</v>
      </c>
      <c r="R56" s="69"/>
      <c r="S56" s="25">
        <v>13</v>
      </c>
      <c r="T56" s="26">
        <v>0</v>
      </c>
    </row>
    <row r="57" spans="7:20" x14ac:dyDescent="0.25">
      <c r="G57" s="25"/>
      <c r="H57" s="69"/>
      <c r="I57" s="25"/>
      <c r="J57" s="26"/>
      <c r="P57" s="12"/>
      <c r="Q57" s="34"/>
      <c r="R57" s="37"/>
      <c r="S57" s="34"/>
      <c r="T57" s="35"/>
    </row>
    <row r="58" spans="7:20" x14ac:dyDescent="0.25">
      <c r="G58" s="25" t="s">
        <v>93</v>
      </c>
      <c r="H58" s="69"/>
      <c r="I58" s="25">
        <v>13.5</v>
      </c>
      <c r="J58" s="26">
        <f>J56-0.035*13</f>
        <v>4.3999999999999995</v>
      </c>
    </row>
    <row r="59" spans="7:20" x14ac:dyDescent="0.25">
      <c r="G59" s="25"/>
      <c r="H59" s="69"/>
      <c r="I59" s="25"/>
      <c r="J59" s="26"/>
    </row>
    <row r="60" spans="7:20" x14ac:dyDescent="0.25">
      <c r="G60" s="25" t="s">
        <v>94</v>
      </c>
      <c r="H60" s="69"/>
      <c r="I60" s="25">
        <v>14</v>
      </c>
      <c r="J60" s="26">
        <f>J58-0.035*14</f>
        <v>3.9099999999999993</v>
      </c>
    </row>
    <row r="61" spans="7:20" x14ac:dyDescent="0.25">
      <c r="G61" s="25"/>
      <c r="H61" s="69"/>
      <c r="I61" s="25"/>
      <c r="J61" s="26"/>
    </row>
    <row r="62" spans="7:20" x14ac:dyDescent="0.25">
      <c r="G62" s="25" t="s">
        <v>95</v>
      </c>
      <c r="H62" s="69"/>
      <c r="I62" s="25">
        <v>14.5</v>
      </c>
      <c r="J62" s="26">
        <f>J60-0.035*15</f>
        <v>3.3849999999999993</v>
      </c>
    </row>
    <row r="63" spans="7:20" x14ac:dyDescent="0.25">
      <c r="G63" s="34"/>
      <c r="H63" s="37"/>
      <c r="I63" s="34"/>
      <c r="J63" s="35"/>
    </row>
    <row r="73" spans="17:20" ht="15.75" thickBot="1" x14ac:dyDescent="0.3"/>
    <row r="74" spans="17:20" x14ac:dyDescent="0.25">
      <c r="Q74" s="44" t="s">
        <v>96</v>
      </c>
      <c r="R74" s="45"/>
      <c r="S74" s="45"/>
      <c r="T74" s="46"/>
    </row>
    <row r="75" spans="17:20" ht="15.75" thickBot="1" x14ac:dyDescent="0.3">
      <c r="Q75" s="47"/>
      <c r="R75" s="48"/>
      <c r="S75" s="48"/>
      <c r="T75" s="49"/>
    </row>
    <row r="80" spans="17:20" ht="15.75" thickBot="1" x14ac:dyDescent="0.3"/>
    <row r="81" spans="6:11" x14ac:dyDescent="0.25">
      <c r="F81" s="44" t="s">
        <v>97</v>
      </c>
      <c r="G81" s="45"/>
      <c r="H81" s="45"/>
      <c r="I81" s="45"/>
      <c r="J81" s="45"/>
      <c r="K81" s="46"/>
    </row>
    <row r="82" spans="6:11" ht="15.75" thickBot="1" x14ac:dyDescent="0.3">
      <c r="F82" s="47"/>
      <c r="G82" s="48"/>
      <c r="H82" s="48"/>
      <c r="I82" s="48"/>
      <c r="J82" s="48"/>
      <c r="K82" s="49"/>
    </row>
  </sheetData>
  <mergeCells count="233">
    <mergeCell ref="G62:H63"/>
    <mergeCell ref="I62:I63"/>
    <mergeCell ref="J62:J63"/>
    <mergeCell ref="Q74:T75"/>
    <mergeCell ref="F81:K82"/>
    <mergeCell ref="G58:H59"/>
    <mergeCell ref="I58:I59"/>
    <mergeCell ref="J58:J59"/>
    <mergeCell ref="G60:H61"/>
    <mergeCell ref="I60:I61"/>
    <mergeCell ref="J60:J61"/>
    <mergeCell ref="G56:H57"/>
    <mergeCell ref="I56:I57"/>
    <mergeCell ref="J56:J57"/>
    <mergeCell ref="Q56:R57"/>
    <mergeCell ref="S56:S57"/>
    <mergeCell ref="T56:T57"/>
    <mergeCell ref="G54:H55"/>
    <mergeCell ref="I54:I55"/>
    <mergeCell ref="J54:J55"/>
    <mergeCell ref="Q54:R55"/>
    <mergeCell ref="S54:S55"/>
    <mergeCell ref="T54:T55"/>
    <mergeCell ref="G52:H53"/>
    <mergeCell ref="I52:I53"/>
    <mergeCell ref="J52:J53"/>
    <mergeCell ref="Q52:R53"/>
    <mergeCell ref="S52:S53"/>
    <mergeCell ref="T52:T53"/>
    <mergeCell ref="G50:H51"/>
    <mergeCell ref="I50:I51"/>
    <mergeCell ref="J50:J51"/>
    <mergeCell ref="Q50:R51"/>
    <mergeCell ref="S50:S51"/>
    <mergeCell ref="T50:T51"/>
    <mergeCell ref="G48:H49"/>
    <mergeCell ref="I48:I49"/>
    <mergeCell ref="J48:J49"/>
    <mergeCell ref="Q48:R49"/>
    <mergeCell ref="S48:S49"/>
    <mergeCell ref="T48:T49"/>
    <mergeCell ref="G46:H47"/>
    <mergeCell ref="I46:I47"/>
    <mergeCell ref="J46:J47"/>
    <mergeCell ref="Q46:R47"/>
    <mergeCell ref="S46:S47"/>
    <mergeCell ref="T46:T47"/>
    <mergeCell ref="G44:H45"/>
    <mergeCell ref="I44:I45"/>
    <mergeCell ref="J44:J45"/>
    <mergeCell ref="Q44:R45"/>
    <mergeCell ref="S44:S45"/>
    <mergeCell ref="T44:T45"/>
    <mergeCell ref="T40:T41"/>
    <mergeCell ref="G42:H43"/>
    <mergeCell ref="I42:I43"/>
    <mergeCell ref="J42:J43"/>
    <mergeCell ref="Q42:R43"/>
    <mergeCell ref="S42:S43"/>
    <mergeCell ref="T42:T43"/>
    <mergeCell ref="G40:H41"/>
    <mergeCell ref="I40:I41"/>
    <mergeCell ref="J40:J41"/>
    <mergeCell ref="L40:O41"/>
    <mergeCell ref="Q40:R41"/>
    <mergeCell ref="S40:S41"/>
    <mergeCell ref="G38:H39"/>
    <mergeCell ref="I38:I39"/>
    <mergeCell ref="J38:J39"/>
    <mergeCell ref="Q38:R39"/>
    <mergeCell ref="S38:S39"/>
    <mergeCell ref="T38:T39"/>
    <mergeCell ref="T34:T35"/>
    <mergeCell ref="G36:H37"/>
    <mergeCell ref="I36:I37"/>
    <mergeCell ref="J36:J37"/>
    <mergeCell ref="Q36:R37"/>
    <mergeCell ref="S36:S37"/>
    <mergeCell ref="T36:T37"/>
    <mergeCell ref="B34:E35"/>
    <mergeCell ref="G34:H35"/>
    <mergeCell ref="I34:I35"/>
    <mergeCell ref="J34:J35"/>
    <mergeCell ref="Q34:R35"/>
    <mergeCell ref="S34:S35"/>
    <mergeCell ref="G32:H33"/>
    <mergeCell ref="I32:I33"/>
    <mergeCell ref="J32:J33"/>
    <mergeCell ref="Q32:R33"/>
    <mergeCell ref="S32:S33"/>
    <mergeCell ref="T32:T33"/>
    <mergeCell ref="G30:H31"/>
    <mergeCell ref="I30:I31"/>
    <mergeCell ref="J30:J31"/>
    <mergeCell ref="Q30:R31"/>
    <mergeCell ref="S30:S31"/>
    <mergeCell ref="T30:T31"/>
    <mergeCell ref="G28:H29"/>
    <mergeCell ref="I28:I29"/>
    <mergeCell ref="J28:J29"/>
    <mergeCell ref="Q28:R29"/>
    <mergeCell ref="S28:S29"/>
    <mergeCell ref="T28:T29"/>
    <mergeCell ref="G26:H27"/>
    <mergeCell ref="I26:I27"/>
    <mergeCell ref="J26:J27"/>
    <mergeCell ref="Q26:R27"/>
    <mergeCell ref="S26:S27"/>
    <mergeCell ref="T26:T27"/>
    <mergeCell ref="S22:S23"/>
    <mergeCell ref="T22:T23"/>
    <mergeCell ref="G24:H25"/>
    <mergeCell ref="I24:I25"/>
    <mergeCell ref="J24:J25"/>
    <mergeCell ref="Q24:R25"/>
    <mergeCell ref="S24:S25"/>
    <mergeCell ref="T24:T25"/>
    <mergeCell ref="Q20:R21"/>
    <mergeCell ref="S20:S21"/>
    <mergeCell ref="T20:T21"/>
    <mergeCell ref="G22:H23"/>
    <mergeCell ref="I22:I23"/>
    <mergeCell ref="J22:J23"/>
    <mergeCell ref="L22:M23"/>
    <mergeCell ref="N22:N23"/>
    <mergeCell ref="O22:O23"/>
    <mergeCell ref="Q22:R23"/>
    <mergeCell ref="G20:H21"/>
    <mergeCell ref="I20:I21"/>
    <mergeCell ref="J20:J21"/>
    <mergeCell ref="L20:M21"/>
    <mergeCell ref="N20:N21"/>
    <mergeCell ref="O20:O21"/>
    <mergeCell ref="L18:M19"/>
    <mergeCell ref="N18:N19"/>
    <mergeCell ref="O18:O19"/>
    <mergeCell ref="Q18:R19"/>
    <mergeCell ref="S18:S19"/>
    <mergeCell ref="T18:T19"/>
    <mergeCell ref="B18:C19"/>
    <mergeCell ref="D18:D19"/>
    <mergeCell ref="E18:E19"/>
    <mergeCell ref="G18:H19"/>
    <mergeCell ref="I18:I19"/>
    <mergeCell ref="J18:J19"/>
    <mergeCell ref="L16:M17"/>
    <mergeCell ref="N16:N17"/>
    <mergeCell ref="O16:O17"/>
    <mergeCell ref="Q16:R17"/>
    <mergeCell ref="S16:S17"/>
    <mergeCell ref="T16:T17"/>
    <mergeCell ref="B16:C17"/>
    <mergeCell ref="D16:D17"/>
    <mergeCell ref="E16:E17"/>
    <mergeCell ref="G16:H17"/>
    <mergeCell ref="I16:I17"/>
    <mergeCell ref="J16:J17"/>
    <mergeCell ref="L14:M15"/>
    <mergeCell ref="N14:N15"/>
    <mergeCell ref="O14:O15"/>
    <mergeCell ref="Q14:R15"/>
    <mergeCell ref="S14:S15"/>
    <mergeCell ref="T14:T15"/>
    <mergeCell ref="B14:C15"/>
    <mergeCell ref="D14:D15"/>
    <mergeCell ref="E14:E15"/>
    <mergeCell ref="G14:H15"/>
    <mergeCell ref="I14:I15"/>
    <mergeCell ref="J14:J15"/>
    <mergeCell ref="L12:M13"/>
    <mergeCell ref="N12:N13"/>
    <mergeCell ref="O12:O13"/>
    <mergeCell ref="Q12:R13"/>
    <mergeCell ref="S12:S13"/>
    <mergeCell ref="T12:T13"/>
    <mergeCell ref="B12:C13"/>
    <mergeCell ref="D12:D13"/>
    <mergeCell ref="E12:E13"/>
    <mergeCell ref="G12:H13"/>
    <mergeCell ref="I12:I13"/>
    <mergeCell ref="J12:J13"/>
    <mergeCell ref="L10:M11"/>
    <mergeCell ref="N10:N11"/>
    <mergeCell ref="O10:O11"/>
    <mergeCell ref="Q10:R11"/>
    <mergeCell ref="S10:S11"/>
    <mergeCell ref="T10:T11"/>
    <mergeCell ref="B10:C11"/>
    <mergeCell ref="D10:D11"/>
    <mergeCell ref="E10:E11"/>
    <mergeCell ref="G10:H11"/>
    <mergeCell ref="I10:I11"/>
    <mergeCell ref="J10:J11"/>
    <mergeCell ref="Q8:R9"/>
    <mergeCell ref="S8:S9"/>
    <mergeCell ref="T8:T9"/>
    <mergeCell ref="B8:C9"/>
    <mergeCell ref="D8:D9"/>
    <mergeCell ref="E8:E9"/>
    <mergeCell ref="G8:H9"/>
    <mergeCell ref="I8:I9"/>
    <mergeCell ref="J8:J9"/>
    <mergeCell ref="B6:C7"/>
    <mergeCell ref="D6:D7"/>
    <mergeCell ref="E6:E7"/>
    <mergeCell ref="G6:H7"/>
    <mergeCell ref="I6:I7"/>
    <mergeCell ref="J6:J7"/>
    <mergeCell ref="L8:M9"/>
    <mergeCell ref="N8:N9"/>
    <mergeCell ref="O8:O9"/>
    <mergeCell ref="Q4:R5"/>
    <mergeCell ref="S4:S5"/>
    <mergeCell ref="T4:T5"/>
    <mergeCell ref="D2:E2"/>
    <mergeCell ref="I2:J2"/>
    <mergeCell ref="N2:O2"/>
    <mergeCell ref="S2:T2"/>
    <mergeCell ref="L6:M7"/>
    <mergeCell ref="N6:N7"/>
    <mergeCell ref="O6:O7"/>
    <mergeCell ref="Q6:R7"/>
    <mergeCell ref="S6:S7"/>
    <mergeCell ref="T6:T7"/>
    <mergeCell ref="B4:C5"/>
    <mergeCell ref="D4:D5"/>
    <mergeCell ref="E4:E5"/>
    <mergeCell ref="G4:H5"/>
    <mergeCell ref="I4:I5"/>
    <mergeCell ref="J4:J5"/>
    <mergeCell ref="L4:M5"/>
    <mergeCell ref="N4:N5"/>
    <mergeCell ref="O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8F56C-BB7B-4C87-BB0B-E884E467A947}">
  <dimension ref="A2:AY115"/>
  <sheetViews>
    <sheetView topLeftCell="AA10" zoomScale="76" workbookViewId="0">
      <selection activeCell="AH16" sqref="AH16:AH17"/>
    </sheetView>
  </sheetViews>
  <sheetFormatPr baseColWidth="10" defaultRowHeight="15" x14ac:dyDescent="0.25"/>
  <sheetData>
    <row r="2" spans="2:51" x14ac:dyDescent="0.25">
      <c r="D2" s="21" t="s">
        <v>98</v>
      </c>
      <c r="E2" s="22"/>
      <c r="F2" s="10"/>
      <c r="I2" s="21" t="s">
        <v>98</v>
      </c>
      <c r="J2" s="22"/>
      <c r="N2" s="21" t="s">
        <v>98</v>
      </c>
      <c r="O2" s="22"/>
      <c r="S2" s="21" t="s">
        <v>98</v>
      </c>
      <c r="T2" s="22"/>
      <c r="X2" s="21" t="s">
        <v>98</v>
      </c>
      <c r="Y2" s="22"/>
      <c r="AC2" s="21" t="s">
        <v>98</v>
      </c>
      <c r="AD2" s="62"/>
      <c r="AE2" s="10"/>
      <c r="AG2" s="12"/>
      <c r="AH2" s="62" t="s">
        <v>98</v>
      </c>
      <c r="AI2" s="22"/>
      <c r="AM2" s="21" t="s">
        <v>98</v>
      </c>
      <c r="AN2" s="22"/>
      <c r="AR2" s="21" t="s">
        <v>98</v>
      </c>
      <c r="AS2" s="22"/>
      <c r="AW2" s="21" t="s">
        <v>98</v>
      </c>
      <c r="AX2" s="62"/>
      <c r="AY2" s="10"/>
    </row>
    <row r="3" spans="2:51" x14ac:dyDescent="0.25">
      <c r="C3" s="18"/>
      <c r="D3" s="19" t="s">
        <v>7</v>
      </c>
      <c r="E3" s="3" t="s">
        <v>6</v>
      </c>
      <c r="G3" s="17"/>
      <c r="H3" s="17"/>
      <c r="I3" s="2" t="s">
        <v>7</v>
      </c>
      <c r="J3" s="20" t="s">
        <v>6</v>
      </c>
      <c r="K3" s="10"/>
      <c r="M3" s="18"/>
      <c r="N3" s="20" t="s">
        <v>7</v>
      </c>
      <c r="O3" s="20" t="s">
        <v>6</v>
      </c>
      <c r="P3" s="10"/>
      <c r="Q3" s="17"/>
      <c r="R3" s="18"/>
      <c r="S3" s="2" t="s">
        <v>7</v>
      </c>
      <c r="T3" s="3" t="s">
        <v>6</v>
      </c>
      <c r="V3" s="17"/>
      <c r="W3" s="18"/>
      <c r="X3" s="20" t="s">
        <v>7</v>
      </c>
      <c r="Y3" s="3" t="s">
        <v>6</v>
      </c>
      <c r="AA3" s="17"/>
      <c r="AB3" s="17"/>
      <c r="AC3" s="2" t="s">
        <v>7</v>
      </c>
      <c r="AD3" s="20" t="s">
        <v>6</v>
      </c>
      <c r="AE3" s="10"/>
      <c r="AG3" s="18"/>
      <c r="AH3" s="20" t="s">
        <v>7</v>
      </c>
      <c r="AI3" s="20" t="s">
        <v>6</v>
      </c>
      <c r="AJ3" s="10"/>
      <c r="AK3" s="17"/>
      <c r="AL3" s="18"/>
      <c r="AM3" s="2" t="s">
        <v>7</v>
      </c>
      <c r="AN3" s="3" t="s">
        <v>6</v>
      </c>
      <c r="AP3" s="17"/>
      <c r="AQ3" s="18"/>
      <c r="AR3" s="2" t="s">
        <v>7</v>
      </c>
      <c r="AS3" s="3" t="s">
        <v>6</v>
      </c>
      <c r="AU3" s="17"/>
      <c r="AV3" s="18"/>
      <c r="AW3" s="20" t="s">
        <v>7</v>
      </c>
      <c r="AX3" s="20" t="s">
        <v>6</v>
      </c>
      <c r="AY3" s="10"/>
    </row>
    <row r="4" spans="2:51" x14ac:dyDescent="0.25">
      <c r="B4" s="23" t="s">
        <v>8</v>
      </c>
      <c r="C4" s="24"/>
      <c r="D4" s="24">
        <v>0</v>
      </c>
      <c r="E4" s="65">
        <v>15</v>
      </c>
      <c r="G4" s="25" t="s">
        <v>19</v>
      </c>
      <c r="H4" s="26"/>
      <c r="I4" s="25">
        <v>0</v>
      </c>
      <c r="J4" s="29">
        <v>15.5</v>
      </c>
      <c r="K4" s="10"/>
      <c r="L4" s="23" t="s">
        <v>26</v>
      </c>
      <c r="M4" s="24"/>
      <c r="N4" s="29">
        <v>0</v>
      </c>
      <c r="O4" s="29">
        <f>O6+0.06*16</f>
        <v>15.325999999999997</v>
      </c>
      <c r="P4" s="10"/>
      <c r="Q4" s="23" t="s">
        <v>91</v>
      </c>
      <c r="R4" s="24"/>
      <c r="S4" s="23">
        <v>0</v>
      </c>
      <c r="T4" s="24">
        <f>T6+0.05*10</f>
        <v>8.75</v>
      </c>
      <c r="V4" s="25" t="s">
        <v>99</v>
      </c>
      <c r="W4" s="26"/>
      <c r="X4" s="25">
        <v>0</v>
      </c>
      <c r="Y4" s="26">
        <v>10</v>
      </c>
      <c r="AA4" s="23" t="s">
        <v>100</v>
      </c>
      <c r="AB4" s="24"/>
      <c r="AC4" s="29">
        <v>0</v>
      </c>
      <c r="AD4" s="29">
        <v>6</v>
      </c>
      <c r="AE4" s="10"/>
      <c r="AF4" s="23" t="s">
        <v>132</v>
      </c>
      <c r="AG4" s="24"/>
      <c r="AH4" s="25">
        <v>0</v>
      </c>
      <c r="AI4" s="29">
        <v>6</v>
      </c>
      <c r="AJ4" s="10"/>
      <c r="AK4" s="25" t="s">
        <v>133</v>
      </c>
      <c r="AL4" s="26"/>
      <c r="AM4" s="25">
        <v>0</v>
      </c>
      <c r="AN4" s="26">
        <v>6</v>
      </c>
      <c r="AP4" s="25" t="s">
        <v>134</v>
      </c>
      <c r="AQ4" s="26"/>
      <c r="AR4" s="25">
        <v>0</v>
      </c>
      <c r="AS4" s="26">
        <v>6.15</v>
      </c>
      <c r="AU4" s="25" t="s">
        <v>180</v>
      </c>
      <c r="AV4" s="26"/>
      <c r="AW4" s="29">
        <v>0</v>
      </c>
      <c r="AX4" s="29">
        <v>5</v>
      </c>
      <c r="AY4" s="10"/>
    </row>
    <row r="5" spans="2:51" x14ac:dyDescent="0.25">
      <c r="B5" s="25"/>
      <c r="C5" s="26"/>
      <c r="D5" s="26"/>
      <c r="E5" s="63"/>
      <c r="G5" s="25"/>
      <c r="H5" s="26"/>
      <c r="I5" s="25"/>
      <c r="J5" s="29"/>
      <c r="K5" s="10"/>
      <c r="L5" s="25"/>
      <c r="M5" s="26"/>
      <c r="N5" s="29"/>
      <c r="O5" s="29"/>
      <c r="P5" s="10"/>
      <c r="Q5" s="25"/>
      <c r="R5" s="26"/>
      <c r="S5" s="25"/>
      <c r="T5" s="26"/>
      <c r="V5" s="25"/>
      <c r="W5" s="26"/>
      <c r="X5" s="25"/>
      <c r="Y5" s="26"/>
      <c r="AA5" s="25"/>
      <c r="AB5" s="26"/>
      <c r="AC5" s="29"/>
      <c r="AD5" s="29"/>
      <c r="AE5" s="10"/>
      <c r="AF5" s="25"/>
      <c r="AG5" s="26"/>
      <c r="AH5" s="25"/>
      <c r="AI5" s="29"/>
      <c r="AJ5" s="10"/>
      <c r="AK5" s="25"/>
      <c r="AL5" s="26"/>
      <c r="AM5" s="25"/>
      <c r="AN5" s="26"/>
      <c r="AP5" s="25"/>
      <c r="AQ5" s="26"/>
      <c r="AR5" s="25"/>
      <c r="AS5" s="26"/>
      <c r="AU5" s="25"/>
      <c r="AV5" s="26"/>
      <c r="AW5" s="29"/>
      <c r="AX5" s="29"/>
      <c r="AY5" s="10"/>
    </row>
    <row r="6" spans="2:51" x14ac:dyDescent="0.25">
      <c r="B6" s="25" t="s">
        <v>9</v>
      </c>
      <c r="C6" s="26"/>
      <c r="D6" s="26">
        <v>0.5</v>
      </c>
      <c r="E6" s="63">
        <v>15.5</v>
      </c>
      <c r="G6" s="25" t="s">
        <v>46</v>
      </c>
      <c r="H6" s="26"/>
      <c r="I6" s="25">
        <v>0.5</v>
      </c>
      <c r="J6" s="29">
        <v>15.8</v>
      </c>
      <c r="K6" s="10"/>
      <c r="L6" s="25" t="s">
        <v>30</v>
      </c>
      <c r="M6" s="26"/>
      <c r="N6" s="29">
        <v>0.5</v>
      </c>
      <c r="O6" s="29">
        <f>O8+0.04*15</f>
        <v>14.365999999999998</v>
      </c>
      <c r="P6" s="10"/>
      <c r="Q6" s="25" t="s">
        <v>93</v>
      </c>
      <c r="R6" s="26"/>
      <c r="S6" s="25">
        <v>0.5</v>
      </c>
      <c r="T6" s="26">
        <f>T8+0.05*9</f>
        <v>8.25</v>
      </c>
      <c r="V6" s="25" t="s">
        <v>101</v>
      </c>
      <c r="W6" s="26"/>
      <c r="X6" s="25">
        <v>0.5</v>
      </c>
      <c r="Y6" s="26">
        <v>10.5</v>
      </c>
      <c r="AA6" s="25" t="s">
        <v>102</v>
      </c>
      <c r="AB6" s="26"/>
      <c r="AC6" s="29">
        <v>0.5</v>
      </c>
      <c r="AD6" s="29">
        <v>9</v>
      </c>
      <c r="AE6" s="10"/>
      <c r="AF6" s="25" t="s">
        <v>135</v>
      </c>
      <c r="AG6" s="26"/>
      <c r="AH6" s="25">
        <v>0.5</v>
      </c>
      <c r="AI6" s="29">
        <v>8</v>
      </c>
      <c r="AJ6" s="10"/>
      <c r="AK6" s="25" t="s">
        <v>136</v>
      </c>
      <c r="AL6" s="26"/>
      <c r="AM6" s="25">
        <v>0.5</v>
      </c>
      <c r="AN6" s="26">
        <v>6</v>
      </c>
      <c r="AP6" s="25" t="s">
        <v>137</v>
      </c>
      <c r="AQ6" s="26"/>
      <c r="AR6" s="25">
        <v>0.5</v>
      </c>
      <c r="AS6" s="26">
        <v>6.4</v>
      </c>
      <c r="AU6" s="25" t="s">
        <v>181</v>
      </c>
      <c r="AV6" s="26"/>
      <c r="AW6" s="25">
        <v>0.5</v>
      </c>
      <c r="AX6" s="29">
        <f>AX4-0.235</f>
        <v>4.7649999999999997</v>
      </c>
      <c r="AY6" s="10"/>
    </row>
    <row r="7" spans="2:51" x14ac:dyDescent="0.25">
      <c r="B7" s="25"/>
      <c r="C7" s="26"/>
      <c r="D7" s="26"/>
      <c r="E7" s="63"/>
      <c r="G7" s="25"/>
      <c r="H7" s="26"/>
      <c r="I7" s="25"/>
      <c r="J7" s="29"/>
      <c r="K7" s="10"/>
      <c r="L7" s="25"/>
      <c r="M7" s="26"/>
      <c r="N7" s="29"/>
      <c r="O7" s="29"/>
      <c r="P7" s="10"/>
      <c r="Q7" s="25"/>
      <c r="R7" s="26"/>
      <c r="S7" s="25"/>
      <c r="T7" s="26"/>
      <c r="V7" s="25"/>
      <c r="W7" s="26"/>
      <c r="X7" s="25"/>
      <c r="Y7" s="26"/>
      <c r="AA7" s="25"/>
      <c r="AB7" s="26"/>
      <c r="AC7" s="29"/>
      <c r="AD7" s="29"/>
      <c r="AE7" s="10"/>
      <c r="AF7" s="25"/>
      <c r="AG7" s="26"/>
      <c r="AH7" s="25"/>
      <c r="AI7" s="29"/>
      <c r="AJ7" s="11"/>
      <c r="AK7" s="25"/>
      <c r="AL7" s="26"/>
      <c r="AM7" s="25"/>
      <c r="AN7" s="26"/>
      <c r="AP7" s="25"/>
      <c r="AQ7" s="26"/>
      <c r="AR7" s="25"/>
      <c r="AS7" s="26"/>
      <c r="AU7" s="25"/>
      <c r="AV7" s="26"/>
      <c r="AW7" s="25"/>
      <c r="AX7" s="26"/>
    </row>
    <row r="8" spans="2:51" x14ac:dyDescent="0.25">
      <c r="B8" s="25" t="s">
        <v>10</v>
      </c>
      <c r="C8" s="26"/>
      <c r="D8" s="26">
        <v>1</v>
      </c>
      <c r="E8" s="63">
        <v>16.100000000000001</v>
      </c>
      <c r="G8" s="25" t="s">
        <v>21</v>
      </c>
      <c r="H8" s="26"/>
      <c r="I8" s="25">
        <v>1</v>
      </c>
      <c r="J8" s="29">
        <v>16</v>
      </c>
      <c r="K8" s="10"/>
      <c r="L8" s="25" t="s">
        <v>31</v>
      </c>
      <c r="M8" s="26"/>
      <c r="N8" s="29">
        <v>1</v>
      </c>
      <c r="O8" s="29">
        <f>O10+0.06*14</f>
        <v>13.765999999999998</v>
      </c>
      <c r="P8" s="11"/>
      <c r="Q8" s="25" t="s">
        <v>94</v>
      </c>
      <c r="R8" s="26"/>
      <c r="S8" s="23">
        <v>1</v>
      </c>
      <c r="T8" s="26">
        <f>T10+0.05*8</f>
        <v>7.8</v>
      </c>
      <c r="V8" s="25" t="s">
        <v>103</v>
      </c>
      <c r="W8" s="26"/>
      <c r="X8" s="25">
        <v>1</v>
      </c>
      <c r="Y8" s="26">
        <v>11.1</v>
      </c>
      <c r="AA8" s="25" t="s">
        <v>104</v>
      </c>
      <c r="AB8" s="26"/>
      <c r="AC8" s="29">
        <v>1</v>
      </c>
      <c r="AD8" s="29">
        <v>9.5</v>
      </c>
      <c r="AE8" s="10"/>
      <c r="AF8" s="25" t="s">
        <v>138</v>
      </c>
      <c r="AG8" s="26"/>
      <c r="AH8" s="25">
        <v>1</v>
      </c>
      <c r="AI8" s="29">
        <v>8.5</v>
      </c>
      <c r="AJ8" s="11"/>
      <c r="AK8" s="25" t="s">
        <v>139</v>
      </c>
      <c r="AL8" s="26"/>
      <c r="AM8" s="25">
        <v>1</v>
      </c>
      <c r="AN8" s="26">
        <v>6</v>
      </c>
      <c r="AP8" s="25" t="s">
        <v>140</v>
      </c>
      <c r="AQ8" s="26"/>
      <c r="AR8" s="25">
        <v>1</v>
      </c>
      <c r="AS8" s="26">
        <v>6.7</v>
      </c>
      <c r="AU8" s="25" t="s">
        <v>182</v>
      </c>
      <c r="AV8" s="26"/>
      <c r="AW8" s="29">
        <v>1</v>
      </c>
      <c r="AX8" s="26">
        <f>AX6-0.235*2</f>
        <v>4.2949999999999999</v>
      </c>
    </row>
    <row r="9" spans="2:51" x14ac:dyDescent="0.25">
      <c r="B9" s="25"/>
      <c r="C9" s="26"/>
      <c r="D9" s="26"/>
      <c r="E9" s="63"/>
      <c r="G9" s="25"/>
      <c r="H9" s="26"/>
      <c r="I9" s="25"/>
      <c r="J9" s="29"/>
      <c r="K9" s="10"/>
      <c r="L9" s="25"/>
      <c r="M9" s="26"/>
      <c r="N9" s="29"/>
      <c r="O9" s="29"/>
      <c r="P9" s="11"/>
      <c r="Q9" s="25"/>
      <c r="R9" s="26"/>
      <c r="S9" s="25"/>
      <c r="T9" s="26"/>
      <c r="V9" s="25"/>
      <c r="W9" s="26"/>
      <c r="X9" s="25"/>
      <c r="Y9" s="26"/>
      <c r="AA9" s="25"/>
      <c r="AB9" s="26"/>
      <c r="AC9" s="29"/>
      <c r="AD9" s="29"/>
      <c r="AE9" s="11"/>
      <c r="AF9" s="25"/>
      <c r="AG9" s="26"/>
      <c r="AH9" s="25"/>
      <c r="AI9" s="29"/>
      <c r="AJ9" s="11"/>
      <c r="AK9" s="25"/>
      <c r="AL9" s="26"/>
      <c r="AM9" s="25"/>
      <c r="AN9" s="26"/>
      <c r="AP9" s="25"/>
      <c r="AQ9" s="26"/>
      <c r="AR9" s="25"/>
      <c r="AS9" s="26"/>
      <c r="AU9" s="25"/>
      <c r="AV9" s="26"/>
      <c r="AW9" s="29"/>
      <c r="AX9" s="26"/>
    </row>
    <row r="10" spans="2:51" x14ac:dyDescent="0.25">
      <c r="B10" s="25" t="s">
        <v>11</v>
      </c>
      <c r="C10" s="26"/>
      <c r="D10" s="26">
        <v>1.5</v>
      </c>
      <c r="E10" s="63">
        <v>16.399999999999999</v>
      </c>
      <c r="G10" s="25" t="s">
        <v>22</v>
      </c>
      <c r="H10" s="26"/>
      <c r="I10" s="25">
        <v>1.5</v>
      </c>
      <c r="J10" s="29">
        <v>15.8</v>
      </c>
      <c r="K10" s="10"/>
      <c r="L10" s="25" t="s">
        <v>61</v>
      </c>
      <c r="M10" s="26"/>
      <c r="N10" s="29">
        <v>1.5</v>
      </c>
      <c r="O10" s="29">
        <f>O12+0.06*13</f>
        <v>12.925999999999998</v>
      </c>
      <c r="P10" s="11"/>
      <c r="Q10" s="25" t="s">
        <v>95</v>
      </c>
      <c r="R10" s="26"/>
      <c r="S10" s="25">
        <v>1.5</v>
      </c>
      <c r="T10" s="26">
        <f>T12+0.05*7</f>
        <v>7.3999999999999995</v>
      </c>
      <c r="V10" s="25" t="s">
        <v>105</v>
      </c>
      <c r="W10" s="26"/>
      <c r="X10" s="25">
        <v>1.5</v>
      </c>
      <c r="Y10" s="26">
        <v>10.5</v>
      </c>
      <c r="AA10" s="25" t="s">
        <v>106</v>
      </c>
      <c r="AB10" s="26"/>
      <c r="AC10" s="29">
        <v>1.5</v>
      </c>
      <c r="AD10" s="29">
        <v>10.1</v>
      </c>
      <c r="AE10" s="11"/>
      <c r="AF10" s="25" t="s">
        <v>141</v>
      </c>
      <c r="AG10" s="26"/>
      <c r="AH10" s="25">
        <v>1.5</v>
      </c>
      <c r="AI10" s="29">
        <v>9.1</v>
      </c>
      <c r="AJ10" s="11"/>
      <c r="AK10" s="25" t="s">
        <v>142</v>
      </c>
      <c r="AL10" s="26"/>
      <c r="AM10" s="25">
        <v>1.5</v>
      </c>
      <c r="AN10" s="26">
        <v>6</v>
      </c>
      <c r="AP10" s="25" t="s">
        <v>143</v>
      </c>
      <c r="AQ10" s="26"/>
      <c r="AR10" s="25">
        <v>1.5</v>
      </c>
      <c r="AS10" s="26">
        <f>AS8+0.4</f>
        <v>7.1000000000000005</v>
      </c>
      <c r="AU10" s="25" t="s">
        <v>183</v>
      </c>
      <c r="AV10" s="26"/>
      <c r="AW10" s="25">
        <v>1.5</v>
      </c>
      <c r="AX10" s="26">
        <f>AX8-0.235*3</f>
        <v>3.59</v>
      </c>
    </row>
    <row r="11" spans="2:51" x14ac:dyDescent="0.25">
      <c r="B11" s="25"/>
      <c r="C11" s="26"/>
      <c r="D11" s="26"/>
      <c r="E11" s="63"/>
      <c r="G11" s="25"/>
      <c r="H11" s="26"/>
      <c r="I11" s="25"/>
      <c r="J11" s="29"/>
      <c r="K11" s="10"/>
      <c r="L11" s="25"/>
      <c r="M11" s="26"/>
      <c r="N11" s="29"/>
      <c r="O11" s="29"/>
      <c r="P11" s="11"/>
      <c r="Q11" s="25"/>
      <c r="R11" s="26"/>
      <c r="S11" s="25"/>
      <c r="T11" s="26"/>
      <c r="V11" s="25"/>
      <c r="W11" s="26"/>
      <c r="X11" s="25"/>
      <c r="Y11" s="26"/>
      <c r="AA11" s="25"/>
      <c r="AB11" s="26"/>
      <c r="AC11" s="29"/>
      <c r="AD11" s="29"/>
      <c r="AE11" s="11"/>
      <c r="AF11" s="25"/>
      <c r="AG11" s="26"/>
      <c r="AH11" s="25"/>
      <c r="AI11" s="29"/>
      <c r="AJ11" s="11"/>
      <c r="AK11" s="25"/>
      <c r="AL11" s="26"/>
      <c r="AM11" s="25"/>
      <c r="AN11" s="26"/>
      <c r="AP11" s="25"/>
      <c r="AQ11" s="26"/>
      <c r="AR11" s="25"/>
      <c r="AS11" s="26"/>
      <c r="AU11" s="25"/>
      <c r="AV11" s="26"/>
      <c r="AW11" s="25"/>
      <c r="AX11" s="26"/>
    </row>
    <row r="12" spans="2:51" x14ac:dyDescent="0.25">
      <c r="B12" s="25" t="s">
        <v>12</v>
      </c>
      <c r="C12" s="26"/>
      <c r="D12" s="26">
        <v>2</v>
      </c>
      <c r="E12" s="63">
        <v>16.5</v>
      </c>
      <c r="G12" s="25" t="s">
        <v>23</v>
      </c>
      <c r="H12" s="26"/>
      <c r="I12" s="25">
        <v>2</v>
      </c>
      <c r="J12" s="29">
        <v>15.5</v>
      </c>
      <c r="K12" s="10"/>
      <c r="L12" s="25" t="s">
        <v>63</v>
      </c>
      <c r="M12" s="26"/>
      <c r="N12" s="29">
        <v>2</v>
      </c>
      <c r="O12" s="29">
        <f>O14+0.06*12</f>
        <v>12.145999999999999</v>
      </c>
      <c r="P12" s="11"/>
      <c r="Q12" s="25" t="s">
        <v>38</v>
      </c>
      <c r="R12" s="26"/>
      <c r="S12" s="23">
        <v>2</v>
      </c>
      <c r="T12" s="26">
        <f>T14+0.05*6</f>
        <v>7.05</v>
      </c>
      <c r="V12" s="25" t="s">
        <v>107</v>
      </c>
      <c r="W12" s="26"/>
      <c r="X12" s="25">
        <v>2</v>
      </c>
      <c r="Y12" s="26">
        <v>10</v>
      </c>
      <c r="AA12" s="25" t="s">
        <v>108</v>
      </c>
      <c r="AB12" s="26"/>
      <c r="AC12" s="29">
        <v>2</v>
      </c>
      <c r="AD12" s="29">
        <v>9.5</v>
      </c>
      <c r="AE12" s="11"/>
      <c r="AF12" s="25" t="s">
        <v>144</v>
      </c>
      <c r="AG12" s="26"/>
      <c r="AH12" s="25">
        <v>2</v>
      </c>
      <c r="AI12" s="29">
        <v>8.5</v>
      </c>
      <c r="AJ12" s="11"/>
      <c r="AK12" s="25" t="s">
        <v>145</v>
      </c>
      <c r="AL12" s="26"/>
      <c r="AM12" s="25">
        <v>2</v>
      </c>
      <c r="AN12" s="26">
        <v>6</v>
      </c>
      <c r="AP12" s="25" t="s">
        <v>146</v>
      </c>
      <c r="AQ12" s="26"/>
      <c r="AR12" s="25">
        <v>2</v>
      </c>
      <c r="AS12" s="26">
        <f>AS10+0.6</f>
        <v>7.7</v>
      </c>
      <c r="AU12" s="25" t="s">
        <v>184</v>
      </c>
      <c r="AV12" s="26"/>
      <c r="AW12" s="29">
        <v>2</v>
      </c>
      <c r="AX12" s="26">
        <f>AX10-0.235*4</f>
        <v>2.65</v>
      </c>
    </row>
    <row r="13" spans="2:51" x14ac:dyDescent="0.25">
      <c r="B13" s="25"/>
      <c r="C13" s="26"/>
      <c r="D13" s="26"/>
      <c r="E13" s="63"/>
      <c r="G13" s="25"/>
      <c r="H13" s="26"/>
      <c r="I13" s="25"/>
      <c r="J13" s="29"/>
      <c r="K13" s="10"/>
      <c r="L13" s="25"/>
      <c r="M13" s="26"/>
      <c r="N13" s="29"/>
      <c r="O13" s="29"/>
      <c r="P13" s="11"/>
      <c r="Q13" s="25"/>
      <c r="R13" s="26"/>
      <c r="S13" s="25"/>
      <c r="T13" s="26"/>
      <c r="V13" s="25"/>
      <c r="W13" s="26"/>
      <c r="X13" s="25"/>
      <c r="Y13" s="26"/>
      <c r="AA13" s="25"/>
      <c r="AB13" s="26"/>
      <c r="AC13" s="29"/>
      <c r="AD13" s="29"/>
      <c r="AE13" s="11"/>
      <c r="AF13" s="25"/>
      <c r="AG13" s="26"/>
      <c r="AH13" s="25"/>
      <c r="AI13" s="29"/>
      <c r="AJ13" s="11"/>
      <c r="AK13" s="25"/>
      <c r="AL13" s="26"/>
      <c r="AM13" s="25"/>
      <c r="AN13" s="26"/>
      <c r="AP13" s="25"/>
      <c r="AQ13" s="26"/>
      <c r="AR13" s="25"/>
      <c r="AS13" s="26"/>
      <c r="AU13" s="25"/>
      <c r="AV13" s="26"/>
      <c r="AW13" s="29"/>
      <c r="AX13" s="26"/>
    </row>
    <row r="14" spans="2:51" x14ac:dyDescent="0.25">
      <c r="B14" s="25" t="s">
        <v>13</v>
      </c>
      <c r="C14" s="26"/>
      <c r="D14" s="26">
        <v>2.5</v>
      </c>
      <c r="E14" s="63">
        <v>16.5</v>
      </c>
      <c r="G14" s="25" t="s">
        <v>24</v>
      </c>
      <c r="H14" s="26"/>
      <c r="I14" s="25">
        <v>2.5</v>
      </c>
      <c r="J14" s="29">
        <v>15.326000000000001</v>
      </c>
      <c r="K14" s="10"/>
      <c r="L14" s="25" t="s">
        <v>65</v>
      </c>
      <c r="M14" s="26"/>
      <c r="N14" s="29">
        <v>2.5</v>
      </c>
      <c r="O14" s="29">
        <f>O16+0.06*11</f>
        <v>11.425999999999998</v>
      </c>
      <c r="P14" s="11"/>
      <c r="Q14" s="25" t="s">
        <v>40</v>
      </c>
      <c r="R14" s="26"/>
      <c r="S14" s="25">
        <v>2.5</v>
      </c>
      <c r="T14" s="26">
        <f>T16+0.05*5</f>
        <v>6.75</v>
      </c>
      <c r="V14" s="25" t="s">
        <v>109</v>
      </c>
      <c r="W14" s="26"/>
      <c r="X14" s="25">
        <v>2.5</v>
      </c>
      <c r="Y14" s="26">
        <v>6</v>
      </c>
      <c r="AA14" s="25" t="s">
        <v>110</v>
      </c>
      <c r="AB14" s="26"/>
      <c r="AC14" s="29">
        <v>2.5</v>
      </c>
      <c r="AD14" s="29">
        <v>9</v>
      </c>
      <c r="AE14" s="11"/>
      <c r="AF14" s="25" t="s">
        <v>147</v>
      </c>
      <c r="AG14" s="26"/>
      <c r="AH14" s="25">
        <v>2.5</v>
      </c>
      <c r="AI14" s="29">
        <v>8</v>
      </c>
      <c r="AJ14" s="11"/>
      <c r="AK14" s="25" t="s">
        <v>148</v>
      </c>
      <c r="AL14" s="26"/>
      <c r="AM14" s="25">
        <v>2.5</v>
      </c>
      <c r="AN14" s="26">
        <v>6</v>
      </c>
      <c r="AP14" s="25" t="s">
        <v>149</v>
      </c>
      <c r="AQ14" s="26"/>
      <c r="AR14" s="25">
        <v>2.5</v>
      </c>
      <c r="AS14" s="26">
        <f>AS12+0.9</f>
        <v>8.6</v>
      </c>
      <c r="AU14" s="25" t="s">
        <v>185</v>
      </c>
      <c r="AV14" s="26"/>
      <c r="AW14" s="25">
        <v>2.5</v>
      </c>
      <c r="AX14" s="26">
        <f>AX12-0.235*5</f>
        <v>1.4750000000000001</v>
      </c>
    </row>
    <row r="15" spans="2:51" x14ac:dyDescent="0.25">
      <c r="B15" s="25"/>
      <c r="C15" s="26"/>
      <c r="D15" s="26"/>
      <c r="E15" s="63"/>
      <c r="G15" s="34"/>
      <c r="H15" s="35"/>
      <c r="I15" s="25"/>
      <c r="J15" s="37"/>
      <c r="K15" s="11"/>
      <c r="L15" s="25"/>
      <c r="M15" s="26"/>
      <c r="N15" s="29"/>
      <c r="O15" s="29"/>
      <c r="P15" s="11"/>
      <c r="Q15" s="25"/>
      <c r="R15" s="26"/>
      <c r="S15" s="25"/>
      <c r="T15" s="26"/>
      <c r="V15" s="34"/>
      <c r="W15" s="35"/>
      <c r="X15" s="25"/>
      <c r="Y15" s="35"/>
      <c r="AA15" s="25"/>
      <c r="AB15" s="26"/>
      <c r="AC15" s="29"/>
      <c r="AD15" s="29"/>
      <c r="AE15" s="11"/>
      <c r="AF15" s="25"/>
      <c r="AG15" s="26"/>
      <c r="AH15" s="25"/>
      <c r="AI15" s="29"/>
      <c r="AJ15" s="11"/>
      <c r="AK15" s="25"/>
      <c r="AL15" s="26"/>
      <c r="AM15" s="25"/>
      <c r="AN15" s="26"/>
      <c r="AP15" s="25"/>
      <c r="AQ15" s="26"/>
      <c r="AR15" s="25"/>
      <c r="AS15" s="26"/>
      <c r="AU15" s="25"/>
      <c r="AV15" s="26"/>
      <c r="AW15" s="25"/>
      <c r="AX15" s="26"/>
    </row>
    <row r="16" spans="2:51" x14ac:dyDescent="0.25">
      <c r="B16" s="25" t="s">
        <v>14</v>
      </c>
      <c r="C16" s="26"/>
      <c r="D16" s="26">
        <v>3</v>
      </c>
      <c r="E16" s="63">
        <v>16.5</v>
      </c>
      <c r="L16" s="25" t="s">
        <v>68</v>
      </c>
      <c r="M16" s="26"/>
      <c r="N16" s="29">
        <v>3</v>
      </c>
      <c r="O16" s="26">
        <f>O18+0.06*10</f>
        <v>10.765999999999998</v>
      </c>
      <c r="P16" s="12"/>
      <c r="Q16" s="25" t="s">
        <v>42</v>
      </c>
      <c r="R16" s="26"/>
      <c r="S16" s="23">
        <v>3</v>
      </c>
      <c r="T16" s="26">
        <f>T18+0.05*4</f>
        <v>6.5</v>
      </c>
      <c r="AA16" s="25" t="s">
        <v>111</v>
      </c>
      <c r="AB16" s="26"/>
      <c r="AC16" s="29">
        <v>3</v>
      </c>
      <c r="AD16" s="29">
        <v>6</v>
      </c>
      <c r="AE16" s="11"/>
      <c r="AF16" s="25" t="s">
        <v>150</v>
      </c>
      <c r="AG16" s="26"/>
      <c r="AH16" s="25">
        <v>3</v>
      </c>
      <c r="AI16" s="29">
        <v>6</v>
      </c>
      <c r="AJ16" s="11"/>
      <c r="AK16" s="25" t="s">
        <v>151</v>
      </c>
      <c r="AL16" s="26"/>
      <c r="AM16" s="25">
        <v>3</v>
      </c>
      <c r="AN16" s="26">
        <v>6</v>
      </c>
      <c r="AP16" s="25" t="s">
        <v>152</v>
      </c>
      <c r="AQ16" s="26"/>
      <c r="AR16" s="25">
        <v>3</v>
      </c>
      <c r="AS16" s="26">
        <f>AS14+0.8</f>
        <v>9.4</v>
      </c>
      <c r="AU16" s="25" t="s">
        <v>185</v>
      </c>
      <c r="AV16" s="26"/>
      <c r="AW16" s="25">
        <v>3</v>
      </c>
      <c r="AX16" s="26">
        <v>0</v>
      </c>
    </row>
    <row r="17" spans="2:50" x14ac:dyDescent="0.25">
      <c r="B17" s="25"/>
      <c r="C17" s="26"/>
      <c r="D17" s="26"/>
      <c r="E17" s="63"/>
      <c r="L17" s="25"/>
      <c r="M17" s="26"/>
      <c r="N17" s="29"/>
      <c r="O17" s="26"/>
      <c r="Q17" s="25"/>
      <c r="R17" s="26"/>
      <c r="S17" s="25"/>
      <c r="T17" s="26"/>
      <c r="AA17" s="25"/>
      <c r="AB17" s="26"/>
      <c r="AC17" s="29"/>
      <c r="AD17" s="29"/>
      <c r="AE17" s="11"/>
      <c r="AF17" s="34"/>
      <c r="AG17" s="35"/>
      <c r="AH17" s="34"/>
      <c r="AI17" s="37"/>
      <c r="AJ17" s="11"/>
      <c r="AK17" s="25"/>
      <c r="AL17" s="26"/>
      <c r="AM17" s="25"/>
      <c r="AN17" s="26"/>
      <c r="AP17" s="25"/>
      <c r="AQ17" s="26"/>
      <c r="AR17" s="25"/>
      <c r="AS17" s="26"/>
      <c r="AU17" s="34"/>
      <c r="AV17" s="35"/>
      <c r="AW17" s="34"/>
      <c r="AX17" s="35"/>
    </row>
    <row r="18" spans="2:50" x14ac:dyDescent="0.25">
      <c r="B18" s="25" t="s">
        <v>15</v>
      </c>
      <c r="C18" s="26"/>
      <c r="D18" s="26">
        <v>3.5</v>
      </c>
      <c r="E18" s="63">
        <v>16.399999999999999</v>
      </c>
      <c r="L18" s="25" t="s">
        <v>70</v>
      </c>
      <c r="M18" s="26"/>
      <c r="N18" s="29">
        <v>3.5</v>
      </c>
      <c r="O18" s="26">
        <f>O20+0.006*9</f>
        <v>10.165999999999999</v>
      </c>
      <c r="Q18" s="25" t="s">
        <v>44</v>
      </c>
      <c r="R18" s="26"/>
      <c r="S18" s="25">
        <v>3.5</v>
      </c>
      <c r="T18" s="26">
        <f>T20+0.05*3</f>
        <v>6.3</v>
      </c>
      <c r="AA18" s="13"/>
      <c r="AB18" s="13"/>
      <c r="AC18" s="13"/>
      <c r="AD18" s="13"/>
      <c r="AK18" s="25" t="s">
        <v>153</v>
      </c>
      <c r="AL18" s="26"/>
      <c r="AM18" s="25">
        <v>3.5</v>
      </c>
      <c r="AN18" s="26">
        <v>6</v>
      </c>
      <c r="AP18" s="25" t="s">
        <v>154</v>
      </c>
      <c r="AQ18" s="26"/>
      <c r="AR18" s="25">
        <v>3.5</v>
      </c>
      <c r="AS18" s="26">
        <v>9.5</v>
      </c>
    </row>
    <row r="19" spans="2:50" x14ac:dyDescent="0.25">
      <c r="B19" s="25"/>
      <c r="C19" s="26"/>
      <c r="D19" s="26"/>
      <c r="E19" s="63"/>
      <c r="L19" s="25"/>
      <c r="M19" s="26"/>
      <c r="N19" s="29"/>
      <c r="O19" s="26"/>
      <c r="Q19" s="25"/>
      <c r="R19" s="26"/>
      <c r="S19" s="25"/>
      <c r="T19" s="26"/>
      <c r="AK19" s="34"/>
      <c r="AL19" s="35"/>
      <c r="AM19" s="34"/>
      <c r="AN19" s="35"/>
      <c r="AP19" s="25"/>
      <c r="AQ19" s="26"/>
      <c r="AR19" s="25"/>
      <c r="AS19" s="26"/>
    </row>
    <row r="20" spans="2:50" x14ac:dyDescent="0.25">
      <c r="B20" s="25" t="s">
        <v>16</v>
      </c>
      <c r="C20" s="26"/>
      <c r="D20" s="26">
        <v>4</v>
      </c>
      <c r="E20" s="63">
        <v>16.100000000000001</v>
      </c>
      <c r="L20" s="25" t="s">
        <v>72</v>
      </c>
      <c r="M20" s="26"/>
      <c r="N20" s="29">
        <v>4</v>
      </c>
      <c r="O20" s="26">
        <f>O22+0.006*8</f>
        <v>10.111999999999998</v>
      </c>
      <c r="Q20" s="25" t="s">
        <v>47</v>
      </c>
      <c r="R20" s="26"/>
      <c r="S20" s="23">
        <v>4</v>
      </c>
      <c r="T20" s="26">
        <f>T22+0.05*2</f>
        <v>6.1499999999999995</v>
      </c>
      <c r="AP20" s="25" t="s">
        <v>155</v>
      </c>
      <c r="AQ20" s="26"/>
      <c r="AR20" s="25">
        <v>4</v>
      </c>
      <c r="AS20" s="26">
        <v>9.5500000000000007</v>
      </c>
    </row>
    <row r="21" spans="2:50" x14ac:dyDescent="0.25">
      <c r="B21" s="25"/>
      <c r="C21" s="26"/>
      <c r="D21" s="26"/>
      <c r="E21" s="63"/>
      <c r="L21" s="25"/>
      <c r="M21" s="26"/>
      <c r="N21" s="29"/>
      <c r="O21" s="26"/>
      <c r="Q21" s="25"/>
      <c r="R21" s="26"/>
      <c r="S21" s="25"/>
      <c r="T21" s="26"/>
      <c r="AP21" s="25"/>
      <c r="AQ21" s="26"/>
      <c r="AR21" s="25"/>
      <c r="AS21" s="26"/>
    </row>
    <row r="22" spans="2:50" x14ac:dyDescent="0.25">
      <c r="B22" s="25" t="s">
        <v>17</v>
      </c>
      <c r="C22" s="26"/>
      <c r="D22" s="26">
        <v>4.5</v>
      </c>
      <c r="E22" s="63">
        <v>15.5</v>
      </c>
      <c r="K22" s="12"/>
      <c r="L22" s="25" t="s">
        <v>74</v>
      </c>
      <c r="M22" s="26"/>
      <c r="N22" s="29">
        <v>4.5</v>
      </c>
      <c r="O22" s="26">
        <f>O24+0.006*7</f>
        <v>10.063999999999998</v>
      </c>
      <c r="Q22" s="25" t="s">
        <v>49</v>
      </c>
      <c r="R22" s="26"/>
      <c r="S22" s="25">
        <v>4.5</v>
      </c>
      <c r="T22" s="26">
        <f>T24+0.05</f>
        <v>6.05</v>
      </c>
      <c r="AP22" s="25" t="s">
        <v>156</v>
      </c>
      <c r="AQ22" s="26"/>
      <c r="AR22" s="25">
        <v>4.5</v>
      </c>
      <c r="AS22" s="26">
        <v>9.5</v>
      </c>
    </row>
    <row r="23" spans="2:50" x14ac:dyDescent="0.25">
      <c r="B23" s="25"/>
      <c r="C23" s="26"/>
      <c r="D23" s="26"/>
      <c r="E23" s="63"/>
      <c r="L23" s="25"/>
      <c r="M23" s="26"/>
      <c r="N23" s="29"/>
      <c r="O23" s="29"/>
      <c r="P23" s="11"/>
      <c r="Q23" s="25"/>
      <c r="R23" s="26"/>
      <c r="S23" s="25"/>
      <c r="T23" s="26"/>
      <c r="AP23" s="25"/>
      <c r="AQ23" s="26"/>
      <c r="AR23" s="25"/>
      <c r="AS23" s="26"/>
    </row>
    <row r="24" spans="2:50" x14ac:dyDescent="0.25">
      <c r="B24" s="25" t="s">
        <v>18</v>
      </c>
      <c r="C24" s="26"/>
      <c r="D24" s="26">
        <v>5</v>
      </c>
      <c r="E24" s="63">
        <v>15</v>
      </c>
      <c r="L24" s="25" t="s">
        <v>77</v>
      </c>
      <c r="M24" s="26"/>
      <c r="N24" s="29">
        <v>5</v>
      </c>
      <c r="O24" s="29">
        <f>O26+0.006*6</f>
        <v>10.021999999999998</v>
      </c>
      <c r="P24" s="11"/>
      <c r="Q24" s="25" t="s">
        <v>51</v>
      </c>
      <c r="R24" s="26"/>
      <c r="S24" s="23">
        <v>5</v>
      </c>
      <c r="T24" s="26">
        <v>6</v>
      </c>
      <c r="AP24" s="25" t="s">
        <v>157</v>
      </c>
      <c r="AQ24" s="26"/>
      <c r="AR24" s="25">
        <v>5</v>
      </c>
      <c r="AS24" s="26">
        <v>9.4</v>
      </c>
    </row>
    <row r="25" spans="2:50" x14ac:dyDescent="0.25">
      <c r="B25" s="25"/>
      <c r="C25" s="26"/>
      <c r="D25" s="26"/>
      <c r="E25" s="64"/>
      <c r="L25" s="25"/>
      <c r="M25" s="26"/>
      <c r="N25" s="29"/>
      <c r="O25" s="29"/>
      <c r="P25" s="11"/>
      <c r="Q25" s="25"/>
      <c r="R25" s="26"/>
      <c r="S25" s="25"/>
      <c r="T25" s="26"/>
      <c r="AP25" s="25"/>
      <c r="AQ25" s="26"/>
      <c r="AR25" s="25"/>
      <c r="AS25" s="26"/>
    </row>
    <row r="26" spans="2:50" x14ac:dyDescent="0.25">
      <c r="B26" s="13"/>
      <c r="C26" s="13"/>
      <c r="D26" s="13"/>
      <c r="E26" s="13"/>
      <c r="L26" s="25" t="s">
        <v>79</v>
      </c>
      <c r="M26" s="26"/>
      <c r="N26" s="29">
        <v>5.5</v>
      </c>
      <c r="O26" s="29">
        <f>O28+0.006*5</f>
        <v>9.9859999999999989</v>
      </c>
      <c r="P26" s="11"/>
      <c r="Q26" s="25" t="s">
        <v>51</v>
      </c>
      <c r="R26" s="26"/>
      <c r="S26" s="25">
        <v>5.5</v>
      </c>
      <c r="T26" s="26">
        <v>6</v>
      </c>
      <c r="AP26" s="25" t="s">
        <v>158</v>
      </c>
      <c r="AQ26" s="26"/>
      <c r="AR26" s="25">
        <v>5.5</v>
      </c>
      <c r="AS26" s="26">
        <v>9</v>
      </c>
    </row>
    <row r="27" spans="2:50" x14ac:dyDescent="0.25">
      <c r="L27" s="25"/>
      <c r="M27" s="26"/>
      <c r="N27" s="29"/>
      <c r="O27" s="29"/>
      <c r="P27" s="11"/>
      <c r="Q27" s="25"/>
      <c r="R27" s="26"/>
      <c r="S27" s="25"/>
      <c r="T27" s="26"/>
      <c r="AP27" s="25"/>
      <c r="AQ27" s="26"/>
      <c r="AR27" s="25"/>
      <c r="AS27" s="26"/>
    </row>
    <row r="28" spans="2:50" x14ac:dyDescent="0.25">
      <c r="L28" s="25" t="s">
        <v>81</v>
      </c>
      <c r="M28" s="26"/>
      <c r="N28" s="29">
        <v>6</v>
      </c>
      <c r="O28" s="29">
        <f>O30+0.006*4</f>
        <v>9.9559999999999995</v>
      </c>
      <c r="P28" s="11"/>
      <c r="Q28" s="25" t="s">
        <v>53</v>
      </c>
      <c r="R28" s="26"/>
      <c r="S28" s="23">
        <v>6</v>
      </c>
      <c r="T28" s="26">
        <v>6</v>
      </c>
      <c r="AP28" s="25" t="s">
        <v>159</v>
      </c>
      <c r="AQ28" s="26"/>
      <c r="AR28" s="25">
        <v>6</v>
      </c>
      <c r="AS28" s="26">
        <v>8.6</v>
      </c>
    </row>
    <row r="29" spans="2:50" x14ac:dyDescent="0.25">
      <c r="L29" s="25"/>
      <c r="M29" s="26"/>
      <c r="N29" s="29"/>
      <c r="O29" s="29"/>
      <c r="P29" s="11"/>
      <c r="Q29" s="25"/>
      <c r="R29" s="26"/>
      <c r="S29" s="25"/>
      <c r="T29" s="26"/>
      <c r="AP29" s="25"/>
      <c r="AQ29" s="26"/>
      <c r="AR29" s="25"/>
      <c r="AS29" s="26"/>
    </row>
    <row r="30" spans="2:50" x14ac:dyDescent="0.25">
      <c r="L30" s="25" t="s">
        <v>83</v>
      </c>
      <c r="M30" s="26"/>
      <c r="N30" s="29">
        <v>6.5</v>
      </c>
      <c r="O30" s="29">
        <f>O32+0.06*4</f>
        <v>9.9320000000000004</v>
      </c>
      <c r="P30" s="11"/>
      <c r="Q30" s="25" t="s">
        <v>55</v>
      </c>
      <c r="R30" s="26"/>
      <c r="S30" s="25">
        <v>6.5</v>
      </c>
      <c r="T30" s="26">
        <v>6</v>
      </c>
      <c r="AP30" s="25" t="s">
        <v>160</v>
      </c>
      <c r="AQ30" s="26"/>
      <c r="AR30" s="25">
        <v>6.5</v>
      </c>
      <c r="AS30" s="26">
        <v>8</v>
      </c>
    </row>
    <row r="31" spans="2:50" ht="15.75" thickBot="1" x14ac:dyDescent="0.3">
      <c r="L31" s="25"/>
      <c r="M31" s="26"/>
      <c r="N31" s="29"/>
      <c r="O31" s="29"/>
      <c r="P31" s="11"/>
      <c r="Q31" s="25"/>
      <c r="R31" s="26"/>
      <c r="S31" s="25"/>
      <c r="T31" s="26"/>
      <c r="AP31" s="34"/>
      <c r="AQ31" s="35"/>
      <c r="AR31" s="34"/>
      <c r="AS31" s="35"/>
    </row>
    <row r="32" spans="2:50" x14ac:dyDescent="0.25">
      <c r="F32" s="44" t="s">
        <v>112</v>
      </c>
      <c r="G32" s="45"/>
      <c r="H32" s="45"/>
      <c r="I32" s="45"/>
      <c r="J32" s="45"/>
      <c r="K32" s="46"/>
      <c r="L32" s="29" t="s">
        <v>85</v>
      </c>
      <c r="M32" s="26"/>
      <c r="N32" s="29">
        <v>7</v>
      </c>
      <c r="O32" s="29">
        <f>O34+0.06*3</f>
        <v>9.6920000000000002</v>
      </c>
      <c r="P32" s="11"/>
      <c r="Q32" s="25" t="s">
        <v>57</v>
      </c>
      <c r="R32" s="26"/>
      <c r="S32" s="23">
        <v>7</v>
      </c>
      <c r="T32" s="26">
        <v>6</v>
      </c>
      <c r="V32" s="44" t="s">
        <v>113</v>
      </c>
      <c r="W32" s="45"/>
      <c r="X32" s="45"/>
      <c r="Y32" s="46"/>
    </row>
    <row r="33" spans="1:50" ht="15.75" thickBot="1" x14ac:dyDescent="0.3">
      <c r="F33" s="47"/>
      <c r="G33" s="48"/>
      <c r="H33" s="48"/>
      <c r="I33" s="48"/>
      <c r="J33" s="48"/>
      <c r="K33" s="49"/>
      <c r="L33" s="29"/>
      <c r="M33" s="26"/>
      <c r="N33" s="29"/>
      <c r="O33" s="29"/>
      <c r="P33" s="11"/>
      <c r="Q33" s="25"/>
      <c r="R33" s="26"/>
      <c r="S33" s="25"/>
      <c r="T33" s="26"/>
      <c r="V33" s="47"/>
      <c r="W33" s="48"/>
      <c r="X33" s="48"/>
      <c r="Y33" s="49"/>
    </row>
    <row r="34" spans="1:50" x14ac:dyDescent="0.25">
      <c r="L34" s="25" t="s">
        <v>87</v>
      </c>
      <c r="M34" s="26"/>
      <c r="N34" s="29">
        <v>7.5</v>
      </c>
      <c r="O34" s="29">
        <f>O36+0.006*2</f>
        <v>9.5120000000000005</v>
      </c>
      <c r="P34" s="11"/>
      <c r="Q34" s="25" t="s">
        <v>39</v>
      </c>
      <c r="R34" s="26"/>
      <c r="S34" s="25">
        <v>7.5</v>
      </c>
      <c r="T34" s="26">
        <v>6</v>
      </c>
      <c r="AA34" s="44" t="s">
        <v>114</v>
      </c>
      <c r="AB34" s="45"/>
      <c r="AC34" s="45"/>
      <c r="AD34" s="46"/>
      <c r="AF34" s="44" t="s">
        <v>161</v>
      </c>
      <c r="AG34" s="45"/>
      <c r="AH34" s="45"/>
      <c r="AI34" s="46"/>
      <c r="AU34" s="44" t="s">
        <v>186</v>
      </c>
      <c r="AV34" s="45"/>
      <c r="AW34" s="45"/>
      <c r="AX34" s="46"/>
    </row>
    <row r="35" spans="1:50" ht="15.75" thickBot="1" x14ac:dyDescent="0.3">
      <c r="L35" s="25"/>
      <c r="M35" s="26"/>
      <c r="N35" s="29"/>
      <c r="O35" s="29"/>
      <c r="P35" s="11"/>
      <c r="Q35" s="25"/>
      <c r="R35" s="26"/>
      <c r="S35" s="25"/>
      <c r="T35" s="26"/>
      <c r="AA35" s="47"/>
      <c r="AB35" s="48"/>
      <c r="AC35" s="48"/>
      <c r="AD35" s="49"/>
      <c r="AF35" s="47"/>
      <c r="AG35" s="48"/>
      <c r="AH35" s="48"/>
      <c r="AI35" s="49"/>
      <c r="AU35" s="47"/>
      <c r="AV35" s="48"/>
      <c r="AW35" s="48"/>
      <c r="AX35" s="49"/>
    </row>
    <row r="36" spans="1:50" x14ac:dyDescent="0.25">
      <c r="L36" s="25" t="s">
        <v>89</v>
      </c>
      <c r="M36" s="26"/>
      <c r="N36" s="29">
        <v>8</v>
      </c>
      <c r="O36" s="29">
        <v>9.5</v>
      </c>
      <c r="P36" s="11"/>
      <c r="Q36" s="25" t="s">
        <v>41</v>
      </c>
      <c r="R36" s="26"/>
      <c r="S36" s="23">
        <v>8</v>
      </c>
      <c r="T36" s="26">
        <v>6</v>
      </c>
      <c r="AK36" s="44" t="s">
        <v>162</v>
      </c>
      <c r="AL36" s="45"/>
      <c r="AM36" s="45"/>
      <c r="AN36" s="46"/>
    </row>
    <row r="37" spans="1:50" ht="15.75" thickBot="1" x14ac:dyDescent="0.3">
      <c r="L37" s="34"/>
      <c r="M37" s="35"/>
      <c r="N37" s="29"/>
      <c r="O37" s="37"/>
      <c r="P37" s="11"/>
      <c r="Q37" s="25"/>
      <c r="R37" s="26"/>
      <c r="S37" s="25"/>
      <c r="T37" s="26"/>
      <c r="AK37" s="47"/>
      <c r="AL37" s="48"/>
      <c r="AM37" s="48"/>
      <c r="AN37" s="49"/>
    </row>
    <row r="38" spans="1:50" x14ac:dyDescent="0.25">
      <c r="O38" s="13"/>
      <c r="P38" s="12"/>
      <c r="Q38" s="25" t="s">
        <v>43</v>
      </c>
      <c r="R38" s="26"/>
      <c r="S38" s="25">
        <v>8.5</v>
      </c>
      <c r="T38" s="26">
        <v>6</v>
      </c>
    </row>
    <row r="39" spans="1:50" x14ac:dyDescent="0.25">
      <c r="P39" s="12"/>
      <c r="Q39" s="25"/>
      <c r="R39" s="26"/>
      <c r="S39" s="25"/>
      <c r="T39" s="26"/>
    </row>
    <row r="40" spans="1:50" x14ac:dyDescent="0.25">
      <c r="P40" s="12"/>
      <c r="Q40" s="25" t="s">
        <v>45</v>
      </c>
      <c r="R40" s="26"/>
      <c r="S40" s="23">
        <v>9</v>
      </c>
      <c r="T40" s="26">
        <v>6</v>
      </c>
    </row>
    <row r="41" spans="1:50" ht="15.75" thickBot="1" x14ac:dyDescent="0.3">
      <c r="P41" s="12"/>
      <c r="Q41" s="25"/>
      <c r="R41" s="26"/>
      <c r="S41" s="25"/>
      <c r="T41" s="26"/>
    </row>
    <row r="42" spans="1:50" x14ac:dyDescent="0.25">
      <c r="A42" s="44" t="s">
        <v>115</v>
      </c>
      <c r="B42" s="45"/>
      <c r="C42" s="45"/>
      <c r="D42" s="45"/>
      <c r="E42" s="45"/>
      <c r="F42" s="46"/>
      <c r="P42" s="12"/>
      <c r="Q42" s="25" t="s">
        <v>48</v>
      </c>
      <c r="R42" s="26"/>
      <c r="S42" s="25">
        <v>9.5</v>
      </c>
      <c r="T42" s="26">
        <v>6</v>
      </c>
    </row>
    <row r="43" spans="1:50" ht="15.75" thickBot="1" x14ac:dyDescent="0.3">
      <c r="A43" s="47"/>
      <c r="B43" s="48"/>
      <c r="C43" s="48"/>
      <c r="D43" s="48"/>
      <c r="E43" s="48"/>
      <c r="F43" s="49"/>
      <c r="P43" s="12"/>
      <c r="Q43" s="25"/>
      <c r="R43" s="26"/>
      <c r="S43" s="25"/>
      <c r="T43" s="26"/>
    </row>
    <row r="44" spans="1:50" x14ac:dyDescent="0.25">
      <c r="Q44" s="25" t="s">
        <v>50</v>
      </c>
      <c r="R44" s="26"/>
      <c r="S44" s="23">
        <v>10</v>
      </c>
      <c r="T44" s="26">
        <v>6</v>
      </c>
    </row>
    <row r="45" spans="1:50" x14ac:dyDescent="0.25">
      <c r="Q45" s="25"/>
      <c r="R45" s="26"/>
      <c r="S45" s="25"/>
      <c r="T45" s="26"/>
    </row>
    <row r="46" spans="1:50" x14ac:dyDescent="0.25">
      <c r="Q46" s="25" t="s">
        <v>52</v>
      </c>
      <c r="R46" s="26"/>
      <c r="S46" s="25">
        <v>10.5</v>
      </c>
      <c r="T46" s="26">
        <v>6</v>
      </c>
    </row>
    <row r="47" spans="1:50" ht="15.75" thickBot="1" x14ac:dyDescent="0.3">
      <c r="Q47" s="25"/>
      <c r="R47" s="26"/>
      <c r="S47" s="25"/>
      <c r="T47" s="26"/>
    </row>
    <row r="48" spans="1:50" x14ac:dyDescent="0.25">
      <c r="Q48" s="25" t="s">
        <v>54</v>
      </c>
      <c r="R48" s="26"/>
      <c r="S48" s="23">
        <v>11</v>
      </c>
      <c r="T48" s="26">
        <v>6</v>
      </c>
      <c r="AP48" s="44" t="s">
        <v>163</v>
      </c>
      <c r="AQ48" s="45"/>
      <c r="AR48" s="45"/>
      <c r="AS48" s="46"/>
    </row>
    <row r="49" spans="11:45" ht="15.75" thickBot="1" x14ac:dyDescent="0.3">
      <c r="Q49" s="25"/>
      <c r="R49" s="26"/>
      <c r="S49" s="25"/>
      <c r="T49" s="26"/>
      <c r="AP49" s="47"/>
      <c r="AQ49" s="48"/>
      <c r="AR49" s="48"/>
      <c r="AS49" s="49"/>
    </row>
    <row r="50" spans="11:45" x14ac:dyDescent="0.25">
      <c r="Q50" s="25" t="s">
        <v>56</v>
      </c>
      <c r="R50" s="26"/>
      <c r="S50" s="25">
        <v>11.5</v>
      </c>
      <c r="T50" s="26">
        <v>6</v>
      </c>
    </row>
    <row r="51" spans="11:45" x14ac:dyDescent="0.25">
      <c r="Q51" s="25"/>
      <c r="R51" s="26"/>
      <c r="S51" s="25"/>
      <c r="T51" s="26"/>
    </row>
    <row r="52" spans="11:45" x14ac:dyDescent="0.25">
      <c r="Q52" s="25" t="s">
        <v>58</v>
      </c>
      <c r="R52" s="26"/>
      <c r="S52" s="23">
        <v>12</v>
      </c>
      <c r="T52" s="26">
        <v>6</v>
      </c>
    </row>
    <row r="53" spans="11:45" ht="15.75" thickBot="1" x14ac:dyDescent="0.3">
      <c r="Q53" s="25"/>
      <c r="R53" s="26"/>
      <c r="S53" s="25"/>
      <c r="T53" s="26"/>
    </row>
    <row r="54" spans="11:45" x14ac:dyDescent="0.25">
      <c r="K54" s="44" t="s">
        <v>116</v>
      </c>
      <c r="L54" s="45"/>
      <c r="M54" s="45"/>
      <c r="N54" s="45"/>
      <c r="O54" s="46"/>
      <c r="Q54" s="25" t="s">
        <v>59</v>
      </c>
      <c r="R54" s="26"/>
      <c r="S54" s="25">
        <v>12.5</v>
      </c>
      <c r="T54" s="26">
        <v>6</v>
      </c>
    </row>
    <row r="55" spans="11:45" ht="15.75" thickBot="1" x14ac:dyDescent="0.3">
      <c r="K55" s="47"/>
      <c r="L55" s="48"/>
      <c r="M55" s="48"/>
      <c r="N55" s="48"/>
      <c r="O55" s="49"/>
      <c r="Q55" s="25"/>
      <c r="R55" s="26"/>
      <c r="S55" s="25"/>
      <c r="T55" s="26"/>
    </row>
    <row r="56" spans="11:45" x14ac:dyDescent="0.25">
      <c r="Q56" s="25" t="s">
        <v>60</v>
      </c>
      <c r="R56" s="26"/>
      <c r="S56" s="23">
        <v>13</v>
      </c>
      <c r="T56" s="26">
        <v>6</v>
      </c>
    </row>
    <row r="57" spans="11:45" x14ac:dyDescent="0.25">
      <c r="Q57" s="25"/>
      <c r="R57" s="26"/>
      <c r="S57" s="25"/>
      <c r="T57" s="26"/>
    </row>
    <row r="58" spans="11:45" x14ac:dyDescent="0.25">
      <c r="Q58" s="25" t="s">
        <v>62</v>
      </c>
      <c r="R58" s="26"/>
      <c r="S58" s="25">
        <v>13.5</v>
      </c>
      <c r="T58" s="26">
        <v>6</v>
      </c>
    </row>
    <row r="59" spans="11:45" x14ac:dyDescent="0.25">
      <c r="Q59" s="25"/>
      <c r="R59" s="26"/>
      <c r="S59" s="25"/>
      <c r="T59" s="26"/>
    </row>
    <row r="60" spans="11:45" x14ac:dyDescent="0.25">
      <c r="Q60" s="25" t="s">
        <v>64</v>
      </c>
      <c r="R60" s="26"/>
      <c r="S60" s="23">
        <v>14</v>
      </c>
      <c r="T60" s="26">
        <v>6</v>
      </c>
    </row>
    <row r="61" spans="11:45" x14ac:dyDescent="0.25">
      <c r="Q61" s="25"/>
      <c r="R61" s="26"/>
      <c r="S61" s="25"/>
      <c r="T61" s="26"/>
    </row>
    <row r="62" spans="11:45" x14ac:dyDescent="0.25">
      <c r="Q62" s="25" t="s">
        <v>66</v>
      </c>
      <c r="R62" s="26"/>
      <c r="S62" s="25">
        <v>14.5</v>
      </c>
      <c r="T62" s="26">
        <v>6</v>
      </c>
    </row>
    <row r="63" spans="11:45" x14ac:dyDescent="0.25">
      <c r="Q63" s="25"/>
      <c r="R63" s="26"/>
      <c r="S63" s="25"/>
      <c r="T63" s="26"/>
    </row>
    <row r="64" spans="11:45" x14ac:dyDescent="0.25">
      <c r="Q64" s="25" t="s">
        <v>69</v>
      </c>
      <c r="R64" s="26"/>
      <c r="S64" s="23">
        <v>15</v>
      </c>
      <c r="T64" s="26">
        <v>6</v>
      </c>
    </row>
    <row r="65" spans="17:20" x14ac:dyDescent="0.25">
      <c r="Q65" s="25"/>
      <c r="R65" s="26"/>
      <c r="S65" s="25"/>
      <c r="T65" s="26"/>
    </row>
    <row r="66" spans="17:20" x14ac:dyDescent="0.25">
      <c r="Q66" s="25" t="s">
        <v>71</v>
      </c>
      <c r="R66" s="26"/>
      <c r="S66" s="25">
        <v>15.5</v>
      </c>
      <c r="T66" s="26">
        <v>6</v>
      </c>
    </row>
    <row r="67" spans="17:20" x14ac:dyDescent="0.25">
      <c r="Q67" s="25"/>
      <c r="R67" s="26"/>
      <c r="S67" s="25"/>
      <c r="T67" s="26"/>
    </row>
    <row r="68" spans="17:20" x14ac:dyDescent="0.25">
      <c r="Q68" s="25" t="s">
        <v>73</v>
      </c>
      <c r="R68" s="26"/>
      <c r="S68" s="23">
        <v>16</v>
      </c>
      <c r="T68" s="26">
        <v>6</v>
      </c>
    </row>
    <row r="69" spans="17:20" x14ac:dyDescent="0.25">
      <c r="Q69" s="25"/>
      <c r="R69" s="26"/>
      <c r="S69" s="25"/>
      <c r="T69" s="26"/>
    </row>
    <row r="70" spans="17:20" x14ac:dyDescent="0.25">
      <c r="Q70" s="25" t="s">
        <v>76</v>
      </c>
      <c r="R70" s="26"/>
      <c r="S70" s="25">
        <v>16.5</v>
      </c>
      <c r="T70" s="26">
        <v>6</v>
      </c>
    </row>
    <row r="71" spans="17:20" x14ac:dyDescent="0.25">
      <c r="Q71" s="25"/>
      <c r="R71" s="26"/>
      <c r="S71" s="25"/>
      <c r="T71" s="26"/>
    </row>
    <row r="72" spans="17:20" x14ac:dyDescent="0.25">
      <c r="Q72" s="25" t="s">
        <v>78</v>
      </c>
      <c r="R72" s="26"/>
      <c r="S72" s="23">
        <v>17</v>
      </c>
      <c r="T72" s="26">
        <v>6</v>
      </c>
    </row>
    <row r="73" spans="17:20" x14ac:dyDescent="0.25">
      <c r="Q73" s="25"/>
      <c r="R73" s="26"/>
      <c r="S73" s="25"/>
      <c r="T73" s="26"/>
    </row>
    <row r="74" spans="17:20" x14ac:dyDescent="0.25">
      <c r="Q74" s="25" t="s">
        <v>80</v>
      </c>
      <c r="R74" s="26"/>
      <c r="S74" s="25">
        <v>17.5</v>
      </c>
      <c r="T74" s="26">
        <v>6</v>
      </c>
    </row>
    <row r="75" spans="17:20" x14ac:dyDescent="0.25">
      <c r="Q75" s="25"/>
      <c r="R75" s="26"/>
      <c r="S75" s="25"/>
      <c r="T75" s="26"/>
    </row>
    <row r="76" spans="17:20" x14ac:dyDescent="0.25">
      <c r="Q76" s="25" t="s">
        <v>82</v>
      </c>
      <c r="R76" s="26"/>
      <c r="S76" s="23">
        <v>18</v>
      </c>
      <c r="T76" s="26">
        <v>6</v>
      </c>
    </row>
    <row r="77" spans="17:20" x14ac:dyDescent="0.25">
      <c r="Q77" s="25"/>
      <c r="R77" s="26"/>
      <c r="S77" s="25"/>
      <c r="T77" s="26"/>
    </row>
    <row r="78" spans="17:20" x14ac:dyDescent="0.25">
      <c r="Q78" s="25" t="s">
        <v>84</v>
      </c>
      <c r="R78" s="26"/>
      <c r="S78" s="25">
        <v>18.5</v>
      </c>
      <c r="T78" s="26">
        <v>6</v>
      </c>
    </row>
    <row r="79" spans="17:20" x14ac:dyDescent="0.25">
      <c r="Q79" s="25"/>
      <c r="R79" s="26"/>
      <c r="S79" s="25"/>
      <c r="T79" s="26"/>
    </row>
    <row r="80" spans="17:20" x14ac:dyDescent="0.25">
      <c r="Q80" s="25" t="s">
        <v>86</v>
      </c>
      <c r="R80" s="26"/>
      <c r="S80" s="23">
        <v>19</v>
      </c>
      <c r="T80" s="26">
        <v>6</v>
      </c>
    </row>
    <row r="81" spans="17:20" x14ac:dyDescent="0.25">
      <c r="Q81" s="25"/>
      <c r="R81" s="26"/>
      <c r="S81" s="25"/>
      <c r="T81" s="26"/>
    </row>
    <row r="82" spans="17:20" x14ac:dyDescent="0.25">
      <c r="Q82" s="25" t="s">
        <v>88</v>
      </c>
      <c r="R82" s="26"/>
      <c r="S82" s="25">
        <v>19.5</v>
      </c>
      <c r="T82" s="26">
        <v>6</v>
      </c>
    </row>
    <row r="83" spans="17:20" x14ac:dyDescent="0.25">
      <c r="Q83" s="25"/>
      <c r="R83" s="26"/>
      <c r="S83" s="25"/>
      <c r="T83" s="26"/>
    </row>
    <row r="84" spans="17:20" x14ac:dyDescent="0.25">
      <c r="Q84" s="25" t="s">
        <v>90</v>
      </c>
      <c r="R84" s="26"/>
      <c r="S84" s="23">
        <v>20</v>
      </c>
      <c r="T84" s="26">
        <v>6</v>
      </c>
    </row>
    <row r="85" spans="17:20" x14ac:dyDescent="0.25">
      <c r="Q85" s="25"/>
      <c r="R85" s="26"/>
      <c r="S85" s="25"/>
      <c r="T85" s="26"/>
    </row>
    <row r="86" spans="17:20" x14ac:dyDescent="0.25">
      <c r="Q86" s="25" t="s">
        <v>92</v>
      </c>
      <c r="R86" s="26"/>
      <c r="S86" s="25">
        <v>20.5</v>
      </c>
      <c r="T86" s="26">
        <v>6</v>
      </c>
    </row>
    <row r="87" spans="17:20" x14ac:dyDescent="0.25">
      <c r="Q87" s="25"/>
      <c r="R87" s="26"/>
      <c r="S87" s="25"/>
      <c r="T87" s="26"/>
    </row>
    <row r="88" spans="17:20" x14ac:dyDescent="0.25">
      <c r="Q88" s="25" t="s">
        <v>117</v>
      </c>
      <c r="R88" s="26"/>
      <c r="S88" s="23">
        <v>21</v>
      </c>
      <c r="T88" s="26">
        <v>6</v>
      </c>
    </row>
    <row r="89" spans="17:20" x14ac:dyDescent="0.25">
      <c r="Q89" s="25"/>
      <c r="R89" s="26"/>
      <c r="S89" s="25"/>
      <c r="T89" s="26"/>
    </row>
    <row r="90" spans="17:20" x14ac:dyDescent="0.25">
      <c r="Q90" s="25" t="s">
        <v>118</v>
      </c>
      <c r="R90" s="26"/>
      <c r="S90" s="25">
        <v>21.5</v>
      </c>
      <c r="T90" s="26">
        <v>6</v>
      </c>
    </row>
    <row r="91" spans="17:20" x14ac:dyDescent="0.25">
      <c r="Q91" s="25"/>
      <c r="R91" s="26"/>
      <c r="S91" s="25"/>
      <c r="T91" s="26"/>
    </row>
    <row r="92" spans="17:20" x14ac:dyDescent="0.25">
      <c r="Q92" s="25" t="s">
        <v>119</v>
      </c>
      <c r="R92" s="26"/>
      <c r="S92" s="23">
        <v>22</v>
      </c>
      <c r="T92" s="26">
        <v>6</v>
      </c>
    </row>
    <row r="93" spans="17:20" x14ac:dyDescent="0.25">
      <c r="Q93" s="25"/>
      <c r="R93" s="26"/>
      <c r="S93" s="25"/>
      <c r="T93" s="26"/>
    </row>
    <row r="94" spans="17:20" x14ac:dyDescent="0.25">
      <c r="Q94" s="25" t="s">
        <v>120</v>
      </c>
      <c r="R94" s="26"/>
      <c r="S94" s="25">
        <v>22.5</v>
      </c>
      <c r="T94" s="26">
        <v>6</v>
      </c>
    </row>
    <row r="95" spans="17:20" x14ac:dyDescent="0.25">
      <c r="Q95" s="25"/>
      <c r="R95" s="26"/>
      <c r="S95" s="25"/>
      <c r="T95" s="26"/>
    </row>
    <row r="96" spans="17:20" x14ac:dyDescent="0.25">
      <c r="Q96" s="25" t="s">
        <v>121</v>
      </c>
      <c r="R96" s="26"/>
      <c r="S96" s="23">
        <v>23</v>
      </c>
      <c r="T96" s="26">
        <v>6</v>
      </c>
    </row>
    <row r="97" spans="17:20" x14ac:dyDescent="0.25">
      <c r="Q97" s="34"/>
      <c r="R97" s="35"/>
      <c r="S97" s="25"/>
      <c r="T97" s="35"/>
    </row>
    <row r="113" spans="16:21" ht="15.75" thickBot="1" x14ac:dyDescent="0.3"/>
    <row r="114" spans="16:21" x14ac:dyDescent="0.25">
      <c r="P114" s="44" t="s">
        <v>122</v>
      </c>
      <c r="Q114" s="45"/>
      <c r="R114" s="45"/>
      <c r="S114" s="45"/>
      <c r="T114" s="45"/>
      <c r="U114" s="46"/>
    </row>
    <row r="115" spans="16:21" ht="15.75" thickBot="1" x14ac:dyDescent="0.3">
      <c r="P115" s="47"/>
      <c r="Q115" s="48"/>
      <c r="R115" s="48"/>
      <c r="S115" s="48"/>
      <c r="T115" s="48"/>
      <c r="U115" s="49"/>
    </row>
  </sheetData>
  <mergeCells count="410">
    <mergeCell ref="D2:E2"/>
    <mergeCell ref="I2:J2"/>
    <mergeCell ref="N2:O2"/>
    <mergeCell ref="S2:T2"/>
    <mergeCell ref="X2:Y2"/>
    <mergeCell ref="AC2:AD2"/>
    <mergeCell ref="AA4:AB5"/>
    <mergeCell ref="AC4:AC5"/>
    <mergeCell ref="AD4:AD5"/>
    <mergeCell ref="L4:M5"/>
    <mergeCell ref="N4:N5"/>
    <mergeCell ref="O4:O5"/>
    <mergeCell ref="Q4:R5"/>
    <mergeCell ref="S4:S5"/>
    <mergeCell ref="T4:T5"/>
    <mergeCell ref="B6:C7"/>
    <mergeCell ref="D6:D7"/>
    <mergeCell ref="E6:E7"/>
    <mergeCell ref="G6:H7"/>
    <mergeCell ref="I6:I7"/>
    <mergeCell ref="J6:J7"/>
    <mergeCell ref="V4:W5"/>
    <mergeCell ref="X4:X5"/>
    <mergeCell ref="Y4:Y5"/>
    <mergeCell ref="B4:C5"/>
    <mergeCell ref="D4:D5"/>
    <mergeCell ref="E4:E5"/>
    <mergeCell ref="G4:H5"/>
    <mergeCell ref="I4:I5"/>
    <mergeCell ref="J4:J5"/>
    <mergeCell ref="V6:W7"/>
    <mergeCell ref="X6:X7"/>
    <mergeCell ref="Y6:Y7"/>
    <mergeCell ref="AA6:AB7"/>
    <mergeCell ref="AC6:AC7"/>
    <mergeCell ref="AD6:AD7"/>
    <mergeCell ref="L6:M7"/>
    <mergeCell ref="N6:N7"/>
    <mergeCell ref="O6:O7"/>
    <mergeCell ref="Q6:R7"/>
    <mergeCell ref="S6:S7"/>
    <mergeCell ref="T6:T7"/>
    <mergeCell ref="AA8:AB9"/>
    <mergeCell ref="AC8:AC9"/>
    <mergeCell ref="AD8:AD9"/>
    <mergeCell ref="L8:M9"/>
    <mergeCell ref="N8:N9"/>
    <mergeCell ref="O8:O9"/>
    <mergeCell ref="Q8:R9"/>
    <mergeCell ref="S8:S9"/>
    <mergeCell ref="T8:T9"/>
    <mergeCell ref="B10:C11"/>
    <mergeCell ref="D10:D11"/>
    <mergeCell ref="E10:E11"/>
    <mergeCell ref="G10:H11"/>
    <mergeCell ref="I10:I11"/>
    <mergeCell ref="J10:J11"/>
    <mergeCell ref="V8:W9"/>
    <mergeCell ref="X8:X9"/>
    <mergeCell ref="Y8:Y9"/>
    <mergeCell ref="B8:C9"/>
    <mergeCell ref="D8:D9"/>
    <mergeCell ref="E8:E9"/>
    <mergeCell ref="G8:H9"/>
    <mergeCell ref="I8:I9"/>
    <mergeCell ref="J8:J9"/>
    <mergeCell ref="V10:W11"/>
    <mergeCell ref="X10:X11"/>
    <mergeCell ref="Y10:Y11"/>
    <mergeCell ref="AA10:AB11"/>
    <mergeCell ref="AC10:AC11"/>
    <mergeCell ref="AD10:AD11"/>
    <mergeCell ref="L10:M11"/>
    <mergeCell ref="N10:N11"/>
    <mergeCell ref="O10:O11"/>
    <mergeCell ref="Q10:R11"/>
    <mergeCell ref="S10:S11"/>
    <mergeCell ref="T10:T11"/>
    <mergeCell ref="AA12:AB13"/>
    <mergeCell ref="AC12:AC13"/>
    <mergeCell ref="AD12:AD13"/>
    <mergeCell ref="L12:M13"/>
    <mergeCell ref="N12:N13"/>
    <mergeCell ref="O12:O13"/>
    <mergeCell ref="Q12:R13"/>
    <mergeCell ref="S12:S13"/>
    <mergeCell ref="T12:T13"/>
    <mergeCell ref="B14:C15"/>
    <mergeCell ref="D14:D15"/>
    <mergeCell ref="E14:E15"/>
    <mergeCell ref="G14:H15"/>
    <mergeCell ref="I14:I15"/>
    <mergeCell ref="J14:J15"/>
    <mergeCell ref="V12:W13"/>
    <mergeCell ref="X12:X13"/>
    <mergeCell ref="Y12:Y13"/>
    <mergeCell ref="B12:C13"/>
    <mergeCell ref="D12:D13"/>
    <mergeCell ref="E12:E13"/>
    <mergeCell ref="G12:H13"/>
    <mergeCell ref="I12:I13"/>
    <mergeCell ref="J12:J13"/>
    <mergeCell ref="V14:W15"/>
    <mergeCell ref="X14:X15"/>
    <mergeCell ref="Y14:Y15"/>
    <mergeCell ref="AA14:AB15"/>
    <mergeCell ref="AC14:AC15"/>
    <mergeCell ref="AD14:AD15"/>
    <mergeCell ref="L14:M15"/>
    <mergeCell ref="N14:N15"/>
    <mergeCell ref="O14:O15"/>
    <mergeCell ref="Q14:R15"/>
    <mergeCell ref="S14:S15"/>
    <mergeCell ref="T14:T15"/>
    <mergeCell ref="Q16:R17"/>
    <mergeCell ref="S16:S17"/>
    <mergeCell ref="T16:T17"/>
    <mergeCell ref="AA16:AB17"/>
    <mergeCell ref="AC16:AC17"/>
    <mergeCell ref="AD16:AD17"/>
    <mergeCell ref="B16:C17"/>
    <mergeCell ref="D16:D17"/>
    <mergeCell ref="E16:E17"/>
    <mergeCell ref="L16:M17"/>
    <mergeCell ref="N16:N17"/>
    <mergeCell ref="O16:O17"/>
    <mergeCell ref="Q18:R19"/>
    <mergeCell ref="S18:S19"/>
    <mergeCell ref="T18:T19"/>
    <mergeCell ref="B20:C21"/>
    <mergeCell ref="D20:D21"/>
    <mergeCell ref="E20:E21"/>
    <mergeCell ref="L20:M21"/>
    <mergeCell ref="N20:N21"/>
    <mergeCell ref="O20:O21"/>
    <mergeCell ref="Q20:R21"/>
    <mergeCell ref="B18:C19"/>
    <mergeCell ref="D18:D19"/>
    <mergeCell ref="E18:E19"/>
    <mergeCell ref="L18:M19"/>
    <mergeCell ref="N18:N19"/>
    <mergeCell ref="O18:O19"/>
    <mergeCell ref="S20:S21"/>
    <mergeCell ref="T20:T21"/>
    <mergeCell ref="T26:T27"/>
    <mergeCell ref="T22:T23"/>
    <mergeCell ref="B24:C25"/>
    <mergeCell ref="D24:D25"/>
    <mergeCell ref="E24:E25"/>
    <mergeCell ref="L24:M25"/>
    <mergeCell ref="N24:N25"/>
    <mergeCell ref="O24:O25"/>
    <mergeCell ref="Q24:R25"/>
    <mergeCell ref="S24:S25"/>
    <mergeCell ref="T24:T25"/>
    <mergeCell ref="B22:C23"/>
    <mergeCell ref="D22:D23"/>
    <mergeCell ref="E22:E23"/>
    <mergeCell ref="L22:M23"/>
    <mergeCell ref="N22:N23"/>
    <mergeCell ref="O22:O23"/>
    <mergeCell ref="Q22:R23"/>
    <mergeCell ref="S22:S23"/>
    <mergeCell ref="L26:M27"/>
    <mergeCell ref="N26:N27"/>
    <mergeCell ref="O26:O27"/>
    <mergeCell ref="Q26:R27"/>
    <mergeCell ref="S26:S27"/>
    <mergeCell ref="L30:M31"/>
    <mergeCell ref="N30:N31"/>
    <mergeCell ref="O30:O31"/>
    <mergeCell ref="Q30:R31"/>
    <mergeCell ref="S30:S31"/>
    <mergeCell ref="T30:T31"/>
    <mergeCell ref="L28:M29"/>
    <mergeCell ref="N28:N29"/>
    <mergeCell ref="O28:O29"/>
    <mergeCell ref="Q28:R29"/>
    <mergeCell ref="S28:S29"/>
    <mergeCell ref="T28:T29"/>
    <mergeCell ref="T32:T33"/>
    <mergeCell ref="V32:Y33"/>
    <mergeCell ref="L34:M35"/>
    <mergeCell ref="N34:N35"/>
    <mergeCell ref="O34:O35"/>
    <mergeCell ref="Q34:R35"/>
    <mergeCell ref="S34:S35"/>
    <mergeCell ref="T34:T35"/>
    <mergeCell ref="F32:K33"/>
    <mergeCell ref="L32:M33"/>
    <mergeCell ref="N32:N33"/>
    <mergeCell ref="O32:O33"/>
    <mergeCell ref="Q32:R33"/>
    <mergeCell ref="S32:S33"/>
    <mergeCell ref="Q38:R39"/>
    <mergeCell ref="S38:S39"/>
    <mergeCell ref="T38:T39"/>
    <mergeCell ref="Q40:R41"/>
    <mergeCell ref="S40:S41"/>
    <mergeCell ref="T40:T41"/>
    <mergeCell ref="AA34:AD35"/>
    <mergeCell ref="L36:M37"/>
    <mergeCell ref="N36:N37"/>
    <mergeCell ref="O36:O37"/>
    <mergeCell ref="Q36:R37"/>
    <mergeCell ref="S36:S37"/>
    <mergeCell ref="T36:T37"/>
    <mergeCell ref="Q46:R47"/>
    <mergeCell ref="S46:S47"/>
    <mergeCell ref="T46:T47"/>
    <mergeCell ref="Q48:R49"/>
    <mergeCell ref="S48:S49"/>
    <mergeCell ref="T48:T49"/>
    <mergeCell ref="A42:F43"/>
    <mergeCell ref="Q42:R43"/>
    <mergeCell ref="S42:S43"/>
    <mergeCell ref="T42:T43"/>
    <mergeCell ref="Q44:R45"/>
    <mergeCell ref="S44:S45"/>
    <mergeCell ref="T44:T45"/>
    <mergeCell ref="K54:O55"/>
    <mergeCell ref="Q54:R55"/>
    <mergeCell ref="S54:S55"/>
    <mergeCell ref="T54:T55"/>
    <mergeCell ref="Q56:R57"/>
    <mergeCell ref="S56:S57"/>
    <mergeCell ref="T56:T57"/>
    <mergeCell ref="Q50:R51"/>
    <mergeCell ref="S50:S51"/>
    <mergeCell ref="T50:T51"/>
    <mergeCell ref="Q52:R53"/>
    <mergeCell ref="S52:S53"/>
    <mergeCell ref="T52:T53"/>
    <mergeCell ref="Q62:R63"/>
    <mergeCell ref="S62:S63"/>
    <mergeCell ref="T62:T63"/>
    <mergeCell ref="Q64:R65"/>
    <mergeCell ref="S64:S65"/>
    <mergeCell ref="T64:T65"/>
    <mergeCell ref="Q58:R59"/>
    <mergeCell ref="S58:S59"/>
    <mergeCell ref="T58:T59"/>
    <mergeCell ref="Q60:R61"/>
    <mergeCell ref="S60:S61"/>
    <mergeCell ref="T60:T61"/>
    <mergeCell ref="Q70:R71"/>
    <mergeCell ref="S70:S71"/>
    <mergeCell ref="T70:T71"/>
    <mergeCell ref="Q72:R73"/>
    <mergeCell ref="S72:S73"/>
    <mergeCell ref="T72:T73"/>
    <mergeCell ref="Q66:R67"/>
    <mergeCell ref="S66:S67"/>
    <mergeCell ref="T66:T67"/>
    <mergeCell ref="Q68:R69"/>
    <mergeCell ref="S68:S69"/>
    <mergeCell ref="T68:T69"/>
    <mergeCell ref="Q78:R79"/>
    <mergeCell ref="S78:S79"/>
    <mergeCell ref="T78:T79"/>
    <mergeCell ref="Q80:R81"/>
    <mergeCell ref="S80:S81"/>
    <mergeCell ref="T80:T81"/>
    <mergeCell ref="Q74:R75"/>
    <mergeCell ref="S74:S75"/>
    <mergeCell ref="T74:T75"/>
    <mergeCell ref="Q76:R77"/>
    <mergeCell ref="S76:S77"/>
    <mergeCell ref="T76:T77"/>
    <mergeCell ref="T86:T87"/>
    <mergeCell ref="Q88:R89"/>
    <mergeCell ref="S88:S89"/>
    <mergeCell ref="T88:T89"/>
    <mergeCell ref="Q82:R83"/>
    <mergeCell ref="S82:S83"/>
    <mergeCell ref="T82:T83"/>
    <mergeCell ref="Q84:R85"/>
    <mergeCell ref="S84:S85"/>
    <mergeCell ref="T84:T85"/>
    <mergeCell ref="P114:U115"/>
    <mergeCell ref="AH2:AI2"/>
    <mergeCell ref="AM2:AN2"/>
    <mergeCell ref="AR2:AS2"/>
    <mergeCell ref="AW2:AX2"/>
    <mergeCell ref="AF4:AG5"/>
    <mergeCell ref="AH4:AH5"/>
    <mergeCell ref="AI4:AI5"/>
    <mergeCell ref="AK4:AL5"/>
    <mergeCell ref="AM4:AM5"/>
    <mergeCell ref="Q94:R95"/>
    <mergeCell ref="S94:S95"/>
    <mergeCell ref="T94:T95"/>
    <mergeCell ref="Q96:R97"/>
    <mergeCell ref="S96:S97"/>
    <mergeCell ref="T96:T97"/>
    <mergeCell ref="Q90:R91"/>
    <mergeCell ref="S90:S91"/>
    <mergeCell ref="T90:T91"/>
    <mergeCell ref="Q92:R93"/>
    <mergeCell ref="S92:S93"/>
    <mergeCell ref="T92:T93"/>
    <mergeCell ref="Q86:R87"/>
    <mergeCell ref="S86:S87"/>
    <mergeCell ref="AX4:AX5"/>
    <mergeCell ref="AF6:AG7"/>
    <mergeCell ref="AH6:AH7"/>
    <mergeCell ref="AI6:AI7"/>
    <mergeCell ref="AK6:AL7"/>
    <mergeCell ref="AM6:AM7"/>
    <mergeCell ref="AN6:AN7"/>
    <mergeCell ref="AP6:AQ7"/>
    <mergeCell ref="AR6:AR7"/>
    <mergeCell ref="AS6:AS7"/>
    <mergeCell ref="AN4:AN5"/>
    <mergeCell ref="AP4:AQ5"/>
    <mergeCell ref="AR4:AR5"/>
    <mergeCell ref="AS4:AS5"/>
    <mergeCell ref="AU4:AV5"/>
    <mergeCell ref="AW4:AW5"/>
    <mergeCell ref="AU6:AV7"/>
    <mergeCell ref="AW6:AW7"/>
    <mergeCell ref="AX6:AX7"/>
    <mergeCell ref="AU8:AV9"/>
    <mergeCell ref="AW8:AW9"/>
    <mergeCell ref="AX8:AX9"/>
    <mergeCell ref="AF10:AG11"/>
    <mergeCell ref="AH10:AH11"/>
    <mergeCell ref="AI10:AI11"/>
    <mergeCell ref="AK10:AL11"/>
    <mergeCell ref="AM10:AM11"/>
    <mergeCell ref="AX10:AX11"/>
    <mergeCell ref="AN10:AN11"/>
    <mergeCell ref="AP10:AQ11"/>
    <mergeCell ref="AR10:AR11"/>
    <mergeCell ref="AS10:AS11"/>
    <mergeCell ref="AU10:AV11"/>
    <mergeCell ref="AW10:AW11"/>
    <mergeCell ref="AF8:AG9"/>
    <mergeCell ref="AH8:AH9"/>
    <mergeCell ref="AI8:AI9"/>
    <mergeCell ref="AK8:AL9"/>
    <mergeCell ref="AM8:AM9"/>
    <mergeCell ref="AN8:AN9"/>
    <mergeCell ref="AP8:AQ9"/>
    <mergeCell ref="AR8:AR9"/>
    <mergeCell ref="AS8:AS9"/>
    <mergeCell ref="AU12:AV13"/>
    <mergeCell ref="AW12:AW13"/>
    <mergeCell ref="AX12:AX13"/>
    <mergeCell ref="AF14:AG15"/>
    <mergeCell ref="AH14:AH15"/>
    <mergeCell ref="AI14:AI15"/>
    <mergeCell ref="AK14:AL15"/>
    <mergeCell ref="AM14:AM15"/>
    <mergeCell ref="AN14:AN15"/>
    <mergeCell ref="AP14:AQ15"/>
    <mergeCell ref="AR14:AR15"/>
    <mergeCell ref="AS14:AS15"/>
    <mergeCell ref="AU14:AV15"/>
    <mergeCell ref="AW14:AW15"/>
    <mergeCell ref="AX14:AX15"/>
    <mergeCell ref="AF12:AG13"/>
    <mergeCell ref="AH12:AH13"/>
    <mergeCell ref="AI12:AI13"/>
    <mergeCell ref="AK12:AL13"/>
    <mergeCell ref="AM12:AM13"/>
    <mergeCell ref="AN12:AN13"/>
    <mergeCell ref="AP12:AQ13"/>
    <mergeCell ref="AR12:AR13"/>
    <mergeCell ref="AS12:AS13"/>
    <mergeCell ref="AF16:AG17"/>
    <mergeCell ref="AH16:AH17"/>
    <mergeCell ref="AI16:AI17"/>
    <mergeCell ref="AK16:AL17"/>
    <mergeCell ref="AM16:AM17"/>
    <mergeCell ref="AX16:AX17"/>
    <mergeCell ref="AK18:AL19"/>
    <mergeCell ref="AM18:AM19"/>
    <mergeCell ref="AN18:AN19"/>
    <mergeCell ref="AP18:AQ19"/>
    <mergeCell ref="AR18:AR19"/>
    <mergeCell ref="AS18:AS19"/>
    <mergeCell ref="AN16:AN17"/>
    <mergeCell ref="AP16:AQ17"/>
    <mergeCell ref="AR16:AR17"/>
    <mergeCell ref="AS16:AS17"/>
    <mergeCell ref="AU16:AV17"/>
    <mergeCell ref="AW16:AW17"/>
    <mergeCell ref="AP24:AQ25"/>
    <mergeCell ref="AR24:AR25"/>
    <mergeCell ref="AS24:AS25"/>
    <mergeCell ref="AP26:AQ27"/>
    <mergeCell ref="AR26:AR27"/>
    <mergeCell ref="AS26:AS27"/>
    <mergeCell ref="AP20:AQ21"/>
    <mergeCell ref="AR20:AR21"/>
    <mergeCell ref="AS20:AS21"/>
    <mergeCell ref="AP22:AQ23"/>
    <mergeCell ref="AR22:AR23"/>
    <mergeCell ref="AS22:AS23"/>
    <mergeCell ref="AF34:AI35"/>
    <mergeCell ref="AU34:AX35"/>
    <mergeCell ref="AK36:AN37"/>
    <mergeCell ref="AP48:AS49"/>
    <mergeCell ref="AP28:AQ29"/>
    <mergeCell ref="AR28:AR29"/>
    <mergeCell ref="AS28:AS29"/>
    <mergeCell ref="AP30:AQ31"/>
    <mergeCell ref="AR30:AR31"/>
    <mergeCell ref="AS30:AS31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2B5A-A483-43B6-B878-286E474ADF4D}">
  <dimension ref="A1:AS114"/>
  <sheetViews>
    <sheetView topLeftCell="W10" zoomScale="83" workbookViewId="0">
      <selection activeCell="AC15" activeCellId="1" sqref="X13:X14 AC15:AC16"/>
    </sheetView>
  </sheetViews>
  <sheetFormatPr baseColWidth="10" defaultRowHeight="15" x14ac:dyDescent="0.25"/>
  <sheetData>
    <row r="1" spans="2:45" x14ac:dyDescent="0.25">
      <c r="D1" s="21" t="s">
        <v>123</v>
      </c>
      <c r="E1" s="22"/>
      <c r="F1" s="10"/>
      <c r="I1" s="21" t="s">
        <v>124</v>
      </c>
      <c r="J1" s="22"/>
      <c r="N1" s="21" t="s">
        <v>125</v>
      </c>
      <c r="O1" s="22"/>
      <c r="S1" s="21" t="s">
        <v>126</v>
      </c>
      <c r="T1" s="22"/>
      <c r="X1" s="21" t="s">
        <v>127</v>
      </c>
      <c r="Y1" s="22"/>
      <c r="AC1" s="21" t="s">
        <v>128</v>
      </c>
      <c r="AD1" s="62"/>
      <c r="AE1" s="10"/>
      <c r="AG1" s="12"/>
      <c r="AH1" s="62" t="s">
        <v>129</v>
      </c>
      <c r="AI1" s="22"/>
      <c r="AM1" s="21" t="s">
        <v>130</v>
      </c>
      <c r="AN1" s="22"/>
      <c r="AR1" s="21" t="s">
        <v>131</v>
      </c>
      <c r="AS1" s="22"/>
    </row>
    <row r="2" spans="2:45" x14ac:dyDescent="0.25">
      <c r="C2" s="18"/>
      <c r="D2" s="19" t="s">
        <v>7</v>
      </c>
      <c r="E2" s="3" t="s">
        <v>6</v>
      </c>
      <c r="G2" s="17"/>
      <c r="H2" s="17"/>
      <c r="I2" s="2" t="s">
        <v>7</v>
      </c>
      <c r="J2" s="20" t="s">
        <v>6</v>
      </c>
      <c r="K2" s="10"/>
      <c r="M2" s="18"/>
      <c r="N2" s="20" t="s">
        <v>7</v>
      </c>
      <c r="O2" s="20" t="s">
        <v>6</v>
      </c>
      <c r="P2" s="10"/>
      <c r="Q2" s="17"/>
      <c r="R2" s="18"/>
      <c r="S2" s="2" t="s">
        <v>7</v>
      </c>
      <c r="T2" s="3" t="s">
        <v>6</v>
      </c>
      <c r="V2" s="17"/>
      <c r="W2" s="18"/>
      <c r="X2" s="71" t="s">
        <v>7</v>
      </c>
      <c r="Y2" s="3" t="s">
        <v>6</v>
      </c>
      <c r="AA2" s="17"/>
      <c r="AB2" s="17"/>
      <c r="AC2" s="4" t="s">
        <v>7</v>
      </c>
      <c r="AD2" s="20" t="s">
        <v>6</v>
      </c>
      <c r="AE2" s="10"/>
      <c r="AG2" s="18"/>
      <c r="AH2" s="71" t="s">
        <v>7</v>
      </c>
      <c r="AI2" s="20" t="s">
        <v>6</v>
      </c>
      <c r="AJ2" s="10"/>
      <c r="AK2" s="17"/>
      <c r="AL2" s="18"/>
      <c r="AM2" s="4" t="s">
        <v>7</v>
      </c>
      <c r="AN2" s="3" t="s">
        <v>6</v>
      </c>
      <c r="AP2" s="17"/>
      <c r="AQ2" s="18"/>
      <c r="AR2" s="4" t="s">
        <v>7</v>
      </c>
      <c r="AS2" s="3" t="s">
        <v>6</v>
      </c>
    </row>
    <row r="3" spans="2:45" x14ac:dyDescent="0.25">
      <c r="B3" s="23" t="s">
        <v>8</v>
      </c>
      <c r="C3" s="24"/>
      <c r="D3" s="65">
        <v>0</v>
      </c>
      <c r="E3" s="65">
        <v>15</v>
      </c>
      <c r="G3" s="23" t="s">
        <v>19</v>
      </c>
      <c r="H3" s="24"/>
      <c r="I3" s="23">
        <v>0</v>
      </c>
      <c r="J3" s="24">
        <v>15.5</v>
      </c>
      <c r="K3" s="10"/>
      <c r="L3" s="23" t="s">
        <v>26</v>
      </c>
      <c r="M3" s="24"/>
      <c r="N3" s="23">
        <v>0</v>
      </c>
      <c r="O3" s="24">
        <f>O5+0.06*16</f>
        <v>15.325999999999997</v>
      </c>
      <c r="P3" s="10"/>
      <c r="Q3" s="23" t="s">
        <v>91</v>
      </c>
      <c r="R3" s="24"/>
      <c r="S3" s="23">
        <v>0</v>
      </c>
      <c r="T3" s="24">
        <f>T5+0.05*10</f>
        <v>8.75</v>
      </c>
      <c r="V3" s="23" t="s">
        <v>99</v>
      </c>
      <c r="W3" s="31"/>
      <c r="X3" s="25">
        <v>0</v>
      </c>
      <c r="Y3" s="24">
        <v>10</v>
      </c>
      <c r="AA3" s="23" t="s">
        <v>100</v>
      </c>
      <c r="AB3" s="31"/>
      <c r="AC3" s="25">
        <v>0</v>
      </c>
      <c r="AD3" s="24">
        <v>6</v>
      </c>
      <c r="AE3" s="10"/>
      <c r="AF3" s="23" t="s">
        <v>132</v>
      </c>
      <c r="AG3" s="31"/>
      <c r="AH3" s="25">
        <v>0</v>
      </c>
      <c r="AI3" s="24">
        <v>6</v>
      </c>
      <c r="AJ3" s="10"/>
      <c r="AK3" s="23" t="s">
        <v>133</v>
      </c>
      <c r="AL3" s="31"/>
      <c r="AM3" s="25">
        <v>0</v>
      </c>
      <c r="AN3" s="24">
        <v>6</v>
      </c>
      <c r="AP3" s="23" t="s">
        <v>134</v>
      </c>
      <c r="AQ3" s="31"/>
      <c r="AR3" s="25">
        <v>0</v>
      </c>
      <c r="AS3" s="24">
        <v>6.15</v>
      </c>
    </row>
    <row r="4" spans="2:45" x14ac:dyDescent="0.25">
      <c r="B4" s="25"/>
      <c r="C4" s="26"/>
      <c r="D4" s="63"/>
      <c r="E4" s="63"/>
      <c r="G4" s="25"/>
      <c r="H4" s="26"/>
      <c r="I4" s="25"/>
      <c r="J4" s="26"/>
      <c r="K4" s="10"/>
      <c r="L4" s="25"/>
      <c r="M4" s="26"/>
      <c r="N4" s="25"/>
      <c r="O4" s="26"/>
      <c r="P4" s="10"/>
      <c r="Q4" s="25"/>
      <c r="R4" s="26"/>
      <c r="S4" s="25"/>
      <c r="T4" s="26"/>
      <c r="V4" s="25"/>
      <c r="W4" s="69"/>
      <c r="X4" s="25"/>
      <c r="Y4" s="26"/>
      <c r="AA4" s="25"/>
      <c r="AB4" s="69"/>
      <c r="AC4" s="25"/>
      <c r="AD4" s="26"/>
      <c r="AE4" s="10"/>
      <c r="AF4" s="25"/>
      <c r="AG4" s="69"/>
      <c r="AH4" s="25"/>
      <c r="AI4" s="26"/>
      <c r="AJ4" s="10"/>
      <c r="AK4" s="25"/>
      <c r="AL4" s="69"/>
      <c r="AM4" s="25"/>
      <c r="AN4" s="26"/>
      <c r="AP4" s="25"/>
      <c r="AQ4" s="69"/>
      <c r="AR4" s="25"/>
      <c r="AS4" s="26"/>
    </row>
    <row r="5" spans="2:45" x14ac:dyDescent="0.25">
      <c r="B5" s="25" t="s">
        <v>9</v>
      </c>
      <c r="C5" s="26"/>
      <c r="D5" s="63">
        <v>0.5</v>
      </c>
      <c r="E5" s="63">
        <v>15.5</v>
      </c>
      <c r="G5" s="25" t="s">
        <v>46</v>
      </c>
      <c r="H5" s="26"/>
      <c r="I5" s="25">
        <v>0.5</v>
      </c>
      <c r="J5" s="26">
        <v>15.8</v>
      </c>
      <c r="K5" s="10"/>
      <c r="L5" s="25" t="s">
        <v>30</v>
      </c>
      <c r="M5" s="26"/>
      <c r="N5" s="25">
        <v>0.5</v>
      </c>
      <c r="O5" s="26">
        <f>O7+0.04*15</f>
        <v>14.365999999999998</v>
      </c>
      <c r="P5" s="10"/>
      <c r="Q5" s="25" t="s">
        <v>93</v>
      </c>
      <c r="R5" s="26"/>
      <c r="S5" s="25">
        <v>0.5</v>
      </c>
      <c r="T5" s="26">
        <f>T7+0.05*9</f>
        <v>8.25</v>
      </c>
      <c r="V5" s="25" t="s">
        <v>101</v>
      </c>
      <c r="W5" s="69"/>
      <c r="X5" s="25">
        <v>0.5</v>
      </c>
      <c r="Y5" s="26">
        <v>10.5</v>
      </c>
      <c r="AA5" s="25" t="s">
        <v>102</v>
      </c>
      <c r="AB5" s="69"/>
      <c r="AC5" s="25">
        <v>0.5</v>
      </c>
      <c r="AD5" s="26">
        <v>9</v>
      </c>
      <c r="AE5" s="10"/>
      <c r="AF5" s="25" t="s">
        <v>135</v>
      </c>
      <c r="AG5" s="69"/>
      <c r="AH5" s="25">
        <v>0.5</v>
      </c>
      <c r="AI5" s="26">
        <v>8</v>
      </c>
      <c r="AJ5" s="10"/>
      <c r="AK5" s="25" t="s">
        <v>136</v>
      </c>
      <c r="AL5" s="69"/>
      <c r="AM5" s="25">
        <v>0.5</v>
      </c>
      <c r="AN5" s="26">
        <v>6</v>
      </c>
      <c r="AP5" s="25" t="s">
        <v>137</v>
      </c>
      <c r="AQ5" s="69"/>
      <c r="AR5" s="25">
        <v>0.5</v>
      </c>
      <c r="AS5" s="26">
        <v>6.4</v>
      </c>
    </row>
    <row r="6" spans="2:45" x14ac:dyDescent="0.25">
      <c r="B6" s="25"/>
      <c r="C6" s="26"/>
      <c r="D6" s="63"/>
      <c r="E6" s="63"/>
      <c r="G6" s="25"/>
      <c r="H6" s="26"/>
      <c r="I6" s="25"/>
      <c r="J6" s="26"/>
      <c r="K6" s="10"/>
      <c r="L6" s="25"/>
      <c r="M6" s="26"/>
      <c r="N6" s="25"/>
      <c r="O6" s="26"/>
      <c r="P6" s="10"/>
      <c r="Q6" s="25"/>
      <c r="R6" s="26"/>
      <c r="S6" s="25"/>
      <c r="T6" s="26"/>
      <c r="V6" s="25"/>
      <c r="W6" s="69"/>
      <c r="X6" s="25"/>
      <c r="Y6" s="26"/>
      <c r="AA6" s="25"/>
      <c r="AB6" s="69"/>
      <c r="AC6" s="25"/>
      <c r="AD6" s="26"/>
      <c r="AE6" s="10"/>
      <c r="AF6" s="25"/>
      <c r="AG6" s="69"/>
      <c r="AH6" s="25"/>
      <c r="AI6" s="26"/>
      <c r="AJ6" s="11"/>
      <c r="AK6" s="25"/>
      <c r="AL6" s="69"/>
      <c r="AM6" s="25"/>
      <c r="AN6" s="26"/>
      <c r="AP6" s="25"/>
      <c r="AQ6" s="69"/>
      <c r="AR6" s="25"/>
      <c r="AS6" s="26"/>
    </row>
    <row r="7" spans="2:45" x14ac:dyDescent="0.25">
      <c r="B7" s="25" t="s">
        <v>10</v>
      </c>
      <c r="C7" s="26"/>
      <c r="D7" s="63">
        <v>1</v>
      </c>
      <c r="E7" s="63">
        <v>16.100000000000001</v>
      </c>
      <c r="G7" s="25" t="s">
        <v>21</v>
      </c>
      <c r="H7" s="26"/>
      <c r="I7" s="23">
        <v>1</v>
      </c>
      <c r="J7" s="26">
        <v>16</v>
      </c>
      <c r="K7" s="10"/>
      <c r="L7" s="25" t="s">
        <v>31</v>
      </c>
      <c r="M7" s="26"/>
      <c r="N7" s="23">
        <v>1</v>
      </c>
      <c r="O7" s="26">
        <f>O9+0.06*14</f>
        <v>13.765999999999998</v>
      </c>
      <c r="P7" s="11"/>
      <c r="Q7" s="25" t="s">
        <v>94</v>
      </c>
      <c r="R7" s="26"/>
      <c r="S7" s="23">
        <v>1</v>
      </c>
      <c r="T7" s="26">
        <f>T9+0.05*8</f>
        <v>7.8</v>
      </c>
      <c r="V7" s="25" t="s">
        <v>103</v>
      </c>
      <c r="W7" s="69"/>
      <c r="X7" s="25">
        <v>1</v>
      </c>
      <c r="Y7" s="26">
        <v>11.1</v>
      </c>
      <c r="AA7" s="25" t="s">
        <v>104</v>
      </c>
      <c r="AB7" s="69"/>
      <c r="AC7" s="25">
        <v>1</v>
      </c>
      <c r="AD7" s="26">
        <v>9.5</v>
      </c>
      <c r="AE7" s="10"/>
      <c r="AF7" s="25" t="s">
        <v>138</v>
      </c>
      <c r="AG7" s="69"/>
      <c r="AH7" s="25">
        <v>1</v>
      </c>
      <c r="AI7" s="26">
        <v>8.5</v>
      </c>
      <c r="AJ7" s="11"/>
      <c r="AK7" s="25" t="s">
        <v>139</v>
      </c>
      <c r="AL7" s="69"/>
      <c r="AM7" s="25">
        <v>1</v>
      </c>
      <c r="AN7" s="26">
        <v>6</v>
      </c>
      <c r="AP7" s="25" t="s">
        <v>140</v>
      </c>
      <c r="AQ7" s="69"/>
      <c r="AR7" s="25">
        <v>1</v>
      </c>
      <c r="AS7" s="26">
        <v>6.7</v>
      </c>
    </row>
    <row r="8" spans="2:45" x14ac:dyDescent="0.25">
      <c r="B8" s="25"/>
      <c r="C8" s="26"/>
      <c r="D8" s="63"/>
      <c r="E8" s="63"/>
      <c r="G8" s="25"/>
      <c r="H8" s="26"/>
      <c r="I8" s="25"/>
      <c r="J8" s="26"/>
      <c r="K8" s="10"/>
      <c r="L8" s="25"/>
      <c r="M8" s="26"/>
      <c r="N8" s="25"/>
      <c r="O8" s="26"/>
      <c r="P8" s="11"/>
      <c r="Q8" s="25"/>
      <c r="R8" s="26"/>
      <c r="S8" s="25"/>
      <c r="T8" s="26"/>
      <c r="V8" s="25"/>
      <c r="W8" s="69"/>
      <c r="X8" s="25"/>
      <c r="Y8" s="26"/>
      <c r="AA8" s="25"/>
      <c r="AB8" s="69"/>
      <c r="AC8" s="25"/>
      <c r="AD8" s="26"/>
      <c r="AE8" s="11"/>
      <c r="AF8" s="25"/>
      <c r="AG8" s="69"/>
      <c r="AH8" s="25"/>
      <c r="AI8" s="26"/>
      <c r="AJ8" s="11"/>
      <c r="AK8" s="25"/>
      <c r="AL8" s="69"/>
      <c r="AM8" s="25"/>
      <c r="AN8" s="26"/>
      <c r="AP8" s="25"/>
      <c r="AQ8" s="69"/>
      <c r="AR8" s="25"/>
      <c r="AS8" s="26"/>
    </row>
    <row r="9" spans="2:45" x14ac:dyDescent="0.25">
      <c r="B9" s="25" t="s">
        <v>11</v>
      </c>
      <c r="C9" s="26"/>
      <c r="D9" s="63">
        <v>1.5</v>
      </c>
      <c r="E9" s="63">
        <v>16.399999999999999</v>
      </c>
      <c r="G9" s="25" t="s">
        <v>22</v>
      </c>
      <c r="H9" s="26"/>
      <c r="I9" s="25">
        <v>1.5</v>
      </c>
      <c r="J9" s="26">
        <v>15.8</v>
      </c>
      <c r="K9" s="10"/>
      <c r="L9" s="25" t="s">
        <v>61</v>
      </c>
      <c r="M9" s="26"/>
      <c r="N9" s="25">
        <v>1.5</v>
      </c>
      <c r="O9" s="26">
        <f>O11+0.06*13</f>
        <v>12.925999999999998</v>
      </c>
      <c r="P9" s="11"/>
      <c r="Q9" s="25" t="s">
        <v>95</v>
      </c>
      <c r="R9" s="26"/>
      <c r="S9" s="25">
        <v>1.5</v>
      </c>
      <c r="T9" s="26">
        <f>T11+0.05*7</f>
        <v>7.3999999999999995</v>
      </c>
      <c r="V9" s="25" t="s">
        <v>105</v>
      </c>
      <c r="W9" s="69"/>
      <c r="X9" s="25">
        <v>1.5</v>
      </c>
      <c r="Y9" s="26">
        <v>10.5</v>
      </c>
      <c r="AA9" s="25" t="s">
        <v>106</v>
      </c>
      <c r="AB9" s="69"/>
      <c r="AC9" s="25">
        <v>1.5</v>
      </c>
      <c r="AD9" s="26">
        <v>10.1</v>
      </c>
      <c r="AE9" s="11"/>
      <c r="AF9" s="25" t="s">
        <v>141</v>
      </c>
      <c r="AG9" s="69"/>
      <c r="AH9" s="25">
        <v>1.5</v>
      </c>
      <c r="AI9" s="26">
        <v>9.1</v>
      </c>
      <c r="AJ9" s="11"/>
      <c r="AK9" s="25" t="s">
        <v>142</v>
      </c>
      <c r="AL9" s="69"/>
      <c r="AM9" s="25">
        <v>1.5</v>
      </c>
      <c r="AN9" s="26">
        <v>6</v>
      </c>
      <c r="AP9" s="25" t="s">
        <v>143</v>
      </c>
      <c r="AQ9" s="69"/>
      <c r="AR9" s="25">
        <v>1.5</v>
      </c>
      <c r="AS9" s="26">
        <f>AS7+0.4</f>
        <v>7.1000000000000005</v>
      </c>
    </row>
    <row r="10" spans="2:45" x14ac:dyDescent="0.25">
      <c r="B10" s="25"/>
      <c r="C10" s="26"/>
      <c r="D10" s="63"/>
      <c r="E10" s="63"/>
      <c r="G10" s="25"/>
      <c r="H10" s="26"/>
      <c r="I10" s="25"/>
      <c r="J10" s="26"/>
      <c r="K10" s="10"/>
      <c r="L10" s="25"/>
      <c r="M10" s="26"/>
      <c r="N10" s="25"/>
      <c r="O10" s="26"/>
      <c r="P10" s="11"/>
      <c r="Q10" s="25"/>
      <c r="R10" s="26"/>
      <c r="S10" s="25"/>
      <c r="T10" s="26"/>
      <c r="V10" s="25"/>
      <c r="W10" s="69"/>
      <c r="X10" s="25"/>
      <c r="Y10" s="26"/>
      <c r="AA10" s="25"/>
      <c r="AB10" s="69"/>
      <c r="AC10" s="25"/>
      <c r="AD10" s="26"/>
      <c r="AE10" s="11"/>
      <c r="AF10" s="25"/>
      <c r="AG10" s="69"/>
      <c r="AH10" s="25"/>
      <c r="AI10" s="26"/>
      <c r="AJ10" s="11"/>
      <c r="AK10" s="25"/>
      <c r="AL10" s="69"/>
      <c r="AM10" s="25"/>
      <c r="AN10" s="26"/>
      <c r="AP10" s="25"/>
      <c r="AQ10" s="69"/>
      <c r="AR10" s="25"/>
      <c r="AS10" s="26"/>
    </row>
    <row r="11" spans="2:45" x14ac:dyDescent="0.25">
      <c r="B11" s="25" t="s">
        <v>12</v>
      </c>
      <c r="C11" s="26"/>
      <c r="D11" s="63">
        <v>2</v>
      </c>
      <c r="E11" s="63">
        <v>16.5</v>
      </c>
      <c r="G11" s="25" t="s">
        <v>23</v>
      </c>
      <c r="H11" s="26"/>
      <c r="I11" s="23">
        <v>2</v>
      </c>
      <c r="J11" s="26">
        <v>15.5</v>
      </c>
      <c r="K11" s="10"/>
      <c r="L11" s="25" t="s">
        <v>63</v>
      </c>
      <c r="M11" s="26"/>
      <c r="N11" s="23">
        <v>2</v>
      </c>
      <c r="O11" s="26">
        <f>O13+0.06*12</f>
        <v>12.145999999999999</v>
      </c>
      <c r="P11" s="11"/>
      <c r="Q11" s="25" t="s">
        <v>38</v>
      </c>
      <c r="R11" s="26"/>
      <c r="S11" s="23">
        <v>2</v>
      </c>
      <c r="T11" s="26">
        <f>T13+0.05*6</f>
        <v>7.05</v>
      </c>
      <c r="V11" s="25" t="s">
        <v>107</v>
      </c>
      <c r="W11" s="69"/>
      <c r="X11" s="25">
        <v>2</v>
      </c>
      <c r="Y11" s="26">
        <v>10</v>
      </c>
      <c r="AA11" s="25" t="s">
        <v>108</v>
      </c>
      <c r="AB11" s="69"/>
      <c r="AC11" s="25">
        <v>2</v>
      </c>
      <c r="AD11" s="26">
        <v>9.5</v>
      </c>
      <c r="AE11" s="11"/>
      <c r="AF11" s="25" t="s">
        <v>144</v>
      </c>
      <c r="AG11" s="69"/>
      <c r="AH11" s="25">
        <v>2</v>
      </c>
      <c r="AI11" s="26">
        <v>8.5</v>
      </c>
      <c r="AJ11" s="11"/>
      <c r="AK11" s="25" t="s">
        <v>145</v>
      </c>
      <c r="AL11" s="69"/>
      <c r="AM11" s="25">
        <v>2</v>
      </c>
      <c r="AN11" s="26">
        <v>6</v>
      </c>
      <c r="AP11" s="25" t="s">
        <v>146</v>
      </c>
      <c r="AQ11" s="69"/>
      <c r="AR11" s="25">
        <v>2</v>
      </c>
      <c r="AS11" s="26">
        <f>AS9+0.6</f>
        <v>7.7</v>
      </c>
    </row>
    <row r="12" spans="2:45" x14ac:dyDescent="0.25">
      <c r="B12" s="25"/>
      <c r="C12" s="26"/>
      <c r="D12" s="63"/>
      <c r="E12" s="63"/>
      <c r="G12" s="25"/>
      <c r="H12" s="26"/>
      <c r="I12" s="25"/>
      <c r="J12" s="26"/>
      <c r="K12" s="10"/>
      <c r="L12" s="25"/>
      <c r="M12" s="26"/>
      <c r="N12" s="25"/>
      <c r="O12" s="26"/>
      <c r="P12" s="11"/>
      <c r="Q12" s="25"/>
      <c r="R12" s="26"/>
      <c r="S12" s="25"/>
      <c r="T12" s="26"/>
      <c r="V12" s="25"/>
      <c r="W12" s="69"/>
      <c r="X12" s="25"/>
      <c r="Y12" s="26"/>
      <c r="AA12" s="25"/>
      <c r="AB12" s="69"/>
      <c r="AC12" s="25"/>
      <c r="AD12" s="26"/>
      <c r="AE12" s="11"/>
      <c r="AF12" s="25"/>
      <c r="AG12" s="69"/>
      <c r="AH12" s="25"/>
      <c r="AI12" s="26"/>
      <c r="AJ12" s="11"/>
      <c r="AK12" s="25"/>
      <c r="AL12" s="69"/>
      <c r="AM12" s="25"/>
      <c r="AN12" s="26"/>
      <c r="AP12" s="25"/>
      <c r="AQ12" s="69"/>
      <c r="AR12" s="25"/>
      <c r="AS12" s="26"/>
    </row>
    <row r="13" spans="2:45" x14ac:dyDescent="0.25">
      <c r="B13" s="25" t="s">
        <v>13</v>
      </c>
      <c r="C13" s="26"/>
      <c r="D13" s="63">
        <v>2.5</v>
      </c>
      <c r="E13" s="63">
        <v>16.5</v>
      </c>
      <c r="G13" s="25" t="s">
        <v>24</v>
      </c>
      <c r="H13" s="26"/>
      <c r="I13" s="25">
        <v>2.5</v>
      </c>
      <c r="J13" s="26">
        <v>15.326000000000001</v>
      </c>
      <c r="K13" s="10"/>
      <c r="L13" s="25" t="s">
        <v>65</v>
      </c>
      <c r="M13" s="26"/>
      <c r="N13" s="25">
        <v>2.5</v>
      </c>
      <c r="O13" s="26">
        <f>O15+0.06*11</f>
        <v>11.425999999999998</v>
      </c>
      <c r="P13" s="11"/>
      <c r="Q13" s="25" t="s">
        <v>40</v>
      </c>
      <c r="R13" s="26"/>
      <c r="S13" s="25">
        <v>2.5</v>
      </c>
      <c r="T13" s="26">
        <f>T15+0.05*5</f>
        <v>6.75</v>
      </c>
      <c r="V13" s="25" t="s">
        <v>109</v>
      </c>
      <c r="W13" s="69"/>
      <c r="X13" s="25">
        <v>2.5</v>
      </c>
      <c r="Y13" s="26">
        <v>6</v>
      </c>
      <c r="AA13" s="25" t="s">
        <v>110</v>
      </c>
      <c r="AB13" s="69"/>
      <c r="AC13" s="25">
        <v>2.5</v>
      </c>
      <c r="AD13" s="26">
        <v>9</v>
      </c>
      <c r="AE13" s="11"/>
      <c r="AF13" s="25" t="s">
        <v>147</v>
      </c>
      <c r="AG13" s="69"/>
      <c r="AH13" s="25">
        <v>2.5</v>
      </c>
      <c r="AI13" s="26">
        <v>8</v>
      </c>
      <c r="AJ13" s="11"/>
      <c r="AK13" s="25" t="s">
        <v>148</v>
      </c>
      <c r="AL13" s="69"/>
      <c r="AM13" s="25">
        <v>2.5</v>
      </c>
      <c r="AN13" s="26">
        <v>6</v>
      </c>
      <c r="AP13" s="25" t="s">
        <v>149</v>
      </c>
      <c r="AQ13" s="69"/>
      <c r="AR13" s="25">
        <v>2.5</v>
      </c>
      <c r="AS13" s="26">
        <f>AS11+0.9</f>
        <v>8.6</v>
      </c>
    </row>
    <row r="14" spans="2:45" x14ac:dyDescent="0.25">
      <c r="B14" s="25"/>
      <c r="C14" s="26"/>
      <c r="D14" s="63"/>
      <c r="E14" s="63"/>
      <c r="G14" s="34"/>
      <c r="H14" s="35"/>
      <c r="I14" s="25"/>
      <c r="J14" s="35"/>
      <c r="K14" s="11"/>
      <c r="L14" s="25"/>
      <c r="M14" s="26"/>
      <c r="N14" s="25"/>
      <c r="O14" s="26"/>
      <c r="P14" s="11"/>
      <c r="Q14" s="25"/>
      <c r="R14" s="26"/>
      <c r="S14" s="25"/>
      <c r="T14" s="26"/>
      <c r="V14" s="34"/>
      <c r="W14" s="37"/>
      <c r="X14" s="34"/>
      <c r="Y14" s="35"/>
      <c r="AA14" s="25"/>
      <c r="AB14" s="69"/>
      <c r="AC14" s="25"/>
      <c r="AD14" s="26"/>
      <c r="AE14" s="11"/>
      <c r="AF14" s="25"/>
      <c r="AG14" s="69"/>
      <c r="AH14" s="25"/>
      <c r="AI14" s="26"/>
      <c r="AJ14" s="11"/>
      <c r="AK14" s="25"/>
      <c r="AL14" s="69"/>
      <c r="AM14" s="25"/>
      <c r="AN14" s="26"/>
      <c r="AP14" s="25"/>
      <c r="AQ14" s="69"/>
      <c r="AR14" s="25"/>
      <c r="AS14" s="26"/>
    </row>
    <row r="15" spans="2:45" x14ac:dyDescent="0.25">
      <c r="B15" s="25" t="s">
        <v>14</v>
      </c>
      <c r="C15" s="26"/>
      <c r="D15" s="63">
        <v>3</v>
      </c>
      <c r="E15" s="63">
        <v>16.5</v>
      </c>
      <c r="L15" s="25" t="s">
        <v>68</v>
      </c>
      <c r="M15" s="26"/>
      <c r="N15" s="23">
        <v>3</v>
      </c>
      <c r="O15" s="26">
        <f>O17+0.06*10</f>
        <v>10.765999999999998</v>
      </c>
      <c r="P15" s="12"/>
      <c r="Q15" s="25" t="s">
        <v>42</v>
      </c>
      <c r="R15" s="26"/>
      <c r="S15" s="23">
        <v>3</v>
      </c>
      <c r="T15" s="26">
        <f>T17+0.05*4</f>
        <v>6.5</v>
      </c>
      <c r="AA15" s="25" t="s">
        <v>111</v>
      </c>
      <c r="AB15" s="69"/>
      <c r="AC15" s="25">
        <v>3</v>
      </c>
      <c r="AD15" s="26">
        <v>6</v>
      </c>
      <c r="AE15" s="11"/>
      <c r="AF15" s="25" t="s">
        <v>150</v>
      </c>
      <c r="AG15" s="69"/>
      <c r="AH15" s="25">
        <v>3</v>
      </c>
      <c r="AI15" s="26">
        <v>6</v>
      </c>
      <c r="AJ15" s="11"/>
      <c r="AK15" s="25" t="s">
        <v>151</v>
      </c>
      <c r="AL15" s="69"/>
      <c r="AM15" s="25">
        <v>3</v>
      </c>
      <c r="AN15" s="26">
        <v>6</v>
      </c>
      <c r="AP15" s="25" t="s">
        <v>152</v>
      </c>
      <c r="AQ15" s="69"/>
      <c r="AR15" s="25">
        <v>3</v>
      </c>
      <c r="AS15" s="26">
        <f>AS13+0.8</f>
        <v>9.4</v>
      </c>
    </row>
    <row r="16" spans="2:45" x14ac:dyDescent="0.25">
      <c r="B16" s="25"/>
      <c r="C16" s="26"/>
      <c r="D16" s="63"/>
      <c r="E16" s="63"/>
      <c r="L16" s="25"/>
      <c r="M16" s="26"/>
      <c r="N16" s="25"/>
      <c r="O16" s="26"/>
      <c r="Q16" s="25"/>
      <c r="R16" s="26"/>
      <c r="S16" s="25"/>
      <c r="T16" s="26"/>
      <c r="AA16" s="34"/>
      <c r="AB16" s="37"/>
      <c r="AC16" s="34"/>
      <c r="AD16" s="35"/>
      <c r="AE16" s="11"/>
      <c r="AF16" s="34"/>
      <c r="AG16" s="37"/>
      <c r="AH16" s="34"/>
      <c r="AI16" s="35"/>
      <c r="AJ16" s="11"/>
      <c r="AK16" s="25"/>
      <c r="AL16" s="69"/>
      <c r="AM16" s="25"/>
      <c r="AN16" s="26"/>
      <c r="AP16" s="25"/>
      <c r="AQ16" s="69"/>
      <c r="AR16" s="25"/>
      <c r="AS16" s="26"/>
    </row>
    <row r="17" spans="2:45" x14ac:dyDescent="0.25">
      <c r="B17" s="25" t="s">
        <v>15</v>
      </c>
      <c r="C17" s="26"/>
      <c r="D17" s="63">
        <v>3.5</v>
      </c>
      <c r="E17" s="63">
        <v>16.399999999999999</v>
      </c>
      <c r="L17" s="25" t="s">
        <v>70</v>
      </c>
      <c r="M17" s="26"/>
      <c r="N17" s="25">
        <v>3.5</v>
      </c>
      <c r="O17" s="26">
        <f>O19+0.006*9</f>
        <v>10.165999999999999</v>
      </c>
      <c r="Q17" s="25" t="s">
        <v>44</v>
      </c>
      <c r="R17" s="26"/>
      <c r="S17" s="25">
        <v>3.5</v>
      </c>
      <c r="T17" s="26">
        <f>T19+0.05*3</f>
        <v>6.3</v>
      </c>
      <c r="AA17" s="13"/>
      <c r="AB17" s="13"/>
      <c r="AC17" s="70"/>
      <c r="AD17" s="13"/>
      <c r="AK17" s="25" t="s">
        <v>153</v>
      </c>
      <c r="AL17" s="69"/>
      <c r="AM17" s="25">
        <v>3.5</v>
      </c>
      <c r="AN17" s="26">
        <v>6</v>
      </c>
      <c r="AP17" s="25" t="s">
        <v>154</v>
      </c>
      <c r="AQ17" s="69"/>
      <c r="AR17" s="25">
        <v>3.5</v>
      </c>
      <c r="AS17" s="26">
        <v>9.5</v>
      </c>
    </row>
    <row r="18" spans="2:45" x14ac:dyDescent="0.25">
      <c r="B18" s="25"/>
      <c r="C18" s="26"/>
      <c r="D18" s="63"/>
      <c r="E18" s="63"/>
      <c r="L18" s="25"/>
      <c r="M18" s="26"/>
      <c r="N18" s="25"/>
      <c r="O18" s="26"/>
      <c r="Q18" s="25"/>
      <c r="R18" s="26"/>
      <c r="S18" s="25"/>
      <c r="T18" s="26"/>
      <c r="AK18" s="34"/>
      <c r="AL18" s="37"/>
      <c r="AM18" s="34"/>
      <c r="AN18" s="35"/>
      <c r="AP18" s="25"/>
      <c r="AQ18" s="69"/>
      <c r="AR18" s="25"/>
      <c r="AS18" s="26"/>
    </row>
    <row r="19" spans="2:45" x14ac:dyDescent="0.25">
      <c r="B19" s="25" t="s">
        <v>16</v>
      </c>
      <c r="C19" s="26"/>
      <c r="D19" s="63">
        <v>4</v>
      </c>
      <c r="E19" s="63">
        <v>16.100000000000001</v>
      </c>
      <c r="L19" s="25" t="s">
        <v>72</v>
      </c>
      <c r="M19" s="26"/>
      <c r="N19" s="23">
        <v>4</v>
      </c>
      <c r="O19" s="26">
        <f>O21+0.006*8</f>
        <v>10.111999999999998</v>
      </c>
      <c r="Q19" s="25" t="s">
        <v>47</v>
      </c>
      <c r="R19" s="26"/>
      <c r="S19" s="23">
        <v>4</v>
      </c>
      <c r="T19" s="26">
        <f>T21+0.05*2</f>
        <v>6.1499999999999995</v>
      </c>
      <c r="AP19" s="25" t="s">
        <v>155</v>
      </c>
      <c r="AQ19" s="69"/>
      <c r="AR19" s="25">
        <v>4</v>
      </c>
      <c r="AS19" s="26">
        <v>9.5500000000000007</v>
      </c>
    </row>
    <row r="20" spans="2:45" x14ac:dyDescent="0.25">
      <c r="B20" s="25"/>
      <c r="C20" s="26"/>
      <c r="D20" s="63"/>
      <c r="E20" s="63"/>
      <c r="L20" s="25"/>
      <c r="M20" s="26"/>
      <c r="N20" s="25"/>
      <c r="O20" s="26"/>
      <c r="Q20" s="25"/>
      <c r="R20" s="26"/>
      <c r="S20" s="25"/>
      <c r="T20" s="26"/>
      <c r="AP20" s="25"/>
      <c r="AQ20" s="69"/>
      <c r="AR20" s="25"/>
      <c r="AS20" s="26"/>
    </row>
    <row r="21" spans="2:45" x14ac:dyDescent="0.25">
      <c r="B21" s="25" t="s">
        <v>17</v>
      </c>
      <c r="C21" s="26"/>
      <c r="D21" s="63">
        <v>4.5</v>
      </c>
      <c r="E21" s="63">
        <v>15.5</v>
      </c>
      <c r="K21" s="12"/>
      <c r="L21" s="25" t="s">
        <v>74</v>
      </c>
      <c r="M21" s="26"/>
      <c r="N21" s="25">
        <v>4.5</v>
      </c>
      <c r="O21" s="26">
        <f>O23+0.006*7</f>
        <v>10.063999999999998</v>
      </c>
      <c r="Q21" s="25" t="s">
        <v>49</v>
      </c>
      <c r="R21" s="26"/>
      <c r="S21" s="25">
        <v>4.5</v>
      </c>
      <c r="T21" s="26">
        <f>T23+0.05</f>
        <v>6.05</v>
      </c>
      <c r="AP21" s="25" t="s">
        <v>156</v>
      </c>
      <c r="AQ21" s="69"/>
      <c r="AR21" s="25">
        <v>4.5</v>
      </c>
      <c r="AS21" s="26">
        <v>9.5</v>
      </c>
    </row>
    <row r="22" spans="2:45" x14ac:dyDescent="0.25">
      <c r="B22" s="25"/>
      <c r="C22" s="26"/>
      <c r="D22" s="63"/>
      <c r="E22" s="63"/>
      <c r="L22" s="25"/>
      <c r="M22" s="26"/>
      <c r="N22" s="25"/>
      <c r="O22" s="26"/>
      <c r="P22" s="11"/>
      <c r="Q22" s="25"/>
      <c r="R22" s="26"/>
      <c r="S22" s="25"/>
      <c r="T22" s="26"/>
      <c r="AP22" s="25"/>
      <c r="AQ22" s="69"/>
      <c r="AR22" s="25"/>
      <c r="AS22" s="26"/>
    </row>
    <row r="23" spans="2:45" x14ac:dyDescent="0.25">
      <c r="B23" s="25" t="s">
        <v>18</v>
      </c>
      <c r="C23" s="26"/>
      <c r="D23" s="63">
        <v>5</v>
      </c>
      <c r="E23" s="63">
        <v>15</v>
      </c>
      <c r="L23" s="25" t="s">
        <v>77</v>
      </c>
      <c r="M23" s="26"/>
      <c r="N23" s="23">
        <v>5</v>
      </c>
      <c r="O23" s="26">
        <f>O25+0.006*6</f>
        <v>10.021999999999998</v>
      </c>
      <c r="P23" s="11"/>
      <c r="Q23" s="25" t="s">
        <v>51</v>
      </c>
      <c r="R23" s="26"/>
      <c r="S23" s="23">
        <v>5</v>
      </c>
      <c r="T23" s="26">
        <v>6</v>
      </c>
      <c r="AP23" s="25" t="s">
        <v>157</v>
      </c>
      <c r="AQ23" s="69"/>
      <c r="AR23" s="25">
        <v>5</v>
      </c>
      <c r="AS23" s="26">
        <v>9.4</v>
      </c>
    </row>
    <row r="24" spans="2:45" x14ac:dyDescent="0.25">
      <c r="B24" s="34"/>
      <c r="C24" s="35"/>
      <c r="D24" s="64"/>
      <c r="E24" s="64"/>
      <c r="L24" s="25"/>
      <c r="M24" s="26"/>
      <c r="N24" s="25"/>
      <c r="O24" s="26"/>
      <c r="P24" s="11"/>
      <c r="Q24" s="25"/>
      <c r="R24" s="26"/>
      <c r="S24" s="25"/>
      <c r="T24" s="26"/>
      <c r="AP24" s="25"/>
      <c r="AQ24" s="69"/>
      <c r="AR24" s="25"/>
      <c r="AS24" s="26"/>
    </row>
    <row r="25" spans="2:45" x14ac:dyDescent="0.25">
      <c r="B25" s="13"/>
      <c r="C25" s="13"/>
      <c r="D25" s="13"/>
      <c r="E25" s="13"/>
      <c r="L25" s="25" t="s">
        <v>79</v>
      </c>
      <c r="M25" s="26"/>
      <c r="N25" s="25">
        <v>5.5</v>
      </c>
      <c r="O25" s="26">
        <f>O27+0.006*5</f>
        <v>9.9859999999999989</v>
      </c>
      <c r="P25" s="11"/>
      <c r="Q25" s="25" t="s">
        <v>51</v>
      </c>
      <c r="R25" s="26"/>
      <c r="S25" s="25">
        <v>5.5</v>
      </c>
      <c r="T25" s="26">
        <v>6</v>
      </c>
      <c r="AP25" s="25" t="s">
        <v>158</v>
      </c>
      <c r="AQ25" s="69"/>
      <c r="AR25" s="25">
        <v>5.5</v>
      </c>
      <c r="AS25" s="26">
        <v>9</v>
      </c>
    </row>
    <row r="26" spans="2:45" x14ac:dyDescent="0.25">
      <c r="L26" s="25"/>
      <c r="M26" s="26"/>
      <c r="N26" s="25"/>
      <c r="O26" s="26"/>
      <c r="P26" s="11"/>
      <c r="Q26" s="25"/>
      <c r="R26" s="26"/>
      <c r="S26" s="25"/>
      <c r="T26" s="26"/>
      <c r="AP26" s="25"/>
      <c r="AQ26" s="69"/>
      <c r="AR26" s="25"/>
      <c r="AS26" s="26"/>
    </row>
    <row r="27" spans="2:45" x14ac:dyDescent="0.25">
      <c r="L27" s="25" t="s">
        <v>81</v>
      </c>
      <c r="M27" s="26"/>
      <c r="N27" s="23">
        <v>6</v>
      </c>
      <c r="O27" s="26">
        <f>O29+0.006*4</f>
        <v>9.9559999999999995</v>
      </c>
      <c r="P27" s="11"/>
      <c r="Q27" s="25" t="s">
        <v>53</v>
      </c>
      <c r="R27" s="26"/>
      <c r="S27" s="23">
        <v>6</v>
      </c>
      <c r="T27" s="26">
        <v>6</v>
      </c>
      <c r="AP27" s="25" t="s">
        <v>159</v>
      </c>
      <c r="AQ27" s="69"/>
      <c r="AR27" s="25">
        <v>6</v>
      </c>
      <c r="AS27" s="26">
        <v>8.6</v>
      </c>
    </row>
    <row r="28" spans="2:45" x14ac:dyDescent="0.25">
      <c r="L28" s="25"/>
      <c r="M28" s="26"/>
      <c r="N28" s="25"/>
      <c r="O28" s="26"/>
      <c r="P28" s="11"/>
      <c r="Q28" s="25"/>
      <c r="R28" s="26"/>
      <c r="S28" s="25"/>
      <c r="T28" s="26"/>
      <c r="AP28" s="25"/>
      <c r="AQ28" s="69"/>
      <c r="AR28" s="25"/>
      <c r="AS28" s="26"/>
    </row>
    <row r="29" spans="2:45" x14ac:dyDescent="0.25">
      <c r="L29" s="25" t="s">
        <v>83</v>
      </c>
      <c r="M29" s="26"/>
      <c r="N29" s="25">
        <v>6.5</v>
      </c>
      <c r="O29" s="26">
        <f>O31+0.06*4</f>
        <v>9.9320000000000004</v>
      </c>
      <c r="P29" s="11"/>
      <c r="Q29" s="25" t="s">
        <v>55</v>
      </c>
      <c r="R29" s="26"/>
      <c r="S29" s="25">
        <v>6.5</v>
      </c>
      <c r="T29" s="26">
        <v>6</v>
      </c>
      <c r="AP29" s="25" t="s">
        <v>160</v>
      </c>
      <c r="AQ29" s="69"/>
      <c r="AR29" s="25">
        <v>6.5</v>
      </c>
      <c r="AS29" s="26">
        <v>8</v>
      </c>
    </row>
    <row r="30" spans="2:45" ht="15.75" thickBot="1" x14ac:dyDescent="0.3">
      <c r="L30" s="25"/>
      <c r="M30" s="26"/>
      <c r="N30" s="25"/>
      <c r="O30" s="26"/>
      <c r="P30" s="11"/>
      <c r="Q30" s="25"/>
      <c r="R30" s="26"/>
      <c r="S30" s="25"/>
      <c r="T30" s="26"/>
      <c r="AP30" s="34"/>
      <c r="AQ30" s="37"/>
      <c r="AR30" s="34"/>
      <c r="AS30" s="35"/>
    </row>
    <row r="31" spans="2:45" x14ac:dyDescent="0.25">
      <c r="F31" s="44" t="s">
        <v>112</v>
      </c>
      <c r="G31" s="45"/>
      <c r="H31" s="45"/>
      <c r="I31" s="45"/>
      <c r="J31" s="45"/>
      <c r="K31" s="46"/>
      <c r="L31" s="66" t="s">
        <v>85</v>
      </c>
      <c r="M31" s="26"/>
      <c r="N31" s="23">
        <v>7</v>
      </c>
      <c r="O31" s="26">
        <f>O33+0.06*3</f>
        <v>9.6920000000000002</v>
      </c>
      <c r="P31" s="11"/>
      <c r="Q31" s="25" t="s">
        <v>57</v>
      </c>
      <c r="R31" s="26"/>
      <c r="S31" s="23">
        <v>7</v>
      </c>
      <c r="T31" s="26">
        <v>6</v>
      </c>
      <c r="V31" s="44" t="s">
        <v>113</v>
      </c>
      <c r="W31" s="45"/>
      <c r="X31" s="45"/>
      <c r="Y31" s="46"/>
    </row>
    <row r="32" spans="2:45" ht="15.75" thickBot="1" x14ac:dyDescent="0.3">
      <c r="F32" s="47"/>
      <c r="G32" s="48"/>
      <c r="H32" s="48"/>
      <c r="I32" s="48"/>
      <c r="J32" s="48"/>
      <c r="K32" s="49"/>
      <c r="L32" s="66"/>
      <c r="M32" s="26"/>
      <c r="N32" s="25"/>
      <c r="O32" s="26"/>
      <c r="P32" s="11"/>
      <c r="Q32" s="25"/>
      <c r="R32" s="26"/>
      <c r="S32" s="25"/>
      <c r="T32" s="26"/>
      <c r="V32" s="47"/>
      <c r="W32" s="48"/>
      <c r="X32" s="48"/>
      <c r="Y32" s="49"/>
    </row>
    <row r="33" spans="1:45" x14ac:dyDescent="0.25">
      <c r="L33" s="25" t="s">
        <v>87</v>
      </c>
      <c r="M33" s="26"/>
      <c r="N33" s="25">
        <v>7.5</v>
      </c>
      <c r="O33" s="26">
        <f>O35+0.006*2</f>
        <v>9.5120000000000005</v>
      </c>
      <c r="P33" s="11"/>
      <c r="Q33" s="25" t="s">
        <v>39</v>
      </c>
      <c r="R33" s="26"/>
      <c r="S33" s="25">
        <v>7.5</v>
      </c>
      <c r="T33" s="26">
        <v>6</v>
      </c>
      <c r="AA33" s="44" t="s">
        <v>114</v>
      </c>
      <c r="AB33" s="45"/>
      <c r="AC33" s="45"/>
      <c r="AD33" s="46"/>
      <c r="AF33" s="44" t="s">
        <v>161</v>
      </c>
      <c r="AG33" s="45"/>
      <c r="AH33" s="45"/>
      <c r="AI33" s="46"/>
    </row>
    <row r="34" spans="1:45" ht="15.75" thickBot="1" x14ac:dyDescent="0.3">
      <c r="L34" s="25"/>
      <c r="M34" s="26"/>
      <c r="N34" s="25"/>
      <c r="O34" s="26"/>
      <c r="P34" s="11"/>
      <c r="Q34" s="25"/>
      <c r="R34" s="26"/>
      <c r="S34" s="25"/>
      <c r="T34" s="26"/>
      <c r="AA34" s="47"/>
      <c r="AB34" s="48"/>
      <c r="AC34" s="48"/>
      <c r="AD34" s="49"/>
      <c r="AF34" s="47"/>
      <c r="AG34" s="48"/>
      <c r="AH34" s="48"/>
      <c r="AI34" s="49"/>
    </row>
    <row r="35" spans="1:45" x14ac:dyDescent="0.25">
      <c r="L35" s="25" t="s">
        <v>89</v>
      </c>
      <c r="M35" s="26"/>
      <c r="N35" s="23">
        <v>8</v>
      </c>
      <c r="O35" s="26">
        <v>9.5</v>
      </c>
      <c r="P35" s="11"/>
      <c r="Q35" s="25" t="s">
        <v>41</v>
      </c>
      <c r="R35" s="26"/>
      <c r="S35" s="23">
        <v>8</v>
      </c>
      <c r="T35" s="26">
        <v>6</v>
      </c>
      <c r="AK35" s="44" t="s">
        <v>162</v>
      </c>
      <c r="AL35" s="45"/>
      <c r="AM35" s="45"/>
      <c r="AN35" s="46"/>
    </row>
    <row r="36" spans="1:45" ht="15.75" thickBot="1" x14ac:dyDescent="0.3">
      <c r="L36" s="34"/>
      <c r="M36" s="35"/>
      <c r="N36" s="25"/>
      <c r="O36" s="35"/>
      <c r="P36" s="11"/>
      <c r="Q36" s="25"/>
      <c r="R36" s="26"/>
      <c r="S36" s="25"/>
      <c r="T36" s="26"/>
      <c r="AK36" s="47"/>
      <c r="AL36" s="48"/>
      <c r="AM36" s="48"/>
      <c r="AN36" s="49"/>
    </row>
    <row r="37" spans="1:45" x14ac:dyDescent="0.25">
      <c r="O37" s="13"/>
      <c r="P37" s="12"/>
      <c r="Q37" s="25" t="s">
        <v>43</v>
      </c>
      <c r="R37" s="26"/>
      <c r="S37" s="25">
        <v>8.5</v>
      </c>
      <c r="T37" s="26">
        <v>6</v>
      </c>
    </row>
    <row r="38" spans="1:45" x14ac:dyDescent="0.25">
      <c r="P38" s="12"/>
      <c r="Q38" s="25"/>
      <c r="R38" s="26"/>
      <c r="S38" s="25"/>
      <c r="T38" s="26"/>
    </row>
    <row r="39" spans="1:45" x14ac:dyDescent="0.25">
      <c r="P39" s="12"/>
      <c r="Q39" s="25" t="s">
        <v>45</v>
      </c>
      <c r="R39" s="26"/>
      <c r="S39" s="23">
        <v>9</v>
      </c>
      <c r="T39" s="26">
        <v>6</v>
      </c>
    </row>
    <row r="40" spans="1:45" ht="15.75" thickBot="1" x14ac:dyDescent="0.3">
      <c r="P40" s="12"/>
      <c r="Q40" s="25"/>
      <c r="R40" s="26"/>
      <c r="S40" s="25"/>
      <c r="T40" s="26"/>
    </row>
    <row r="41" spans="1:45" x14ac:dyDescent="0.25">
      <c r="A41" s="44" t="s">
        <v>115</v>
      </c>
      <c r="B41" s="45"/>
      <c r="C41" s="45"/>
      <c r="D41" s="45"/>
      <c r="E41" s="45"/>
      <c r="F41" s="46"/>
      <c r="P41" s="12"/>
      <c r="Q41" s="25" t="s">
        <v>48</v>
      </c>
      <c r="R41" s="26"/>
      <c r="S41" s="25">
        <v>9.5</v>
      </c>
      <c r="T41" s="26">
        <v>6</v>
      </c>
    </row>
    <row r="42" spans="1:45" ht="15.75" thickBot="1" x14ac:dyDescent="0.3">
      <c r="A42" s="47"/>
      <c r="B42" s="48"/>
      <c r="C42" s="48"/>
      <c r="D42" s="48"/>
      <c r="E42" s="48"/>
      <c r="F42" s="49"/>
      <c r="P42" s="12"/>
      <c r="Q42" s="25"/>
      <c r="R42" s="26"/>
      <c r="S42" s="25"/>
      <c r="T42" s="26"/>
    </row>
    <row r="43" spans="1:45" x14ac:dyDescent="0.25">
      <c r="Q43" s="25" t="s">
        <v>50</v>
      </c>
      <c r="R43" s="26"/>
      <c r="S43" s="23">
        <v>10</v>
      </c>
      <c r="T43" s="26">
        <v>6</v>
      </c>
    </row>
    <row r="44" spans="1:45" x14ac:dyDescent="0.25">
      <c r="Q44" s="25"/>
      <c r="R44" s="26"/>
      <c r="S44" s="25"/>
      <c r="T44" s="26"/>
    </row>
    <row r="45" spans="1:45" x14ac:dyDescent="0.25">
      <c r="Q45" s="25" t="s">
        <v>52</v>
      </c>
      <c r="R45" s="26"/>
      <c r="S45" s="25">
        <v>10.5</v>
      </c>
      <c r="T45" s="26">
        <v>6</v>
      </c>
    </row>
    <row r="46" spans="1:45" ht="15.75" thickBot="1" x14ac:dyDescent="0.3">
      <c r="Q46" s="25"/>
      <c r="R46" s="26"/>
      <c r="S46" s="25"/>
      <c r="T46" s="26"/>
    </row>
    <row r="47" spans="1:45" x14ac:dyDescent="0.25">
      <c r="Q47" s="25" t="s">
        <v>54</v>
      </c>
      <c r="R47" s="26"/>
      <c r="S47" s="23">
        <v>11</v>
      </c>
      <c r="T47" s="26">
        <v>6</v>
      </c>
      <c r="AP47" s="44" t="s">
        <v>163</v>
      </c>
      <c r="AQ47" s="45"/>
      <c r="AR47" s="45"/>
      <c r="AS47" s="46"/>
    </row>
    <row r="48" spans="1:45" ht="15.75" thickBot="1" x14ac:dyDescent="0.3">
      <c r="Q48" s="25"/>
      <c r="R48" s="26"/>
      <c r="S48" s="25"/>
      <c r="T48" s="26"/>
      <c r="AP48" s="47"/>
      <c r="AQ48" s="48"/>
      <c r="AR48" s="48"/>
      <c r="AS48" s="49"/>
    </row>
    <row r="49" spans="11:20" x14ac:dyDescent="0.25">
      <c r="Q49" s="25" t="s">
        <v>56</v>
      </c>
      <c r="R49" s="26"/>
      <c r="S49" s="25">
        <v>11.5</v>
      </c>
      <c r="T49" s="26">
        <v>6</v>
      </c>
    </row>
    <row r="50" spans="11:20" x14ac:dyDescent="0.25">
      <c r="Q50" s="25"/>
      <c r="R50" s="26"/>
      <c r="S50" s="25"/>
      <c r="T50" s="26"/>
    </row>
    <row r="51" spans="11:20" x14ac:dyDescent="0.25">
      <c r="Q51" s="25" t="s">
        <v>58</v>
      </c>
      <c r="R51" s="26"/>
      <c r="S51" s="23">
        <v>12</v>
      </c>
      <c r="T51" s="26">
        <v>6</v>
      </c>
    </row>
    <row r="52" spans="11:20" ht="15.75" thickBot="1" x14ac:dyDescent="0.3">
      <c r="Q52" s="25"/>
      <c r="R52" s="26"/>
      <c r="S52" s="25"/>
      <c r="T52" s="26"/>
    </row>
    <row r="53" spans="11:20" x14ac:dyDescent="0.25">
      <c r="K53" s="44" t="s">
        <v>116</v>
      </c>
      <c r="L53" s="45"/>
      <c r="M53" s="45"/>
      <c r="N53" s="45"/>
      <c r="O53" s="46"/>
      <c r="Q53" s="25" t="s">
        <v>59</v>
      </c>
      <c r="R53" s="26"/>
      <c r="S53" s="25">
        <v>12.5</v>
      </c>
      <c r="T53" s="26">
        <v>6</v>
      </c>
    </row>
    <row r="54" spans="11:20" ht="15.75" thickBot="1" x14ac:dyDescent="0.3">
      <c r="K54" s="47"/>
      <c r="L54" s="48"/>
      <c r="M54" s="48"/>
      <c r="N54" s="48"/>
      <c r="O54" s="49"/>
      <c r="Q54" s="25"/>
      <c r="R54" s="26"/>
      <c r="S54" s="25"/>
      <c r="T54" s="26"/>
    </row>
    <row r="55" spans="11:20" x14ac:dyDescent="0.25">
      <c r="Q55" s="25" t="s">
        <v>60</v>
      </c>
      <c r="R55" s="26"/>
      <c r="S55" s="23">
        <v>13</v>
      </c>
      <c r="T55" s="26">
        <v>6</v>
      </c>
    </row>
    <row r="56" spans="11:20" x14ac:dyDescent="0.25">
      <c r="Q56" s="25"/>
      <c r="R56" s="26"/>
      <c r="S56" s="25"/>
      <c r="T56" s="26"/>
    </row>
    <row r="57" spans="11:20" x14ac:dyDescent="0.25">
      <c r="Q57" s="25" t="s">
        <v>62</v>
      </c>
      <c r="R57" s="26"/>
      <c r="S57" s="25">
        <v>13.5</v>
      </c>
      <c r="T57" s="26">
        <v>6</v>
      </c>
    </row>
    <row r="58" spans="11:20" x14ac:dyDescent="0.25">
      <c r="Q58" s="25"/>
      <c r="R58" s="26"/>
      <c r="S58" s="25"/>
      <c r="T58" s="26"/>
    </row>
    <row r="59" spans="11:20" x14ac:dyDescent="0.25">
      <c r="Q59" s="25" t="s">
        <v>64</v>
      </c>
      <c r="R59" s="26"/>
      <c r="S59" s="23">
        <v>14</v>
      </c>
      <c r="T59" s="26">
        <v>6</v>
      </c>
    </row>
    <row r="60" spans="11:20" x14ac:dyDescent="0.25">
      <c r="Q60" s="25"/>
      <c r="R60" s="26"/>
      <c r="S60" s="25"/>
      <c r="T60" s="26"/>
    </row>
    <row r="61" spans="11:20" x14ac:dyDescent="0.25">
      <c r="Q61" s="25" t="s">
        <v>66</v>
      </c>
      <c r="R61" s="26"/>
      <c r="S61" s="25">
        <v>14.5</v>
      </c>
      <c r="T61" s="26">
        <v>6</v>
      </c>
    </row>
    <row r="62" spans="11:20" x14ac:dyDescent="0.25">
      <c r="Q62" s="25"/>
      <c r="R62" s="26"/>
      <c r="S62" s="25"/>
      <c r="T62" s="26"/>
    </row>
    <row r="63" spans="11:20" x14ac:dyDescent="0.25">
      <c r="Q63" s="25" t="s">
        <v>69</v>
      </c>
      <c r="R63" s="26"/>
      <c r="S63" s="23">
        <v>15</v>
      </c>
      <c r="T63" s="26">
        <v>6</v>
      </c>
    </row>
    <row r="64" spans="11:20" x14ac:dyDescent="0.25">
      <c r="Q64" s="25"/>
      <c r="R64" s="26"/>
      <c r="S64" s="25"/>
      <c r="T64" s="26"/>
    </row>
    <row r="65" spans="17:20" x14ac:dyDescent="0.25">
      <c r="Q65" s="25" t="s">
        <v>71</v>
      </c>
      <c r="R65" s="26"/>
      <c r="S65" s="25">
        <v>15.5</v>
      </c>
      <c r="T65" s="26">
        <v>6</v>
      </c>
    </row>
    <row r="66" spans="17:20" x14ac:dyDescent="0.25">
      <c r="Q66" s="25"/>
      <c r="R66" s="26"/>
      <c r="S66" s="25"/>
      <c r="T66" s="26"/>
    </row>
    <row r="67" spans="17:20" x14ac:dyDescent="0.25">
      <c r="Q67" s="25" t="s">
        <v>73</v>
      </c>
      <c r="R67" s="26"/>
      <c r="S67" s="23">
        <v>16</v>
      </c>
      <c r="T67" s="26">
        <v>6</v>
      </c>
    </row>
    <row r="68" spans="17:20" x14ac:dyDescent="0.25">
      <c r="Q68" s="25"/>
      <c r="R68" s="26"/>
      <c r="S68" s="25"/>
      <c r="T68" s="26"/>
    </row>
    <row r="69" spans="17:20" x14ac:dyDescent="0.25">
      <c r="Q69" s="25" t="s">
        <v>76</v>
      </c>
      <c r="R69" s="26"/>
      <c r="S69" s="25">
        <v>16.5</v>
      </c>
      <c r="T69" s="26">
        <v>6</v>
      </c>
    </row>
    <row r="70" spans="17:20" x14ac:dyDescent="0.25">
      <c r="Q70" s="25"/>
      <c r="R70" s="26"/>
      <c r="S70" s="25"/>
      <c r="T70" s="26"/>
    </row>
    <row r="71" spans="17:20" x14ac:dyDescent="0.25">
      <c r="Q71" s="25" t="s">
        <v>78</v>
      </c>
      <c r="R71" s="26"/>
      <c r="S71" s="23">
        <v>17</v>
      </c>
      <c r="T71" s="26">
        <v>6</v>
      </c>
    </row>
    <row r="72" spans="17:20" x14ac:dyDescent="0.25">
      <c r="Q72" s="25"/>
      <c r="R72" s="26"/>
      <c r="S72" s="25"/>
      <c r="T72" s="26"/>
    </row>
    <row r="73" spans="17:20" x14ac:dyDescent="0.25">
      <c r="Q73" s="25" t="s">
        <v>80</v>
      </c>
      <c r="R73" s="26"/>
      <c r="S73" s="25">
        <v>17.5</v>
      </c>
      <c r="T73" s="26">
        <v>6</v>
      </c>
    </row>
    <row r="74" spans="17:20" x14ac:dyDescent="0.25">
      <c r="Q74" s="25"/>
      <c r="R74" s="26"/>
      <c r="S74" s="25"/>
      <c r="T74" s="26"/>
    </row>
    <row r="75" spans="17:20" x14ac:dyDescent="0.25">
      <c r="Q75" s="25" t="s">
        <v>82</v>
      </c>
      <c r="R75" s="26"/>
      <c r="S75" s="23">
        <v>18</v>
      </c>
      <c r="T75" s="26">
        <v>6</v>
      </c>
    </row>
    <row r="76" spans="17:20" x14ac:dyDescent="0.25">
      <c r="Q76" s="25"/>
      <c r="R76" s="26"/>
      <c r="S76" s="25"/>
      <c r="T76" s="26"/>
    </row>
    <row r="77" spans="17:20" x14ac:dyDescent="0.25">
      <c r="Q77" s="25" t="s">
        <v>84</v>
      </c>
      <c r="R77" s="26"/>
      <c r="S77" s="25">
        <v>18.5</v>
      </c>
      <c r="T77" s="26">
        <v>6</v>
      </c>
    </row>
    <row r="78" spans="17:20" x14ac:dyDescent="0.25">
      <c r="Q78" s="25"/>
      <c r="R78" s="26"/>
      <c r="S78" s="25"/>
      <c r="T78" s="26"/>
    </row>
    <row r="79" spans="17:20" x14ac:dyDescent="0.25">
      <c r="Q79" s="25" t="s">
        <v>86</v>
      </c>
      <c r="R79" s="26"/>
      <c r="S79" s="23">
        <v>19</v>
      </c>
      <c r="T79" s="26">
        <v>6</v>
      </c>
    </row>
    <row r="80" spans="17:20" x14ac:dyDescent="0.25">
      <c r="Q80" s="25"/>
      <c r="R80" s="26"/>
      <c r="S80" s="25"/>
      <c r="T80" s="26"/>
    </row>
    <row r="81" spans="17:20" x14ac:dyDescent="0.25">
      <c r="Q81" s="25" t="s">
        <v>88</v>
      </c>
      <c r="R81" s="26"/>
      <c r="S81" s="25">
        <v>19.5</v>
      </c>
      <c r="T81" s="26">
        <v>6</v>
      </c>
    </row>
    <row r="82" spans="17:20" x14ac:dyDescent="0.25">
      <c r="Q82" s="25"/>
      <c r="R82" s="26"/>
      <c r="S82" s="25"/>
      <c r="T82" s="26"/>
    </row>
    <row r="83" spans="17:20" x14ac:dyDescent="0.25">
      <c r="Q83" s="25" t="s">
        <v>90</v>
      </c>
      <c r="R83" s="26"/>
      <c r="S83" s="23">
        <v>20</v>
      </c>
      <c r="T83" s="26">
        <v>6</v>
      </c>
    </row>
    <row r="84" spans="17:20" x14ac:dyDescent="0.25">
      <c r="Q84" s="25"/>
      <c r="R84" s="26"/>
      <c r="S84" s="25"/>
      <c r="T84" s="26"/>
    </row>
    <row r="85" spans="17:20" x14ac:dyDescent="0.25">
      <c r="Q85" s="25" t="s">
        <v>92</v>
      </c>
      <c r="R85" s="26"/>
      <c r="S85" s="25">
        <v>20.5</v>
      </c>
      <c r="T85" s="26">
        <v>6</v>
      </c>
    </row>
    <row r="86" spans="17:20" x14ac:dyDescent="0.25">
      <c r="Q86" s="25"/>
      <c r="R86" s="26"/>
      <c r="S86" s="25"/>
      <c r="T86" s="26"/>
    </row>
    <row r="87" spans="17:20" x14ac:dyDescent="0.25">
      <c r="Q87" s="25" t="s">
        <v>117</v>
      </c>
      <c r="R87" s="26"/>
      <c r="S87" s="23">
        <v>21</v>
      </c>
      <c r="T87" s="26">
        <v>6</v>
      </c>
    </row>
    <row r="88" spans="17:20" x14ac:dyDescent="0.25">
      <c r="Q88" s="25"/>
      <c r="R88" s="26"/>
      <c r="S88" s="25"/>
      <c r="T88" s="26"/>
    </row>
    <row r="89" spans="17:20" x14ac:dyDescent="0.25">
      <c r="Q89" s="25" t="s">
        <v>118</v>
      </c>
      <c r="R89" s="26"/>
      <c r="S89" s="25">
        <v>21.5</v>
      </c>
      <c r="T89" s="26">
        <v>6</v>
      </c>
    </row>
    <row r="90" spans="17:20" x14ac:dyDescent="0.25">
      <c r="Q90" s="25"/>
      <c r="R90" s="26"/>
      <c r="S90" s="25"/>
      <c r="T90" s="26"/>
    </row>
    <row r="91" spans="17:20" x14ac:dyDescent="0.25">
      <c r="Q91" s="25" t="s">
        <v>119</v>
      </c>
      <c r="R91" s="26"/>
      <c r="S91" s="23">
        <v>22</v>
      </c>
      <c r="T91" s="26">
        <v>6</v>
      </c>
    </row>
    <row r="92" spans="17:20" x14ac:dyDescent="0.25">
      <c r="Q92" s="25"/>
      <c r="R92" s="26"/>
      <c r="S92" s="25"/>
      <c r="T92" s="26"/>
    </row>
    <row r="93" spans="17:20" x14ac:dyDescent="0.25">
      <c r="Q93" s="25" t="s">
        <v>120</v>
      </c>
      <c r="R93" s="26"/>
      <c r="S93" s="25">
        <v>22.5</v>
      </c>
      <c r="T93" s="26">
        <v>6</v>
      </c>
    </row>
    <row r="94" spans="17:20" x14ac:dyDescent="0.25">
      <c r="Q94" s="25"/>
      <c r="R94" s="26"/>
      <c r="S94" s="25"/>
      <c r="T94" s="26"/>
    </row>
    <row r="95" spans="17:20" x14ac:dyDescent="0.25">
      <c r="Q95" s="25" t="s">
        <v>121</v>
      </c>
      <c r="R95" s="26"/>
      <c r="S95" s="23">
        <v>23</v>
      </c>
      <c r="T95" s="26">
        <v>6</v>
      </c>
    </row>
    <row r="96" spans="17:20" x14ac:dyDescent="0.25">
      <c r="Q96" s="34"/>
      <c r="R96" s="35"/>
      <c r="S96" s="25"/>
      <c r="T96" s="35"/>
    </row>
    <row r="112" ht="15.75" thickBot="1" x14ac:dyDescent="0.3"/>
    <row r="113" spans="16:21" x14ac:dyDescent="0.25">
      <c r="P113" s="44" t="s">
        <v>122</v>
      </c>
      <c r="Q113" s="45"/>
      <c r="R113" s="45"/>
      <c r="S113" s="45"/>
      <c r="T113" s="45"/>
      <c r="U113" s="46"/>
    </row>
    <row r="114" spans="16:21" ht="15.75" thickBot="1" x14ac:dyDescent="0.3">
      <c r="P114" s="47"/>
      <c r="Q114" s="48"/>
      <c r="R114" s="48"/>
      <c r="S114" s="48"/>
      <c r="T114" s="48"/>
      <c r="U114" s="49"/>
    </row>
  </sheetData>
  <mergeCells count="387">
    <mergeCell ref="AM1:AN1"/>
    <mergeCell ref="AR1:AS1"/>
    <mergeCell ref="B3:C4"/>
    <mergeCell ref="D3:D4"/>
    <mergeCell ref="E3:E4"/>
    <mergeCell ref="G3:H4"/>
    <mergeCell ref="I3:I4"/>
    <mergeCell ref="J3:J4"/>
    <mergeCell ref="L3:M4"/>
    <mergeCell ref="D1:E1"/>
    <mergeCell ref="I1:J1"/>
    <mergeCell ref="N1:O1"/>
    <mergeCell ref="S1:T1"/>
    <mergeCell ref="X1:Y1"/>
    <mergeCell ref="AC1:AD1"/>
    <mergeCell ref="AD3:AD4"/>
    <mergeCell ref="AF3:AG4"/>
    <mergeCell ref="N3:N4"/>
    <mergeCell ref="O3:O4"/>
    <mergeCell ref="Q3:R4"/>
    <mergeCell ref="S3:S4"/>
    <mergeCell ref="T3:T4"/>
    <mergeCell ref="V3:W4"/>
    <mergeCell ref="AH1:AI1"/>
    <mergeCell ref="S5:S6"/>
    <mergeCell ref="T5:T6"/>
    <mergeCell ref="V5:W6"/>
    <mergeCell ref="X5:X6"/>
    <mergeCell ref="AR3:AR4"/>
    <mergeCell ref="AS3:AS4"/>
    <mergeCell ref="B5:C6"/>
    <mergeCell ref="D5:D6"/>
    <mergeCell ref="E5:E6"/>
    <mergeCell ref="G5:H6"/>
    <mergeCell ref="I5:I6"/>
    <mergeCell ref="J5:J6"/>
    <mergeCell ref="L5:M6"/>
    <mergeCell ref="N5:N6"/>
    <mergeCell ref="AH3:AH4"/>
    <mergeCell ref="AI3:AI4"/>
    <mergeCell ref="AK3:AL4"/>
    <mergeCell ref="AM3:AM4"/>
    <mergeCell ref="AN3:AN4"/>
    <mergeCell ref="AP3:AQ4"/>
    <mergeCell ref="X3:X4"/>
    <mergeCell ref="Y3:Y4"/>
    <mergeCell ref="AA3:AB4"/>
    <mergeCell ref="AC3:AC4"/>
    <mergeCell ref="AS5:AS6"/>
    <mergeCell ref="B7:C8"/>
    <mergeCell ref="D7:D8"/>
    <mergeCell ref="E7:E8"/>
    <mergeCell ref="G7:H8"/>
    <mergeCell ref="I7:I8"/>
    <mergeCell ref="J7:J8"/>
    <mergeCell ref="L7:M8"/>
    <mergeCell ref="N7:N8"/>
    <mergeCell ref="O7:O8"/>
    <mergeCell ref="AI5:AI6"/>
    <mergeCell ref="AK5:AL6"/>
    <mergeCell ref="AM5:AM6"/>
    <mergeCell ref="AN5:AN6"/>
    <mergeCell ref="AP5:AQ6"/>
    <mergeCell ref="AR5:AR6"/>
    <mergeCell ref="Y5:Y6"/>
    <mergeCell ref="AA5:AB6"/>
    <mergeCell ref="AC5:AC6"/>
    <mergeCell ref="AD5:AD6"/>
    <mergeCell ref="AF5:AG6"/>
    <mergeCell ref="AH5:AH6"/>
    <mergeCell ref="O5:O6"/>
    <mergeCell ref="Q5:R6"/>
    <mergeCell ref="AP7:AQ8"/>
    <mergeCell ref="AR7:AR8"/>
    <mergeCell ref="AS7:AS8"/>
    <mergeCell ref="AA7:AB8"/>
    <mergeCell ref="AC7:AC8"/>
    <mergeCell ref="AD7:AD8"/>
    <mergeCell ref="AF7:AG8"/>
    <mergeCell ref="AH7:AH8"/>
    <mergeCell ref="AI7:AI8"/>
    <mergeCell ref="B9:C10"/>
    <mergeCell ref="D9:D10"/>
    <mergeCell ref="E9:E10"/>
    <mergeCell ref="G9:H10"/>
    <mergeCell ref="I9:I10"/>
    <mergeCell ref="J9:J10"/>
    <mergeCell ref="AK7:AL8"/>
    <mergeCell ref="AM7:AM8"/>
    <mergeCell ref="AN7:AN8"/>
    <mergeCell ref="Q7:R8"/>
    <mergeCell ref="S7:S8"/>
    <mergeCell ref="T7:T8"/>
    <mergeCell ref="V7:W8"/>
    <mergeCell ref="X7:X8"/>
    <mergeCell ref="Y7:Y8"/>
    <mergeCell ref="AR9:AR10"/>
    <mergeCell ref="AS9:AS10"/>
    <mergeCell ref="B11:C12"/>
    <mergeCell ref="D11:D12"/>
    <mergeCell ref="E11:E12"/>
    <mergeCell ref="G11:H12"/>
    <mergeCell ref="I11:I12"/>
    <mergeCell ref="J11:J12"/>
    <mergeCell ref="L11:M12"/>
    <mergeCell ref="AF9:AG10"/>
    <mergeCell ref="AH9:AH10"/>
    <mergeCell ref="AI9:AI10"/>
    <mergeCell ref="AK9:AL10"/>
    <mergeCell ref="AM9:AM10"/>
    <mergeCell ref="AN9:AN10"/>
    <mergeCell ref="V9:W10"/>
    <mergeCell ref="X9:X10"/>
    <mergeCell ref="Y9:Y10"/>
    <mergeCell ref="AA9:AB10"/>
    <mergeCell ref="AC9:AC10"/>
    <mergeCell ref="AD9:AD10"/>
    <mergeCell ref="L9:M10"/>
    <mergeCell ref="N9:N10"/>
    <mergeCell ref="O9:O10"/>
    <mergeCell ref="AD11:AD12"/>
    <mergeCell ref="AF11:AG12"/>
    <mergeCell ref="N11:N12"/>
    <mergeCell ref="O11:O12"/>
    <mergeCell ref="Q11:R12"/>
    <mergeCell ref="S11:S12"/>
    <mergeCell ref="T11:T12"/>
    <mergeCell ref="V11:W12"/>
    <mergeCell ref="AP9:AQ10"/>
    <mergeCell ref="Q9:R10"/>
    <mergeCell ref="S9:S10"/>
    <mergeCell ref="T9:T10"/>
    <mergeCell ref="S13:S14"/>
    <mergeCell ref="T13:T14"/>
    <mergeCell ref="V13:W14"/>
    <mergeCell ref="X13:X14"/>
    <mergeCell ref="AR11:AR12"/>
    <mergeCell ref="AS11:AS12"/>
    <mergeCell ref="B13:C14"/>
    <mergeCell ref="D13:D14"/>
    <mergeCell ref="E13:E14"/>
    <mergeCell ref="G13:H14"/>
    <mergeCell ref="I13:I14"/>
    <mergeCell ref="J13:J14"/>
    <mergeCell ref="L13:M14"/>
    <mergeCell ref="N13:N14"/>
    <mergeCell ref="AH11:AH12"/>
    <mergeCell ref="AI11:AI12"/>
    <mergeCell ref="AK11:AL12"/>
    <mergeCell ref="AM11:AM12"/>
    <mergeCell ref="AN11:AN12"/>
    <mergeCell ref="AP11:AQ12"/>
    <mergeCell ref="X11:X12"/>
    <mergeCell ref="Y11:Y12"/>
    <mergeCell ref="AA11:AB12"/>
    <mergeCell ref="AC11:AC12"/>
    <mergeCell ref="AS13:AS14"/>
    <mergeCell ref="B15:C16"/>
    <mergeCell ref="D15:D16"/>
    <mergeCell ref="E15:E16"/>
    <mergeCell ref="L15:M16"/>
    <mergeCell ref="N15:N16"/>
    <mergeCell ref="O15:O16"/>
    <mergeCell ref="Q15:R16"/>
    <mergeCell ref="S15:S16"/>
    <mergeCell ref="T15:T16"/>
    <mergeCell ref="AI13:AI14"/>
    <mergeCell ref="AK13:AL14"/>
    <mergeCell ref="AM13:AM14"/>
    <mergeCell ref="AN13:AN14"/>
    <mergeCell ref="AP13:AQ14"/>
    <mergeCell ref="AR13:AR14"/>
    <mergeCell ref="Y13:Y14"/>
    <mergeCell ref="AA13:AB14"/>
    <mergeCell ref="AC13:AC14"/>
    <mergeCell ref="AD13:AD14"/>
    <mergeCell ref="AF13:AG14"/>
    <mergeCell ref="AH13:AH14"/>
    <mergeCell ref="O13:O14"/>
    <mergeCell ref="Q13:R14"/>
    <mergeCell ref="AK15:AL16"/>
    <mergeCell ref="AM15:AM16"/>
    <mergeCell ref="AN15:AN16"/>
    <mergeCell ref="AP15:AQ16"/>
    <mergeCell ref="AR15:AR16"/>
    <mergeCell ref="AS15:AS16"/>
    <mergeCell ref="AA15:AB16"/>
    <mergeCell ref="AC15:AC16"/>
    <mergeCell ref="AD15:AD16"/>
    <mergeCell ref="AF15:AG16"/>
    <mergeCell ref="AH15:AH16"/>
    <mergeCell ref="AI15:AI16"/>
    <mergeCell ref="AP17:AQ18"/>
    <mergeCell ref="AR17:AR18"/>
    <mergeCell ref="AS17:AS18"/>
    <mergeCell ref="B19:C20"/>
    <mergeCell ref="D19:D20"/>
    <mergeCell ref="E19:E20"/>
    <mergeCell ref="L19:M20"/>
    <mergeCell ref="N19:N20"/>
    <mergeCell ref="O19:O20"/>
    <mergeCell ref="Q19:R20"/>
    <mergeCell ref="Q17:R18"/>
    <mergeCell ref="S17:S18"/>
    <mergeCell ref="T17:T18"/>
    <mergeCell ref="AK17:AL18"/>
    <mergeCell ref="AM17:AM18"/>
    <mergeCell ref="AN17:AN18"/>
    <mergeCell ref="B17:C18"/>
    <mergeCell ref="D17:D18"/>
    <mergeCell ref="E17:E18"/>
    <mergeCell ref="L17:M18"/>
    <mergeCell ref="N17:N18"/>
    <mergeCell ref="O17:O18"/>
    <mergeCell ref="S19:S20"/>
    <mergeCell ref="T19:T20"/>
    <mergeCell ref="AP19:AQ20"/>
    <mergeCell ref="AR19:AR20"/>
    <mergeCell ref="AS19:AS20"/>
    <mergeCell ref="B21:C22"/>
    <mergeCell ref="D21:D22"/>
    <mergeCell ref="E21:E22"/>
    <mergeCell ref="L21:M22"/>
    <mergeCell ref="N21:N22"/>
    <mergeCell ref="AS21:AS22"/>
    <mergeCell ref="O21:O22"/>
    <mergeCell ref="Q21:R22"/>
    <mergeCell ref="S21:S22"/>
    <mergeCell ref="T21:T22"/>
    <mergeCell ref="AP21:AQ22"/>
    <mergeCell ref="AR21:AR22"/>
    <mergeCell ref="B23:C24"/>
    <mergeCell ref="D23:D24"/>
    <mergeCell ref="E23:E24"/>
    <mergeCell ref="L23:M24"/>
    <mergeCell ref="N23:N24"/>
    <mergeCell ref="O23:O24"/>
    <mergeCell ref="Q23:R24"/>
    <mergeCell ref="S23:S24"/>
    <mergeCell ref="T23:T24"/>
    <mergeCell ref="F31:K32"/>
    <mergeCell ref="L31:M32"/>
    <mergeCell ref="N31:N32"/>
    <mergeCell ref="O31:O32"/>
    <mergeCell ref="Q31:R32"/>
    <mergeCell ref="S31:S32"/>
    <mergeCell ref="AP23:AQ24"/>
    <mergeCell ref="AR23:AR24"/>
    <mergeCell ref="AS23:AS24"/>
    <mergeCell ref="L25:M26"/>
    <mergeCell ref="N25:N26"/>
    <mergeCell ref="O25:O26"/>
    <mergeCell ref="Q25:R26"/>
    <mergeCell ref="S25:S26"/>
    <mergeCell ref="T25:T26"/>
    <mergeCell ref="AP25:AQ26"/>
    <mergeCell ref="AR25:AR26"/>
    <mergeCell ref="AS25:AS26"/>
    <mergeCell ref="AS27:AS28"/>
    <mergeCell ref="L29:M30"/>
    <mergeCell ref="N29:N30"/>
    <mergeCell ref="O29:O30"/>
    <mergeCell ref="Q29:R30"/>
    <mergeCell ref="S29:S30"/>
    <mergeCell ref="T29:T30"/>
    <mergeCell ref="AP29:AQ30"/>
    <mergeCell ref="AR29:AR30"/>
    <mergeCell ref="AS29:AS30"/>
    <mergeCell ref="L27:M28"/>
    <mergeCell ref="N27:N28"/>
    <mergeCell ref="O27:O28"/>
    <mergeCell ref="Q27:R28"/>
    <mergeCell ref="S27:S28"/>
    <mergeCell ref="T27:T28"/>
    <mergeCell ref="AP27:AQ28"/>
    <mergeCell ref="AR27:AR28"/>
    <mergeCell ref="L35:M36"/>
    <mergeCell ref="N35:N36"/>
    <mergeCell ref="O35:O36"/>
    <mergeCell ref="Q35:R36"/>
    <mergeCell ref="S35:S36"/>
    <mergeCell ref="T35:T36"/>
    <mergeCell ref="T31:T32"/>
    <mergeCell ref="V31:Y32"/>
    <mergeCell ref="L33:M34"/>
    <mergeCell ref="N33:N34"/>
    <mergeCell ref="O33:O34"/>
    <mergeCell ref="Q33:R34"/>
    <mergeCell ref="S33:S34"/>
    <mergeCell ref="T33:T34"/>
    <mergeCell ref="AK35:AN36"/>
    <mergeCell ref="Q37:R38"/>
    <mergeCell ref="S37:S38"/>
    <mergeCell ref="T37:T38"/>
    <mergeCell ref="Q39:R40"/>
    <mergeCell ref="S39:S40"/>
    <mergeCell ref="T39:T40"/>
    <mergeCell ref="AA33:AD34"/>
    <mergeCell ref="AF33:AI34"/>
    <mergeCell ref="Q45:R46"/>
    <mergeCell ref="S45:S46"/>
    <mergeCell ref="T45:T46"/>
    <mergeCell ref="Q47:R48"/>
    <mergeCell ref="S47:S48"/>
    <mergeCell ref="T47:T48"/>
    <mergeCell ref="A41:F42"/>
    <mergeCell ref="Q41:R42"/>
    <mergeCell ref="S41:S42"/>
    <mergeCell ref="T41:T42"/>
    <mergeCell ref="Q43:R44"/>
    <mergeCell ref="S43:S44"/>
    <mergeCell ref="T43:T44"/>
    <mergeCell ref="K53:O54"/>
    <mergeCell ref="Q53:R54"/>
    <mergeCell ref="S53:S54"/>
    <mergeCell ref="T53:T54"/>
    <mergeCell ref="Q55:R56"/>
    <mergeCell ref="S55:S56"/>
    <mergeCell ref="T55:T56"/>
    <mergeCell ref="AP47:AS48"/>
    <mergeCell ref="Q49:R50"/>
    <mergeCell ref="S49:S50"/>
    <mergeCell ref="T49:T50"/>
    <mergeCell ref="Q51:R52"/>
    <mergeCell ref="S51:S52"/>
    <mergeCell ref="T51:T52"/>
    <mergeCell ref="Q61:R62"/>
    <mergeCell ref="S61:S62"/>
    <mergeCell ref="T61:T62"/>
    <mergeCell ref="Q63:R64"/>
    <mergeCell ref="S63:S64"/>
    <mergeCell ref="T63:T64"/>
    <mergeCell ref="Q57:R58"/>
    <mergeCell ref="S57:S58"/>
    <mergeCell ref="T57:T58"/>
    <mergeCell ref="Q59:R60"/>
    <mergeCell ref="S59:S60"/>
    <mergeCell ref="T59:T60"/>
    <mergeCell ref="Q69:R70"/>
    <mergeCell ref="S69:S70"/>
    <mergeCell ref="T69:T70"/>
    <mergeCell ref="Q71:R72"/>
    <mergeCell ref="S71:S72"/>
    <mergeCell ref="T71:T72"/>
    <mergeCell ref="Q65:R66"/>
    <mergeCell ref="S65:S66"/>
    <mergeCell ref="T65:T66"/>
    <mergeCell ref="Q67:R68"/>
    <mergeCell ref="S67:S68"/>
    <mergeCell ref="T67:T68"/>
    <mergeCell ref="Q77:R78"/>
    <mergeCell ref="S77:S78"/>
    <mergeCell ref="T77:T78"/>
    <mergeCell ref="Q79:R80"/>
    <mergeCell ref="S79:S80"/>
    <mergeCell ref="T79:T80"/>
    <mergeCell ref="Q73:R74"/>
    <mergeCell ref="S73:S74"/>
    <mergeCell ref="T73:T74"/>
    <mergeCell ref="Q75:R76"/>
    <mergeCell ref="S75:S76"/>
    <mergeCell ref="T75:T76"/>
    <mergeCell ref="Q85:R86"/>
    <mergeCell ref="S85:S86"/>
    <mergeCell ref="T85:T86"/>
    <mergeCell ref="Q87:R88"/>
    <mergeCell ref="S87:S88"/>
    <mergeCell ref="T87:T88"/>
    <mergeCell ref="Q81:R82"/>
    <mergeCell ref="S81:S82"/>
    <mergeCell ref="T81:T82"/>
    <mergeCell ref="Q83:R84"/>
    <mergeCell ref="S83:S84"/>
    <mergeCell ref="T83:T84"/>
    <mergeCell ref="P113:U114"/>
    <mergeCell ref="Q93:R94"/>
    <mergeCell ref="S93:S94"/>
    <mergeCell ref="T93:T94"/>
    <mergeCell ref="Q95:R96"/>
    <mergeCell ref="S95:S96"/>
    <mergeCell ref="T95:T96"/>
    <mergeCell ref="Q89:R90"/>
    <mergeCell ref="S89:S90"/>
    <mergeCell ref="T89:T90"/>
    <mergeCell ref="Q91:R92"/>
    <mergeCell ref="S91:S92"/>
    <mergeCell ref="T91:T9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833F-CBC0-43F6-9C80-B9C7FF28368C}">
  <dimension ref="B2:AO119"/>
  <sheetViews>
    <sheetView topLeftCell="V17" zoomScale="69" workbookViewId="0">
      <selection activeCell="AM30" sqref="AM30:AM31"/>
    </sheetView>
  </sheetViews>
  <sheetFormatPr baseColWidth="10" defaultRowHeight="15" x14ac:dyDescent="0.25"/>
  <sheetData>
    <row r="2" spans="2:41" x14ac:dyDescent="0.25">
      <c r="D2" s="21" t="s">
        <v>164</v>
      </c>
      <c r="E2" s="22"/>
      <c r="F2" s="1"/>
      <c r="G2" s="1"/>
      <c r="H2" s="1"/>
      <c r="I2" s="21" t="s">
        <v>165</v>
      </c>
      <c r="J2" s="22"/>
      <c r="K2" s="1"/>
      <c r="L2" s="1"/>
      <c r="M2" s="1"/>
      <c r="N2" s="21" t="s">
        <v>166</v>
      </c>
      <c r="O2" s="22"/>
      <c r="P2" s="1"/>
      <c r="Q2" s="1"/>
      <c r="R2" s="1"/>
      <c r="S2" s="21" t="s">
        <v>167</v>
      </c>
      <c r="T2" s="22"/>
      <c r="U2" s="1"/>
      <c r="V2" s="1"/>
      <c r="W2" s="1"/>
      <c r="X2" s="21" t="s">
        <v>168</v>
      </c>
      <c r="Y2" s="22"/>
      <c r="Z2" s="1"/>
      <c r="AA2" s="1"/>
      <c r="AB2" s="1"/>
      <c r="AC2" s="67" t="s">
        <v>169</v>
      </c>
      <c r="AD2" s="68"/>
      <c r="AE2" s="1"/>
      <c r="AF2" s="1"/>
      <c r="AG2" s="1"/>
      <c r="AH2" s="21" t="s">
        <v>170</v>
      </c>
      <c r="AI2" s="22"/>
      <c r="AJ2" s="1"/>
      <c r="AK2" s="1"/>
      <c r="AL2" s="1"/>
      <c r="AM2" s="21" t="s">
        <v>171</v>
      </c>
      <c r="AN2" s="22"/>
      <c r="AO2" s="1"/>
    </row>
    <row r="3" spans="2:41" x14ac:dyDescent="0.25">
      <c r="D3" s="4" t="s">
        <v>7</v>
      </c>
      <c r="E3" s="5" t="s">
        <v>6</v>
      </c>
      <c r="G3" s="1"/>
      <c r="H3" s="1"/>
      <c r="I3" s="2" t="s">
        <v>7</v>
      </c>
      <c r="J3" s="5" t="s">
        <v>6</v>
      </c>
      <c r="L3" s="1"/>
      <c r="M3" s="1"/>
      <c r="N3" s="4" t="s">
        <v>7</v>
      </c>
      <c r="O3" s="5" t="s">
        <v>6</v>
      </c>
      <c r="Q3" s="1"/>
      <c r="R3" s="1"/>
      <c r="S3" s="4" t="s">
        <v>7</v>
      </c>
      <c r="T3" s="5" t="s">
        <v>6</v>
      </c>
      <c r="V3" s="1"/>
      <c r="W3" s="1"/>
      <c r="X3" s="4" t="s">
        <v>7</v>
      </c>
      <c r="Y3" s="5" t="s">
        <v>6</v>
      </c>
      <c r="AA3" s="1"/>
      <c r="AB3" s="1"/>
      <c r="AC3" s="7" t="s">
        <v>7</v>
      </c>
      <c r="AD3" s="8" t="s">
        <v>6</v>
      </c>
      <c r="AF3" s="1"/>
      <c r="AG3" s="1"/>
      <c r="AH3" s="4" t="s">
        <v>7</v>
      </c>
      <c r="AI3" s="5" t="s">
        <v>6</v>
      </c>
      <c r="AK3" s="1"/>
      <c r="AL3" s="1"/>
      <c r="AM3" s="4" t="s">
        <v>7</v>
      </c>
      <c r="AN3" s="5" t="s">
        <v>6</v>
      </c>
    </row>
    <row r="4" spans="2:41" x14ac:dyDescent="0.25">
      <c r="B4" s="23" t="s">
        <v>8</v>
      </c>
      <c r="C4" s="31"/>
      <c r="D4" s="23">
        <v>0</v>
      </c>
      <c r="E4" s="24">
        <v>15</v>
      </c>
      <c r="G4" s="23" t="s">
        <v>14</v>
      </c>
      <c r="H4" s="24"/>
      <c r="I4" s="69">
        <v>0</v>
      </c>
      <c r="J4" s="24">
        <v>16.5</v>
      </c>
      <c r="L4" s="23" t="s">
        <v>19</v>
      </c>
      <c r="M4" s="31"/>
      <c r="N4" s="23">
        <v>0</v>
      </c>
      <c r="O4" s="24">
        <v>15.5</v>
      </c>
      <c r="Q4" s="23" t="s">
        <v>60</v>
      </c>
      <c r="R4" s="31"/>
      <c r="S4" s="25">
        <v>0</v>
      </c>
      <c r="T4" s="24">
        <v>9.5</v>
      </c>
      <c r="V4" s="23" t="s">
        <v>76</v>
      </c>
      <c r="W4" s="31"/>
      <c r="X4" s="23">
        <v>0</v>
      </c>
      <c r="Y4" s="24">
        <v>8.5</v>
      </c>
      <c r="AA4" s="23" t="s">
        <v>90</v>
      </c>
      <c r="AB4" s="31"/>
      <c r="AC4" s="23">
        <v>0</v>
      </c>
      <c r="AD4" s="24">
        <v>7.5</v>
      </c>
      <c r="AF4" s="23" t="s">
        <v>101</v>
      </c>
      <c r="AG4" s="31"/>
      <c r="AH4" s="25">
        <v>0</v>
      </c>
      <c r="AI4" s="24">
        <v>7.75</v>
      </c>
      <c r="AK4" s="23" t="s">
        <v>139</v>
      </c>
      <c r="AL4" s="31"/>
      <c r="AM4" s="23">
        <v>0</v>
      </c>
      <c r="AN4" s="24">
        <v>4.2</v>
      </c>
    </row>
    <row r="5" spans="2:41" x14ac:dyDescent="0.25">
      <c r="B5" s="25"/>
      <c r="C5" s="29"/>
      <c r="D5" s="25"/>
      <c r="E5" s="26"/>
      <c r="G5" s="25"/>
      <c r="H5" s="26"/>
      <c r="I5" s="69"/>
      <c r="J5" s="26"/>
      <c r="L5" s="25"/>
      <c r="M5" s="29"/>
      <c r="N5" s="25"/>
      <c r="O5" s="26"/>
      <c r="Q5" s="25"/>
      <c r="R5" s="29"/>
      <c r="S5" s="25"/>
      <c r="T5" s="26"/>
      <c r="V5" s="25"/>
      <c r="W5" s="29"/>
      <c r="X5" s="25"/>
      <c r="Y5" s="26"/>
      <c r="AA5" s="25"/>
      <c r="AB5" s="29"/>
      <c r="AC5" s="25"/>
      <c r="AD5" s="26"/>
      <c r="AF5" s="25"/>
      <c r="AG5" s="29"/>
      <c r="AH5" s="25"/>
      <c r="AI5" s="26"/>
      <c r="AK5" s="25"/>
      <c r="AL5" s="29"/>
      <c r="AM5" s="25"/>
      <c r="AN5" s="26"/>
    </row>
    <row r="6" spans="2:41" x14ac:dyDescent="0.25">
      <c r="B6" s="25" t="s">
        <v>9</v>
      </c>
      <c r="C6" s="29"/>
      <c r="D6" s="25">
        <v>0.5</v>
      </c>
      <c r="E6" s="26">
        <v>15.5</v>
      </c>
      <c r="G6" s="25" t="s">
        <v>15</v>
      </c>
      <c r="H6" s="26"/>
      <c r="I6" s="69">
        <v>0.5</v>
      </c>
      <c r="J6" s="26">
        <v>16.399999999999999</v>
      </c>
      <c r="L6" s="25" t="s">
        <v>46</v>
      </c>
      <c r="M6" s="29"/>
      <c r="N6" s="25">
        <v>0.5</v>
      </c>
      <c r="O6" s="26">
        <v>15.8</v>
      </c>
      <c r="Q6" s="25" t="s">
        <v>62</v>
      </c>
      <c r="R6" s="29"/>
      <c r="S6" s="25">
        <v>0.5</v>
      </c>
      <c r="T6" s="26">
        <v>10</v>
      </c>
      <c r="V6" s="25" t="s">
        <v>78</v>
      </c>
      <c r="W6" s="29"/>
      <c r="X6" s="25">
        <v>0.5</v>
      </c>
      <c r="Y6" s="26">
        <v>9</v>
      </c>
      <c r="AA6" s="25" t="s">
        <v>92</v>
      </c>
      <c r="AB6" s="29"/>
      <c r="AC6" s="25">
        <v>0.5</v>
      </c>
      <c r="AD6" s="26">
        <v>8</v>
      </c>
      <c r="AF6" s="25" t="s">
        <v>103</v>
      </c>
      <c r="AG6" s="29"/>
      <c r="AH6" s="25">
        <v>0.5</v>
      </c>
      <c r="AI6" s="26">
        <v>7.9</v>
      </c>
      <c r="AK6" s="25" t="s">
        <v>142</v>
      </c>
      <c r="AL6" s="29"/>
      <c r="AM6" s="25">
        <v>0.5</v>
      </c>
      <c r="AN6" s="26">
        <v>4.5999999999999996</v>
      </c>
    </row>
    <row r="7" spans="2:41" x14ac:dyDescent="0.25">
      <c r="B7" s="25"/>
      <c r="C7" s="29"/>
      <c r="D7" s="25"/>
      <c r="E7" s="26"/>
      <c r="G7" s="25"/>
      <c r="H7" s="26"/>
      <c r="I7" s="69"/>
      <c r="J7" s="26"/>
      <c r="L7" s="25"/>
      <c r="M7" s="29"/>
      <c r="N7" s="25"/>
      <c r="O7" s="26"/>
      <c r="Q7" s="25"/>
      <c r="R7" s="29"/>
      <c r="S7" s="25"/>
      <c r="T7" s="26"/>
      <c r="V7" s="25"/>
      <c r="W7" s="29"/>
      <c r="X7" s="25"/>
      <c r="Y7" s="26"/>
      <c r="AA7" s="25"/>
      <c r="AB7" s="29"/>
      <c r="AC7" s="25"/>
      <c r="AD7" s="26"/>
      <c r="AF7" s="25"/>
      <c r="AG7" s="29"/>
      <c r="AH7" s="25"/>
      <c r="AI7" s="26"/>
      <c r="AK7" s="25"/>
      <c r="AL7" s="29"/>
      <c r="AM7" s="25"/>
      <c r="AN7" s="26"/>
    </row>
    <row r="8" spans="2:41" x14ac:dyDescent="0.25">
      <c r="B8" s="25" t="s">
        <v>10</v>
      </c>
      <c r="C8" s="29"/>
      <c r="D8" s="25">
        <v>1</v>
      </c>
      <c r="E8" s="26">
        <v>16.100000000000001</v>
      </c>
      <c r="G8" s="25" t="s">
        <v>16</v>
      </c>
      <c r="H8" s="26"/>
      <c r="I8" s="69">
        <v>1</v>
      </c>
      <c r="J8" s="26">
        <v>16.100000000000001</v>
      </c>
      <c r="L8" s="25" t="s">
        <v>21</v>
      </c>
      <c r="M8" s="29"/>
      <c r="N8" s="25">
        <v>1</v>
      </c>
      <c r="O8" s="26">
        <v>16</v>
      </c>
      <c r="Q8" s="25" t="s">
        <v>64</v>
      </c>
      <c r="R8" s="29"/>
      <c r="S8" s="25">
        <v>1</v>
      </c>
      <c r="T8" s="26">
        <v>10.6</v>
      </c>
      <c r="V8" s="25" t="s">
        <v>80</v>
      </c>
      <c r="W8" s="29"/>
      <c r="X8" s="25">
        <v>1</v>
      </c>
      <c r="Y8" s="26">
        <v>9.1</v>
      </c>
      <c r="AA8" s="25" t="s">
        <v>117</v>
      </c>
      <c r="AB8" s="29"/>
      <c r="AC8" s="25">
        <v>1</v>
      </c>
      <c r="AD8" s="26">
        <v>8.6</v>
      </c>
      <c r="AF8" s="25" t="s">
        <v>105</v>
      </c>
      <c r="AG8" s="29"/>
      <c r="AH8" s="25">
        <v>1</v>
      </c>
      <c r="AI8" s="26">
        <v>8</v>
      </c>
      <c r="AK8" s="25" t="s">
        <v>145</v>
      </c>
      <c r="AL8" s="29"/>
      <c r="AM8" s="25">
        <v>1</v>
      </c>
      <c r="AN8" s="26">
        <v>4.8</v>
      </c>
    </row>
    <row r="9" spans="2:41" x14ac:dyDescent="0.25">
      <c r="B9" s="25"/>
      <c r="C9" s="29"/>
      <c r="D9" s="25"/>
      <c r="E9" s="26"/>
      <c r="G9" s="25"/>
      <c r="H9" s="26"/>
      <c r="I9" s="69"/>
      <c r="J9" s="26"/>
      <c r="L9" s="25"/>
      <c r="M9" s="29"/>
      <c r="N9" s="25"/>
      <c r="O9" s="26"/>
      <c r="Q9" s="25"/>
      <c r="R9" s="29"/>
      <c r="S9" s="25"/>
      <c r="T9" s="26"/>
      <c r="V9" s="25"/>
      <c r="W9" s="29"/>
      <c r="X9" s="25"/>
      <c r="Y9" s="26"/>
      <c r="AA9" s="25"/>
      <c r="AB9" s="29"/>
      <c r="AC9" s="25"/>
      <c r="AD9" s="26"/>
      <c r="AF9" s="25"/>
      <c r="AG9" s="29"/>
      <c r="AH9" s="25"/>
      <c r="AI9" s="26"/>
      <c r="AK9" s="25"/>
      <c r="AL9" s="29"/>
      <c r="AM9" s="25"/>
      <c r="AN9" s="26"/>
    </row>
    <row r="10" spans="2:41" x14ac:dyDescent="0.25">
      <c r="B10" s="25" t="s">
        <v>11</v>
      </c>
      <c r="C10" s="29"/>
      <c r="D10" s="25">
        <v>1.5</v>
      </c>
      <c r="E10" s="26">
        <v>16.399999999999999</v>
      </c>
      <c r="G10" s="25" t="s">
        <v>17</v>
      </c>
      <c r="H10" s="26"/>
      <c r="I10" s="69">
        <v>1.5</v>
      </c>
      <c r="J10" s="26">
        <v>15.5</v>
      </c>
      <c r="L10" s="25" t="s">
        <v>22</v>
      </c>
      <c r="M10" s="29"/>
      <c r="N10" s="25">
        <v>1.5</v>
      </c>
      <c r="O10" s="26">
        <v>15.8</v>
      </c>
      <c r="Q10" s="25" t="s">
        <v>66</v>
      </c>
      <c r="R10" s="29"/>
      <c r="S10" s="25">
        <v>1.5</v>
      </c>
      <c r="T10" s="26">
        <v>10</v>
      </c>
      <c r="V10" s="25" t="s">
        <v>82</v>
      </c>
      <c r="W10" s="29"/>
      <c r="X10" s="25">
        <v>1.5</v>
      </c>
      <c r="Y10" s="26">
        <v>9</v>
      </c>
      <c r="AA10" s="25" t="s">
        <v>118</v>
      </c>
      <c r="AB10" s="29"/>
      <c r="AC10" s="25">
        <v>1.5</v>
      </c>
      <c r="AD10" s="26">
        <v>8</v>
      </c>
      <c r="AF10" s="25" t="s">
        <v>107</v>
      </c>
      <c r="AG10" s="29"/>
      <c r="AH10" s="25">
        <v>1.5</v>
      </c>
      <c r="AI10" s="26">
        <v>8.5</v>
      </c>
      <c r="AK10" s="25" t="s">
        <v>148</v>
      </c>
      <c r="AL10" s="29"/>
      <c r="AM10" s="25">
        <v>1.5</v>
      </c>
      <c r="AN10" s="26">
        <v>4.95</v>
      </c>
    </row>
    <row r="11" spans="2:41" x14ac:dyDescent="0.25">
      <c r="B11" s="25"/>
      <c r="C11" s="29"/>
      <c r="D11" s="25"/>
      <c r="E11" s="26"/>
      <c r="G11" s="25"/>
      <c r="H11" s="26"/>
      <c r="I11" s="69"/>
      <c r="J11" s="26"/>
      <c r="L11" s="25"/>
      <c r="M11" s="29"/>
      <c r="N11" s="25"/>
      <c r="O11" s="26"/>
      <c r="Q11" s="25"/>
      <c r="R11" s="29"/>
      <c r="S11" s="25"/>
      <c r="T11" s="26"/>
      <c r="V11" s="25"/>
      <c r="W11" s="29"/>
      <c r="X11" s="25"/>
      <c r="Y11" s="26"/>
      <c r="AA11" s="25"/>
      <c r="AB11" s="29"/>
      <c r="AC11" s="25"/>
      <c r="AD11" s="26"/>
      <c r="AF11" s="25"/>
      <c r="AG11" s="29"/>
      <c r="AH11" s="25"/>
      <c r="AI11" s="26"/>
      <c r="AK11" s="25"/>
      <c r="AL11" s="29"/>
      <c r="AM11" s="25"/>
      <c r="AN11" s="26"/>
    </row>
    <row r="12" spans="2:41" x14ac:dyDescent="0.25">
      <c r="B12" s="25" t="s">
        <v>12</v>
      </c>
      <c r="C12" s="29"/>
      <c r="D12" s="25">
        <v>2</v>
      </c>
      <c r="E12" s="26">
        <v>16.5</v>
      </c>
      <c r="G12" s="25" t="s">
        <v>18</v>
      </c>
      <c r="H12" s="26"/>
      <c r="I12" s="69">
        <v>2</v>
      </c>
      <c r="J12" s="26">
        <v>15</v>
      </c>
      <c r="L12" s="25" t="s">
        <v>23</v>
      </c>
      <c r="M12" s="29"/>
      <c r="N12" s="25">
        <v>2</v>
      </c>
      <c r="O12" s="26">
        <v>15.5</v>
      </c>
      <c r="Q12" s="25" t="s">
        <v>69</v>
      </c>
      <c r="R12" s="29"/>
      <c r="S12" s="25">
        <v>2</v>
      </c>
      <c r="T12" s="26">
        <v>9.5</v>
      </c>
      <c r="V12" s="25" t="s">
        <v>84</v>
      </c>
      <c r="W12" s="29"/>
      <c r="X12" s="25">
        <v>2</v>
      </c>
      <c r="Y12" s="26">
        <v>8.5</v>
      </c>
      <c r="AA12" s="25" t="s">
        <v>119</v>
      </c>
      <c r="AB12" s="29"/>
      <c r="AC12" s="25">
        <v>2</v>
      </c>
      <c r="AD12" s="26">
        <v>7.5</v>
      </c>
      <c r="AF12" s="25" t="s">
        <v>109</v>
      </c>
      <c r="AG12" s="29"/>
      <c r="AH12" s="25">
        <v>2</v>
      </c>
      <c r="AI12" s="26">
        <v>8.8000000000000007</v>
      </c>
      <c r="AK12" s="25" t="s">
        <v>151</v>
      </c>
      <c r="AL12" s="29"/>
      <c r="AM12" s="25">
        <v>2</v>
      </c>
      <c r="AN12" s="26">
        <v>5</v>
      </c>
    </row>
    <row r="13" spans="2:41" x14ac:dyDescent="0.25">
      <c r="B13" s="25"/>
      <c r="C13" s="29"/>
      <c r="D13" s="25"/>
      <c r="E13" s="26"/>
      <c r="G13" s="34"/>
      <c r="H13" s="35"/>
      <c r="I13" s="37"/>
      <c r="J13" s="35"/>
      <c r="L13" s="25"/>
      <c r="M13" s="29"/>
      <c r="N13" s="25"/>
      <c r="O13" s="26"/>
      <c r="Q13" s="25"/>
      <c r="R13" s="29"/>
      <c r="S13" s="25"/>
      <c r="T13" s="26"/>
      <c r="V13" s="34"/>
      <c r="W13" s="37"/>
      <c r="X13" s="34"/>
      <c r="Y13" s="35"/>
      <c r="AA13" s="25"/>
      <c r="AB13" s="29"/>
      <c r="AC13" s="25"/>
      <c r="AD13" s="26"/>
      <c r="AF13" s="25"/>
      <c r="AG13" s="29"/>
      <c r="AH13" s="25"/>
      <c r="AI13" s="26"/>
      <c r="AK13" s="25"/>
      <c r="AL13" s="29"/>
      <c r="AM13" s="25"/>
      <c r="AN13" s="26"/>
    </row>
    <row r="14" spans="2:41" x14ac:dyDescent="0.25">
      <c r="B14" s="25" t="s">
        <v>13</v>
      </c>
      <c r="C14" s="29"/>
      <c r="D14" s="25">
        <v>2.5</v>
      </c>
      <c r="E14" s="26">
        <v>16.5</v>
      </c>
      <c r="L14" s="25" t="s">
        <v>24</v>
      </c>
      <c r="M14" s="29"/>
      <c r="N14" s="25">
        <v>2.5</v>
      </c>
      <c r="O14" s="26">
        <v>15</v>
      </c>
      <c r="Q14" s="25" t="s">
        <v>71</v>
      </c>
      <c r="R14" s="29"/>
      <c r="S14" s="25">
        <v>2.5</v>
      </c>
      <c r="T14" s="26">
        <v>5.5</v>
      </c>
      <c r="AA14" s="25" t="s">
        <v>120</v>
      </c>
      <c r="AB14" s="29"/>
      <c r="AC14" s="25">
        <v>2.5</v>
      </c>
      <c r="AD14" s="26">
        <v>7</v>
      </c>
      <c r="AF14" s="25" t="s">
        <v>100</v>
      </c>
      <c r="AG14" s="29"/>
      <c r="AH14" s="25">
        <v>2.5</v>
      </c>
      <c r="AI14" s="26">
        <v>9</v>
      </c>
      <c r="AK14" s="25" t="s">
        <v>153</v>
      </c>
      <c r="AL14" s="29"/>
      <c r="AM14" s="25">
        <v>2.5</v>
      </c>
      <c r="AN14" s="26">
        <v>4.95</v>
      </c>
    </row>
    <row r="15" spans="2:41" x14ac:dyDescent="0.25">
      <c r="B15" s="34"/>
      <c r="C15" s="37"/>
      <c r="D15" s="34"/>
      <c r="E15" s="35"/>
      <c r="L15" s="25"/>
      <c r="M15" s="29"/>
      <c r="N15" s="25"/>
      <c r="O15" s="26"/>
      <c r="Q15" s="25"/>
      <c r="R15" s="29"/>
      <c r="S15" s="25"/>
      <c r="T15" s="26"/>
      <c r="AA15" s="25"/>
      <c r="AB15" s="29"/>
      <c r="AC15" s="25"/>
      <c r="AD15" s="26"/>
      <c r="AF15" s="25"/>
      <c r="AG15" s="29"/>
      <c r="AH15" s="25"/>
      <c r="AI15" s="26"/>
      <c r="AK15" s="25"/>
      <c r="AL15" s="29"/>
      <c r="AM15" s="25"/>
      <c r="AN15" s="26"/>
    </row>
    <row r="16" spans="2:41" x14ac:dyDescent="0.25">
      <c r="L16" s="25" t="s">
        <v>26</v>
      </c>
      <c r="M16" s="29"/>
      <c r="N16" s="25">
        <v>3</v>
      </c>
      <c r="O16" s="26">
        <v>14.2</v>
      </c>
      <c r="Q16" s="25" t="s">
        <v>73</v>
      </c>
      <c r="R16" s="29"/>
      <c r="S16" s="25">
        <v>3</v>
      </c>
      <c r="T16" s="26">
        <v>5.5</v>
      </c>
      <c r="AA16" s="25" t="s">
        <v>121</v>
      </c>
      <c r="AB16" s="29"/>
      <c r="AC16" s="25">
        <v>3</v>
      </c>
      <c r="AD16" s="26">
        <v>7.3</v>
      </c>
      <c r="AF16" s="25" t="s">
        <v>102</v>
      </c>
      <c r="AG16" s="29"/>
      <c r="AH16" s="25">
        <v>3</v>
      </c>
      <c r="AI16" s="26">
        <v>9.1</v>
      </c>
      <c r="AK16" s="25" t="s">
        <v>134</v>
      </c>
      <c r="AL16" s="29"/>
      <c r="AM16" s="25">
        <v>3</v>
      </c>
      <c r="AN16" s="26">
        <v>4.8</v>
      </c>
    </row>
    <row r="17" spans="2:40" x14ac:dyDescent="0.25">
      <c r="L17" s="25"/>
      <c r="M17" s="29"/>
      <c r="N17" s="25"/>
      <c r="O17" s="26"/>
      <c r="Q17" s="34"/>
      <c r="R17" s="37"/>
      <c r="S17" s="34"/>
      <c r="T17" s="35"/>
      <c r="AA17" s="25"/>
      <c r="AB17" s="29"/>
      <c r="AC17" s="25"/>
      <c r="AD17" s="26"/>
      <c r="AF17" s="25"/>
      <c r="AG17" s="29"/>
      <c r="AH17" s="25"/>
      <c r="AI17" s="26"/>
      <c r="AK17" s="25"/>
      <c r="AL17" s="29"/>
      <c r="AM17" s="25"/>
      <c r="AN17" s="26"/>
    </row>
    <row r="18" spans="2:40" x14ac:dyDescent="0.25">
      <c r="L18" s="25" t="s">
        <v>30</v>
      </c>
      <c r="M18" s="29"/>
      <c r="N18" s="25">
        <v>3.5</v>
      </c>
      <c r="O18" s="26">
        <v>13.68</v>
      </c>
      <c r="AA18" s="25" t="s">
        <v>99</v>
      </c>
      <c r="AB18" s="29"/>
      <c r="AC18" s="25">
        <v>3.5</v>
      </c>
      <c r="AD18" s="26">
        <v>7.5</v>
      </c>
      <c r="AF18" s="25" t="s">
        <v>104</v>
      </c>
      <c r="AG18" s="29"/>
      <c r="AH18" s="25">
        <v>3.5</v>
      </c>
      <c r="AI18" s="26">
        <v>9.15</v>
      </c>
      <c r="AK18" s="25" t="s">
        <v>137</v>
      </c>
      <c r="AL18" s="29"/>
      <c r="AM18" s="25">
        <v>3.5</v>
      </c>
      <c r="AN18" s="26">
        <v>4.5999999999999996</v>
      </c>
    </row>
    <row r="19" spans="2:40" x14ac:dyDescent="0.25">
      <c r="L19" s="25"/>
      <c r="M19" s="29"/>
      <c r="N19" s="25"/>
      <c r="O19" s="26"/>
      <c r="AA19" s="34"/>
      <c r="AB19" s="37"/>
      <c r="AC19" s="34"/>
      <c r="AD19" s="35"/>
      <c r="AF19" s="25"/>
      <c r="AG19" s="29"/>
      <c r="AH19" s="25"/>
      <c r="AI19" s="26"/>
      <c r="AK19" s="25"/>
      <c r="AL19" s="29"/>
      <c r="AM19" s="25"/>
      <c r="AN19" s="26"/>
    </row>
    <row r="20" spans="2:40" x14ac:dyDescent="0.25">
      <c r="L20" s="25" t="s">
        <v>31</v>
      </c>
      <c r="M20" s="29"/>
      <c r="N20" s="25">
        <v>4</v>
      </c>
      <c r="O20" s="26">
        <v>12.9</v>
      </c>
      <c r="AF20" s="25" t="s">
        <v>106</v>
      </c>
      <c r="AG20" s="29"/>
      <c r="AH20" s="25">
        <v>4</v>
      </c>
      <c r="AI20" s="26">
        <v>9.1</v>
      </c>
      <c r="AK20" s="25" t="s">
        <v>140</v>
      </c>
      <c r="AL20" s="29"/>
      <c r="AM20" s="25">
        <v>4</v>
      </c>
      <c r="AN20" s="26">
        <v>4.2</v>
      </c>
    </row>
    <row r="21" spans="2:40" x14ac:dyDescent="0.25">
      <c r="L21" s="25"/>
      <c r="M21" s="29"/>
      <c r="N21" s="25"/>
      <c r="O21" s="26"/>
      <c r="AF21" s="25"/>
      <c r="AG21" s="29"/>
      <c r="AH21" s="25"/>
      <c r="AI21" s="26"/>
      <c r="AK21" s="25"/>
      <c r="AL21" s="29"/>
      <c r="AM21" s="25"/>
      <c r="AN21" s="26"/>
    </row>
    <row r="22" spans="2:40" x14ac:dyDescent="0.25">
      <c r="L22" s="25" t="s">
        <v>61</v>
      </c>
      <c r="M22" s="29"/>
      <c r="N22" s="25">
        <v>4.5</v>
      </c>
      <c r="O22" s="26">
        <v>12.12</v>
      </c>
      <c r="AF22" s="25" t="s">
        <v>108</v>
      </c>
      <c r="AG22" s="29"/>
      <c r="AH22" s="25">
        <v>4.5</v>
      </c>
      <c r="AI22" s="26">
        <v>9</v>
      </c>
      <c r="AK22" s="25" t="s">
        <v>143</v>
      </c>
      <c r="AL22" s="29"/>
      <c r="AM22" s="25">
        <v>4.5</v>
      </c>
      <c r="AN22" s="26">
        <v>3.5</v>
      </c>
    </row>
    <row r="23" spans="2:40" x14ac:dyDescent="0.25">
      <c r="L23" s="25"/>
      <c r="M23" s="29"/>
      <c r="N23" s="25"/>
      <c r="O23" s="26"/>
      <c r="AF23" s="25"/>
      <c r="AG23" s="29"/>
      <c r="AH23" s="25"/>
      <c r="AI23" s="26"/>
      <c r="AK23" s="25"/>
      <c r="AL23" s="29"/>
      <c r="AM23" s="25"/>
      <c r="AN23" s="26"/>
    </row>
    <row r="24" spans="2:40" x14ac:dyDescent="0.25">
      <c r="L24" s="25" t="s">
        <v>63</v>
      </c>
      <c r="M24" s="29"/>
      <c r="N24" s="25">
        <v>5</v>
      </c>
      <c r="O24" s="26">
        <v>11.34</v>
      </c>
      <c r="AF24" s="25" t="s">
        <v>110</v>
      </c>
      <c r="AG24" s="29"/>
      <c r="AH24" s="25">
        <v>5</v>
      </c>
      <c r="AI24" s="26">
        <v>8.8000000000000007</v>
      </c>
      <c r="AK24" s="25" t="s">
        <v>146</v>
      </c>
      <c r="AL24" s="29"/>
      <c r="AM24" s="25">
        <v>5</v>
      </c>
      <c r="AN24" s="26">
        <v>2.9</v>
      </c>
    </row>
    <row r="25" spans="2:40" x14ac:dyDescent="0.25">
      <c r="L25" s="25"/>
      <c r="M25" s="29"/>
      <c r="N25" s="25"/>
      <c r="O25" s="26"/>
      <c r="AF25" s="25"/>
      <c r="AG25" s="29"/>
      <c r="AH25" s="25"/>
      <c r="AI25" s="26"/>
      <c r="AK25" s="25"/>
      <c r="AL25" s="29"/>
      <c r="AM25" s="25"/>
      <c r="AN25" s="26"/>
    </row>
    <row r="26" spans="2:40" x14ac:dyDescent="0.25">
      <c r="L26" s="25" t="s">
        <v>65</v>
      </c>
      <c r="M26" s="29"/>
      <c r="N26" s="25">
        <v>5.5</v>
      </c>
      <c r="O26" s="26">
        <v>10.58</v>
      </c>
      <c r="AF26" s="25" t="s">
        <v>111</v>
      </c>
      <c r="AG26" s="29"/>
      <c r="AH26" s="25">
        <v>5.5</v>
      </c>
      <c r="AI26" s="26">
        <v>8.5</v>
      </c>
      <c r="AK26" s="25" t="s">
        <v>149</v>
      </c>
      <c r="AL26" s="29"/>
      <c r="AM26" s="25">
        <v>5.5</v>
      </c>
      <c r="AN26" s="26">
        <v>2.1</v>
      </c>
    </row>
    <row r="27" spans="2:40" x14ac:dyDescent="0.25">
      <c r="L27" s="25"/>
      <c r="M27" s="29"/>
      <c r="N27" s="25"/>
      <c r="O27" s="26"/>
      <c r="AF27" s="25"/>
      <c r="AG27" s="29"/>
      <c r="AH27" s="25"/>
      <c r="AI27" s="26"/>
      <c r="AK27" s="25"/>
      <c r="AL27" s="29"/>
      <c r="AM27" s="25"/>
      <c r="AN27" s="26"/>
    </row>
    <row r="28" spans="2:40" x14ac:dyDescent="0.25">
      <c r="L28" s="25" t="s">
        <v>68</v>
      </c>
      <c r="M28" s="29"/>
      <c r="N28" s="25">
        <v>6</v>
      </c>
      <c r="O28" s="26">
        <v>9.8000000000000007</v>
      </c>
      <c r="AF28" s="25" t="s">
        <v>132</v>
      </c>
      <c r="AG28" s="29"/>
      <c r="AH28" s="25">
        <v>6</v>
      </c>
      <c r="AI28" s="26">
        <v>8</v>
      </c>
      <c r="AK28" s="25" t="s">
        <v>152</v>
      </c>
      <c r="AL28" s="29"/>
      <c r="AM28" s="25">
        <v>6</v>
      </c>
      <c r="AN28" s="26">
        <v>1.2</v>
      </c>
    </row>
    <row r="29" spans="2:40" ht="15.75" thickBot="1" x14ac:dyDescent="0.3">
      <c r="L29" s="25"/>
      <c r="M29" s="29"/>
      <c r="N29" s="25"/>
      <c r="O29" s="26"/>
      <c r="AF29" s="25"/>
      <c r="AG29" s="29"/>
      <c r="AH29" s="25"/>
      <c r="AI29" s="26"/>
      <c r="AK29" s="25"/>
      <c r="AL29" s="29"/>
      <c r="AM29" s="25"/>
      <c r="AN29" s="26"/>
    </row>
    <row r="30" spans="2:40" x14ac:dyDescent="0.25">
      <c r="G30" s="44" t="s">
        <v>172</v>
      </c>
      <c r="H30" s="45"/>
      <c r="I30" s="45"/>
      <c r="J30" s="46"/>
      <c r="L30" s="25" t="s">
        <v>70</v>
      </c>
      <c r="M30" s="29"/>
      <c r="N30" s="25">
        <v>6.5</v>
      </c>
      <c r="O30" s="26">
        <v>9.4</v>
      </c>
      <c r="V30" s="44" t="s">
        <v>173</v>
      </c>
      <c r="W30" s="45"/>
      <c r="X30" s="45"/>
      <c r="Y30" s="46"/>
      <c r="AF30" s="25" t="s">
        <v>135</v>
      </c>
      <c r="AG30" s="29"/>
      <c r="AH30" s="25">
        <v>6.5</v>
      </c>
      <c r="AI30" s="26">
        <v>7.9</v>
      </c>
      <c r="AK30" s="25" t="s">
        <v>154</v>
      </c>
      <c r="AL30" s="29"/>
      <c r="AM30" s="25">
        <v>6.5</v>
      </c>
      <c r="AN30" s="26">
        <v>0</v>
      </c>
    </row>
    <row r="31" spans="2:40" ht="15.75" thickBot="1" x14ac:dyDescent="0.3">
      <c r="G31" s="47"/>
      <c r="H31" s="48"/>
      <c r="I31" s="48"/>
      <c r="J31" s="49"/>
      <c r="L31" s="25"/>
      <c r="M31" s="29"/>
      <c r="N31" s="25"/>
      <c r="O31" s="26"/>
      <c r="V31" s="47"/>
      <c r="W31" s="48"/>
      <c r="X31" s="48"/>
      <c r="Y31" s="49"/>
      <c r="AF31" s="25"/>
      <c r="AG31" s="29"/>
      <c r="AH31" s="25"/>
      <c r="AI31" s="26"/>
      <c r="AK31" s="34"/>
      <c r="AL31" s="37"/>
      <c r="AM31" s="34"/>
      <c r="AN31" s="35"/>
    </row>
    <row r="32" spans="2:40" x14ac:dyDescent="0.25">
      <c r="B32" s="44" t="s">
        <v>174</v>
      </c>
      <c r="C32" s="45"/>
      <c r="D32" s="45"/>
      <c r="E32" s="46"/>
      <c r="L32" s="25" t="s">
        <v>72</v>
      </c>
      <c r="M32" s="29"/>
      <c r="N32" s="25">
        <v>7</v>
      </c>
      <c r="O32" s="26">
        <v>9.1999999999999993</v>
      </c>
      <c r="AF32" s="25" t="s">
        <v>138</v>
      </c>
      <c r="AG32" s="29"/>
      <c r="AH32" s="25">
        <v>7</v>
      </c>
      <c r="AI32" s="26">
        <v>7.75</v>
      </c>
    </row>
    <row r="33" spans="2:40" ht="15.75" thickBot="1" x14ac:dyDescent="0.3">
      <c r="B33" s="47"/>
      <c r="C33" s="48"/>
      <c r="D33" s="48"/>
      <c r="E33" s="49"/>
      <c r="L33" s="25"/>
      <c r="M33" s="29"/>
      <c r="N33" s="25"/>
      <c r="O33" s="26"/>
      <c r="AF33" s="25"/>
      <c r="AG33" s="29"/>
      <c r="AH33" s="25"/>
      <c r="AI33" s="26"/>
    </row>
    <row r="34" spans="2:40" x14ac:dyDescent="0.25">
      <c r="L34" s="25" t="s">
        <v>74</v>
      </c>
      <c r="M34" s="29"/>
      <c r="N34" s="25">
        <v>7.5</v>
      </c>
      <c r="O34" s="26">
        <v>9.1</v>
      </c>
      <c r="Q34" s="44" t="s">
        <v>175</v>
      </c>
      <c r="R34" s="45"/>
      <c r="S34" s="45"/>
      <c r="T34" s="46"/>
      <c r="AF34" s="25" t="s">
        <v>141</v>
      </c>
      <c r="AG34" s="29"/>
      <c r="AH34" s="25">
        <v>7.5</v>
      </c>
      <c r="AI34" s="26">
        <v>7.55</v>
      </c>
    </row>
    <row r="35" spans="2:40" ht="15.75" thickBot="1" x14ac:dyDescent="0.3">
      <c r="L35" s="25"/>
      <c r="M35" s="29"/>
      <c r="N35" s="25"/>
      <c r="O35" s="26"/>
      <c r="Q35" s="47"/>
      <c r="R35" s="48"/>
      <c r="S35" s="48"/>
      <c r="T35" s="49"/>
      <c r="AF35" s="25"/>
      <c r="AG35" s="29"/>
      <c r="AH35" s="25"/>
      <c r="AI35" s="26"/>
    </row>
    <row r="36" spans="2:40" x14ac:dyDescent="0.25">
      <c r="L36" s="25" t="s">
        <v>77</v>
      </c>
      <c r="M36" s="29"/>
      <c r="N36" s="25">
        <v>8</v>
      </c>
      <c r="O36" s="26">
        <v>9</v>
      </c>
      <c r="AA36" s="44" t="s">
        <v>176</v>
      </c>
      <c r="AB36" s="45"/>
      <c r="AC36" s="45"/>
      <c r="AD36" s="46"/>
      <c r="AF36" s="25" t="s">
        <v>144</v>
      </c>
      <c r="AG36" s="29"/>
      <c r="AH36" s="25">
        <v>8</v>
      </c>
      <c r="AI36" s="26">
        <v>7.3</v>
      </c>
    </row>
    <row r="37" spans="2:40" ht="15.75" thickBot="1" x14ac:dyDescent="0.3">
      <c r="L37" s="25"/>
      <c r="M37" s="29"/>
      <c r="N37" s="25"/>
      <c r="O37" s="26"/>
      <c r="AA37" s="47"/>
      <c r="AB37" s="48"/>
      <c r="AC37" s="48"/>
      <c r="AD37" s="49"/>
      <c r="AF37" s="25"/>
      <c r="AG37" s="29"/>
      <c r="AH37" s="25"/>
      <c r="AI37" s="26"/>
    </row>
    <row r="38" spans="2:40" x14ac:dyDescent="0.25">
      <c r="L38" s="25" t="s">
        <v>79</v>
      </c>
      <c r="M38" s="29"/>
      <c r="N38" s="25">
        <v>8.5</v>
      </c>
      <c r="O38" s="26">
        <v>8.1999999999999993</v>
      </c>
      <c r="AF38" s="25" t="s">
        <v>147</v>
      </c>
      <c r="AG38" s="29"/>
      <c r="AH38" s="25">
        <v>8.5</v>
      </c>
      <c r="AI38" s="26">
        <v>7</v>
      </c>
    </row>
    <row r="39" spans="2:40" x14ac:dyDescent="0.25">
      <c r="L39" s="25"/>
      <c r="M39" s="29"/>
      <c r="N39" s="25"/>
      <c r="O39" s="26"/>
      <c r="AF39" s="25"/>
      <c r="AG39" s="29"/>
      <c r="AH39" s="25"/>
      <c r="AI39" s="26"/>
    </row>
    <row r="40" spans="2:40" x14ac:dyDescent="0.25">
      <c r="L40" s="25" t="s">
        <v>81</v>
      </c>
      <c r="M40" s="29"/>
      <c r="N40" s="25">
        <v>9</v>
      </c>
      <c r="O40" s="26">
        <v>7.78</v>
      </c>
      <c r="AF40" s="25" t="s">
        <v>150</v>
      </c>
      <c r="AG40" s="29"/>
      <c r="AH40" s="25">
        <v>9</v>
      </c>
      <c r="AI40" s="26">
        <v>6.2</v>
      </c>
    </row>
    <row r="41" spans="2:40" x14ac:dyDescent="0.25">
      <c r="L41" s="25"/>
      <c r="M41" s="29"/>
      <c r="N41" s="25"/>
      <c r="O41" s="26"/>
      <c r="AF41" s="25"/>
      <c r="AG41" s="29"/>
      <c r="AH41" s="25"/>
      <c r="AI41" s="26"/>
    </row>
    <row r="42" spans="2:40" x14ac:dyDescent="0.25">
      <c r="L42" s="25" t="s">
        <v>83</v>
      </c>
      <c r="M42" s="29"/>
      <c r="N42" s="25">
        <v>9.5</v>
      </c>
      <c r="O42" s="26">
        <v>7.12</v>
      </c>
      <c r="AF42" s="25" t="s">
        <v>133</v>
      </c>
      <c r="AG42" s="29"/>
      <c r="AH42" s="25">
        <v>9.5</v>
      </c>
      <c r="AI42" s="26">
        <v>5.2</v>
      </c>
    </row>
    <row r="43" spans="2:40" x14ac:dyDescent="0.25">
      <c r="L43" s="25"/>
      <c r="M43" s="29"/>
      <c r="N43" s="25"/>
      <c r="O43" s="26"/>
      <c r="AF43" s="25"/>
      <c r="AG43" s="29"/>
      <c r="AH43" s="25"/>
      <c r="AI43" s="26"/>
    </row>
    <row r="44" spans="2:40" x14ac:dyDescent="0.25">
      <c r="L44" s="25" t="s">
        <v>85</v>
      </c>
      <c r="M44" s="29"/>
      <c r="N44" s="25">
        <v>10</v>
      </c>
      <c r="O44" s="26">
        <v>6.76</v>
      </c>
      <c r="AF44" s="25" t="s">
        <v>136</v>
      </c>
      <c r="AG44" s="29"/>
      <c r="AH44" s="25">
        <v>10</v>
      </c>
      <c r="AI44" s="26">
        <v>3.5</v>
      </c>
    </row>
    <row r="45" spans="2:40" x14ac:dyDescent="0.25">
      <c r="L45" s="25"/>
      <c r="M45" s="29"/>
      <c r="N45" s="25"/>
      <c r="O45" s="26"/>
      <c r="AF45" s="34"/>
      <c r="AG45" s="37"/>
      <c r="AH45" s="34"/>
      <c r="AI45" s="35"/>
    </row>
    <row r="46" spans="2:40" x14ac:dyDescent="0.25">
      <c r="L46" s="25" t="s">
        <v>87</v>
      </c>
      <c r="M46" s="29"/>
      <c r="N46" s="25">
        <v>10.5</v>
      </c>
      <c r="O46" s="26">
        <v>6.24</v>
      </c>
    </row>
    <row r="47" spans="2:40" ht="15.75" thickBot="1" x14ac:dyDescent="0.3">
      <c r="L47" s="25"/>
      <c r="M47" s="29"/>
      <c r="N47" s="25"/>
      <c r="O47" s="26"/>
    </row>
    <row r="48" spans="2:40" x14ac:dyDescent="0.25">
      <c r="L48" s="25" t="s">
        <v>89</v>
      </c>
      <c r="M48" s="29"/>
      <c r="N48" s="25">
        <v>11</v>
      </c>
      <c r="O48" s="26">
        <v>5.82</v>
      </c>
      <c r="AK48" s="44" t="s">
        <v>177</v>
      </c>
      <c r="AL48" s="45"/>
      <c r="AM48" s="45"/>
      <c r="AN48" s="46"/>
    </row>
    <row r="49" spans="12:40" ht="15.75" thickBot="1" x14ac:dyDescent="0.3">
      <c r="L49" s="25"/>
      <c r="M49" s="29"/>
      <c r="N49" s="25"/>
      <c r="O49" s="26"/>
      <c r="AK49" s="47"/>
      <c r="AL49" s="48"/>
      <c r="AM49" s="48"/>
      <c r="AN49" s="49"/>
    </row>
    <row r="50" spans="12:40" x14ac:dyDescent="0.25">
      <c r="L50" s="25" t="s">
        <v>91</v>
      </c>
      <c r="M50" s="29"/>
      <c r="N50" s="25">
        <v>11.5</v>
      </c>
      <c r="O50" s="26">
        <v>5.68</v>
      </c>
    </row>
    <row r="51" spans="12:40" x14ac:dyDescent="0.25">
      <c r="L51" s="25"/>
      <c r="M51" s="29"/>
      <c r="N51" s="25"/>
      <c r="O51" s="26"/>
    </row>
    <row r="52" spans="12:40" x14ac:dyDescent="0.25">
      <c r="L52" s="25" t="s">
        <v>93</v>
      </c>
      <c r="M52" s="29"/>
      <c r="N52" s="25">
        <v>12</v>
      </c>
      <c r="O52" s="26">
        <v>5.58</v>
      </c>
    </row>
    <row r="53" spans="12:40" x14ac:dyDescent="0.25">
      <c r="L53" s="25"/>
      <c r="M53" s="29"/>
      <c r="N53" s="25"/>
      <c r="O53" s="26"/>
    </row>
    <row r="54" spans="12:40" x14ac:dyDescent="0.25">
      <c r="L54" s="25" t="s">
        <v>94</v>
      </c>
      <c r="M54" s="29"/>
      <c r="N54" s="25">
        <v>12.5</v>
      </c>
      <c r="O54" s="26">
        <v>5.54</v>
      </c>
    </row>
    <row r="55" spans="12:40" x14ac:dyDescent="0.25">
      <c r="L55" s="25"/>
      <c r="M55" s="29"/>
      <c r="N55" s="25"/>
      <c r="O55" s="26"/>
    </row>
    <row r="56" spans="12:40" x14ac:dyDescent="0.25">
      <c r="L56" s="25" t="s">
        <v>95</v>
      </c>
      <c r="M56" s="29"/>
      <c r="N56" s="25">
        <v>13</v>
      </c>
      <c r="O56" s="26">
        <v>5.5</v>
      </c>
    </row>
    <row r="57" spans="12:40" x14ac:dyDescent="0.25">
      <c r="L57" s="25"/>
      <c r="M57" s="29"/>
      <c r="N57" s="25"/>
      <c r="O57" s="26"/>
    </row>
    <row r="58" spans="12:40" x14ac:dyDescent="0.25">
      <c r="L58" s="25" t="s">
        <v>38</v>
      </c>
      <c r="M58" s="29"/>
      <c r="N58" s="25">
        <v>13.5</v>
      </c>
      <c r="O58" s="26">
        <v>5.5</v>
      </c>
    </row>
    <row r="59" spans="12:40" x14ac:dyDescent="0.25">
      <c r="L59" s="25"/>
      <c r="M59" s="29"/>
      <c r="N59" s="25"/>
      <c r="O59" s="26"/>
    </row>
    <row r="60" spans="12:40" x14ac:dyDescent="0.25">
      <c r="L60" s="25" t="s">
        <v>40</v>
      </c>
      <c r="M60" s="29"/>
      <c r="N60" s="25">
        <v>14</v>
      </c>
      <c r="O60" s="26">
        <v>5.5</v>
      </c>
    </row>
    <row r="61" spans="12:40" ht="15.75" thickBot="1" x14ac:dyDescent="0.3">
      <c r="L61" s="25"/>
      <c r="M61" s="29"/>
      <c r="N61" s="25"/>
      <c r="O61" s="26"/>
    </row>
    <row r="62" spans="12:40" x14ac:dyDescent="0.25">
      <c r="L62" s="25" t="s">
        <v>42</v>
      </c>
      <c r="M62" s="29"/>
      <c r="N62" s="25">
        <v>14.5</v>
      </c>
      <c r="O62" s="26">
        <v>5.5</v>
      </c>
      <c r="AF62" s="44" t="s">
        <v>178</v>
      </c>
      <c r="AG62" s="45"/>
      <c r="AH62" s="45"/>
      <c r="AI62" s="46"/>
    </row>
    <row r="63" spans="12:40" ht="15.75" thickBot="1" x14ac:dyDescent="0.3">
      <c r="L63" s="25"/>
      <c r="M63" s="29"/>
      <c r="N63" s="25"/>
      <c r="O63" s="26"/>
      <c r="AF63" s="47"/>
      <c r="AG63" s="48"/>
      <c r="AH63" s="48"/>
      <c r="AI63" s="49"/>
    </row>
    <row r="64" spans="12:40" x14ac:dyDescent="0.25">
      <c r="L64" s="25" t="s">
        <v>44</v>
      </c>
      <c r="M64" s="29"/>
      <c r="N64" s="25">
        <v>15</v>
      </c>
      <c r="O64" s="26">
        <v>5.5</v>
      </c>
    </row>
    <row r="65" spans="12:15" x14ac:dyDescent="0.25">
      <c r="L65" s="25"/>
      <c r="M65" s="29"/>
      <c r="N65" s="25"/>
      <c r="O65" s="26"/>
    </row>
    <row r="66" spans="12:15" x14ac:dyDescent="0.25">
      <c r="L66" s="25" t="s">
        <v>47</v>
      </c>
      <c r="M66" s="29"/>
      <c r="N66" s="25">
        <v>15.5</v>
      </c>
      <c r="O66" s="26">
        <v>5.5</v>
      </c>
    </row>
    <row r="67" spans="12:15" x14ac:dyDescent="0.25">
      <c r="L67" s="25"/>
      <c r="M67" s="29"/>
      <c r="N67" s="25"/>
      <c r="O67" s="26"/>
    </row>
    <row r="68" spans="12:15" x14ac:dyDescent="0.25">
      <c r="L68" s="25" t="s">
        <v>49</v>
      </c>
      <c r="M68" s="29"/>
      <c r="N68" s="25">
        <v>16</v>
      </c>
      <c r="O68" s="26">
        <v>5.5</v>
      </c>
    </row>
    <row r="69" spans="12:15" x14ac:dyDescent="0.25">
      <c r="L69" s="25"/>
      <c r="M69" s="29"/>
      <c r="N69" s="25"/>
      <c r="O69" s="26"/>
    </row>
    <row r="70" spans="12:15" x14ac:dyDescent="0.25">
      <c r="L70" s="25" t="s">
        <v>51</v>
      </c>
      <c r="M70" s="29"/>
      <c r="N70" s="25">
        <v>16.5</v>
      </c>
      <c r="O70" s="26">
        <v>5.5</v>
      </c>
    </row>
    <row r="71" spans="12:15" x14ac:dyDescent="0.25">
      <c r="L71" s="25"/>
      <c r="M71" s="29"/>
      <c r="N71" s="25"/>
      <c r="O71" s="26"/>
    </row>
    <row r="72" spans="12:15" x14ac:dyDescent="0.25">
      <c r="L72" s="25" t="s">
        <v>53</v>
      </c>
      <c r="M72" s="29"/>
      <c r="N72" s="25">
        <v>17</v>
      </c>
      <c r="O72" s="26">
        <v>5.5</v>
      </c>
    </row>
    <row r="73" spans="12:15" x14ac:dyDescent="0.25">
      <c r="L73" s="25"/>
      <c r="M73" s="29"/>
      <c r="N73" s="25"/>
      <c r="O73" s="26"/>
    </row>
    <row r="74" spans="12:15" x14ac:dyDescent="0.25">
      <c r="L74" s="25" t="s">
        <v>55</v>
      </c>
      <c r="M74" s="29"/>
      <c r="N74" s="25">
        <v>17.5</v>
      </c>
      <c r="O74" s="26">
        <v>5.5</v>
      </c>
    </row>
    <row r="75" spans="12:15" x14ac:dyDescent="0.25">
      <c r="L75" s="25"/>
      <c r="M75" s="29"/>
      <c r="N75" s="25"/>
      <c r="O75" s="26"/>
    </row>
    <row r="76" spans="12:15" x14ac:dyDescent="0.25">
      <c r="L76" s="25" t="s">
        <v>57</v>
      </c>
      <c r="M76" s="29"/>
      <c r="N76" s="25">
        <v>18</v>
      </c>
      <c r="O76" s="26">
        <v>5.5</v>
      </c>
    </row>
    <row r="77" spans="12:15" x14ac:dyDescent="0.25">
      <c r="L77" s="25"/>
      <c r="M77" s="29"/>
      <c r="N77" s="25"/>
      <c r="O77" s="26"/>
    </row>
    <row r="78" spans="12:15" x14ac:dyDescent="0.25">
      <c r="L78" s="25" t="s">
        <v>39</v>
      </c>
      <c r="M78" s="29"/>
      <c r="N78" s="25">
        <v>18.5</v>
      </c>
      <c r="O78" s="26">
        <v>5.5</v>
      </c>
    </row>
    <row r="79" spans="12:15" x14ac:dyDescent="0.25">
      <c r="L79" s="25"/>
      <c r="M79" s="29"/>
      <c r="N79" s="25"/>
      <c r="O79" s="26"/>
    </row>
    <row r="80" spans="12:15" x14ac:dyDescent="0.25">
      <c r="L80" s="25" t="s">
        <v>41</v>
      </c>
      <c r="M80" s="29"/>
      <c r="N80" s="25">
        <v>19</v>
      </c>
      <c r="O80" s="26">
        <v>5.5</v>
      </c>
    </row>
    <row r="81" spans="12:15" x14ac:dyDescent="0.25">
      <c r="L81" s="25"/>
      <c r="M81" s="29"/>
      <c r="N81" s="25"/>
      <c r="O81" s="26"/>
    </row>
    <row r="82" spans="12:15" x14ac:dyDescent="0.25">
      <c r="L82" s="25" t="s">
        <v>43</v>
      </c>
      <c r="M82" s="29"/>
      <c r="N82" s="25">
        <v>19.5</v>
      </c>
      <c r="O82" s="26">
        <v>5.5</v>
      </c>
    </row>
    <row r="83" spans="12:15" x14ac:dyDescent="0.25">
      <c r="L83" s="25"/>
      <c r="M83" s="29"/>
      <c r="N83" s="25"/>
      <c r="O83" s="26"/>
    </row>
    <row r="84" spans="12:15" x14ac:dyDescent="0.25">
      <c r="L84" s="25" t="s">
        <v>45</v>
      </c>
      <c r="M84" s="29"/>
      <c r="N84" s="25">
        <v>20</v>
      </c>
      <c r="O84" s="26">
        <v>5.5</v>
      </c>
    </row>
    <row r="85" spans="12:15" x14ac:dyDescent="0.25">
      <c r="L85" s="25"/>
      <c r="M85" s="29"/>
      <c r="N85" s="25"/>
      <c r="O85" s="26"/>
    </row>
    <row r="86" spans="12:15" x14ac:dyDescent="0.25">
      <c r="L86" s="25" t="s">
        <v>48</v>
      </c>
      <c r="M86" s="29"/>
      <c r="N86" s="25">
        <v>20.5</v>
      </c>
      <c r="O86" s="26">
        <v>5.5</v>
      </c>
    </row>
    <row r="87" spans="12:15" x14ac:dyDescent="0.25">
      <c r="L87" s="25"/>
      <c r="M87" s="29"/>
      <c r="N87" s="25"/>
      <c r="O87" s="26"/>
    </row>
    <row r="88" spans="12:15" x14ac:dyDescent="0.25">
      <c r="L88" s="25" t="s">
        <v>50</v>
      </c>
      <c r="M88" s="29"/>
      <c r="N88" s="25">
        <v>21</v>
      </c>
      <c r="O88" s="26">
        <v>5.5</v>
      </c>
    </row>
    <row r="89" spans="12:15" x14ac:dyDescent="0.25">
      <c r="L89" s="25"/>
      <c r="M89" s="29"/>
      <c r="N89" s="25"/>
      <c r="O89" s="26"/>
    </row>
    <row r="90" spans="12:15" x14ac:dyDescent="0.25">
      <c r="L90" s="25" t="s">
        <v>52</v>
      </c>
      <c r="M90" s="29"/>
      <c r="N90" s="25">
        <v>21.5</v>
      </c>
      <c r="O90" s="26">
        <v>5.5</v>
      </c>
    </row>
    <row r="91" spans="12:15" x14ac:dyDescent="0.25">
      <c r="L91" s="25"/>
      <c r="M91" s="29"/>
      <c r="N91" s="25"/>
      <c r="O91" s="26"/>
    </row>
    <row r="92" spans="12:15" x14ac:dyDescent="0.25">
      <c r="L92" s="25" t="s">
        <v>54</v>
      </c>
      <c r="M92" s="29"/>
      <c r="N92" s="25">
        <v>22</v>
      </c>
      <c r="O92" s="26">
        <v>5.5</v>
      </c>
    </row>
    <row r="93" spans="12:15" x14ac:dyDescent="0.25">
      <c r="L93" s="25"/>
      <c r="M93" s="29"/>
      <c r="N93" s="25"/>
      <c r="O93" s="26"/>
    </row>
    <row r="94" spans="12:15" x14ac:dyDescent="0.25">
      <c r="L94" s="25" t="s">
        <v>56</v>
      </c>
      <c r="M94" s="29"/>
      <c r="N94" s="25">
        <v>22.5</v>
      </c>
      <c r="O94" s="26">
        <v>5.5</v>
      </c>
    </row>
    <row r="95" spans="12:15" x14ac:dyDescent="0.25">
      <c r="L95" s="25"/>
      <c r="M95" s="29"/>
      <c r="N95" s="25"/>
      <c r="O95" s="26"/>
    </row>
    <row r="96" spans="12:15" x14ac:dyDescent="0.25">
      <c r="L96" s="25" t="s">
        <v>58</v>
      </c>
      <c r="M96" s="29"/>
      <c r="N96" s="25">
        <v>23</v>
      </c>
      <c r="O96" s="26">
        <v>5.5</v>
      </c>
    </row>
    <row r="97" spans="12:15" x14ac:dyDescent="0.25">
      <c r="L97" s="25"/>
      <c r="M97" s="29"/>
      <c r="N97" s="25"/>
      <c r="O97" s="26"/>
    </row>
    <row r="98" spans="12:15" x14ac:dyDescent="0.25">
      <c r="L98" s="25" t="s">
        <v>59</v>
      </c>
      <c r="M98" s="29"/>
      <c r="N98" s="25">
        <v>23.5</v>
      </c>
      <c r="O98" s="26">
        <v>5.5</v>
      </c>
    </row>
    <row r="99" spans="12:15" x14ac:dyDescent="0.25">
      <c r="L99" s="25"/>
      <c r="M99" s="29"/>
      <c r="N99" s="25"/>
      <c r="O99" s="26"/>
    </row>
    <row r="100" spans="12:15" x14ac:dyDescent="0.25">
      <c r="L100" s="25" t="s">
        <v>60</v>
      </c>
      <c r="M100" s="29"/>
      <c r="N100" s="25">
        <v>24</v>
      </c>
      <c r="O100" s="26">
        <v>5.5</v>
      </c>
    </row>
    <row r="101" spans="12:15" x14ac:dyDescent="0.25">
      <c r="L101" s="34"/>
      <c r="M101" s="37"/>
      <c r="N101" s="34"/>
      <c r="O101" s="35"/>
    </row>
    <row r="117" spans="12:15" ht="15.75" thickBot="1" x14ac:dyDescent="0.3"/>
    <row r="118" spans="12:15" x14ac:dyDescent="0.25">
      <c r="L118" s="44" t="s">
        <v>179</v>
      </c>
      <c r="M118" s="45"/>
      <c r="N118" s="45"/>
      <c r="O118" s="46"/>
    </row>
    <row r="119" spans="12:15" ht="15.75" thickBot="1" x14ac:dyDescent="0.3">
      <c r="L119" s="47"/>
      <c r="M119" s="48"/>
      <c r="N119" s="48"/>
      <c r="O119" s="49"/>
    </row>
  </sheetData>
  <mergeCells count="361">
    <mergeCell ref="AH2:AI2"/>
    <mergeCell ref="AM2:AN2"/>
    <mergeCell ref="B4:C5"/>
    <mergeCell ref="D4:D5"/>
    <mergeCell ref="E4:E5"/>
    <mergeCell ref="G4:H5"/>
    <mergeCell ref="I4:I5"/>
    <mergeCell ref="J4:J5"/>
    <mergeCell ref="L4:M5"/>
    <mergeCell ref="N4:N5"/>
    <mergeCell ref="D2:E2"/>
    <mergeCell ref="I2:J2"/>
    <mergeCell ref="N2:O2"/>
    <mergeCell ref="S2:T2"/>
    <mergeCell ref="X2:Y2"/>
    <mergeCell ref="AC2:AD2"/>
    <mergeCell ref="AN4:AN5"/>
    <mergeCell ref="AD4:AD5"/>
    <mergeCell ref="AF4:AG5"/>
    <mergeCell ref="AH4:AH5"/>
    <mergeCell ref="AI4:AI5"/>
    <mergeCell ref="AK4:AL5"/>
    <mergeCell ref="AM4:AM5"/>
    <mergeCell ref="B6:C7"/>
    <mergeCell ref="D6:D7"/>
    <mergeCell ref="E6:E7"/>
    <mergeCell ref="G6:H7"/>
    <mergeCell ref="I6:I7"/>
    <mergeCell ref="J6:J7"/>
    <mergeCell ref="Y4:Y5"/>
    <mergeCell ref="AA4:AB5"/>
    <mergeCell ref="AC4:AC5"/>
    <mergeCell ref="O4:O5"/>
    <mergeCell ref="Q4:R5"/>
    <mergeCell ref="S4:S5"/>
    <mergeCell ref="T4:T5"/>
    <mergeCell ref="V4:W5"/>
    <mergeCell ref="X4:X5"/>
    <mergeCell ref="L6:M7"/>
    <mergeCell ref="N6:N7"/>
    <mergeCell ref="O6:O7"/>
    <mergeCell ref="Q6:R7"/>
    <mergeCell ref="S6:S7"/>
    <mergeCell ref="T6:T7"/>
    <mergeCell ref="AF6:AG7"/>
    <mergeCell ref="AH6:AH7"/>
    <mergeCell ref="AI6:AI7"/>
    <mergeCell ref="AK6:AL7"/>
    <mergeCell ref="AM6:AM7"/>
    <mergeCell ref="AN6:AN7"/>
    <mergeCell ref="V6:W7"/>
    <mergeCell ref="X6:X7"/>
    <mergeCell ref="Y6:Y7"/>
    <mergeCell ref="AA6:AB7"/>
    <mergeCell ref="AC6:AC7"/>
    <mergeCell ref="AD6:AD7"/>
    <mergeCell ref="L8:M9"/>
    <mergeCell ref="N8:N9"/>
    <mergeCell ref="O8:O9"/>
    <mergeCell ref="Q8:R9"/>
    <mergeCell ref="S8:S9"/>
    <mergeCell ref="T8:T9"/>
    <mergeCell ref="B8:C9"/>
    <mergeCell ref="D8:D9"/>
    <mergeCell ref="E8:E9"/>
    <mergeCell ref="G8:H9"/>
    <mergeCell ref="I8:I9"/>
    <mergeCell ref="J8:J9"/>
    <mergeCell ref="AF8:AG9"/>
    <mergeCell ref="AH8:AH9"/>
    <mergeCell ref="AI8:AI9"/>
    <mergeCell ref="AK8:AL9"/>
    <mergeCell ref="AM8:AM9"/>
    <mergeCell ref="AN8:AN9"/>
    <mergeCell ref="V8:W9"/>
    <mergeCell ref="X8:X9"/>
    <mergeCell ref="Y8:Y9"/>
    <mergeCell ref="AA8:AB9"/>
    <mergeCell ref="AC8:AC9"/>
    <mergeCell ref="AD8:AD9"/>
    <mergeCell ref="L10:M11"/>
    <mergeCell ref="N10:N11"/>
    <mergeCell ref="O10:O11"/>
    <mergeCell ref="Q10:R11"/>
    <mergeCell ref="S10:S11"/>
    <mergeCell ref="T10:T11"/>
    <mergeCell ref="B10:C11"/>
    <mergeCell ref="D10:D11"/>
    <mergeCell ref="E10:E11"/>
    <mergeCell ref="G10:H11"/>
    <mergeCell ref="I10:I11"/>
    <mergeCell ref="J10:J11"/>
    <mergeCell ref="AF10:AG11"/>
    <mergeCell ref="AH10:AH11"/>
    <mergeCell ref="AI10:AI11"/>
    <mergeCell ref="AK10:AL11"/>
    <mergeCell ref="AM10:AM11"/>
    <mergeCell ref="AN10:AN11"/>
    <mergeCell ref="V10:W11"/>
    <mergeCell ref="X10:X11"/>
    <mergeCell ref="Y10:Y11"/>
    <mergeCell ref="AA10:AB11"/>
    <mergeCell ref="AC10:AC11"/>
    <mergeCell ref="AD10:AD11"/>
    <mergeCell ref="AK12:AL13"/>
    <mergeCell ref="AM12:AM13"/>
    <mergeCell ref="AN12:AN13"/>
    <mergeCell ref="V12:W13"/>
    <mergeCell ref="X12:X13"/>
    <mergeCell ref="Y12:Y13"/>
    <mergeCell ref="AA12:AB13"/>
    <mergeCell ref="AC12:AC13"/>
    <mergeCell ref="AD12:AD13"/>
    <mergeCell ref="B14:C15"/>
    <mergeCell ref="D14:D15"/>
    <mergeCell ref="E14:E15"/>
    <mergeCell ref="L14:M15"/>
    <mergeCell ref="N14:N15"/>
    <mergeCell ref="O14:O15"/>
    <mergeCell ref="AF12:AG13"/>
    <mergeCell ref="AH12:AH13"/>
    <mergeCell ref="AI12:AI13"/>
    <mergeCell ref="L12:M13"/>
    <mergeCell ref="N12:N13"/>
    <mergeCell ref="O12:O13"/>
    <mergeCell ref="Q12:R13"/>
    <mergeCell ref="S12:S13"/>
    <mergeCell ref="T12:T13"/>
    <mergeCell ref="B12:C13"/>
    <mergeCell ref="D12:D13"/>
    <mergeCell ref="E12:E13"/>
    <mergeCell ref="G12:H13"/>
    <mergeCell ref="I12:I13"/>
    <mergeCell ref="J12:J13"/>
    <mergeCell ref="AF14:AG15"/>
    <mergeCell ref="AH14:AH15"/>
    <mergeCell ref="AI14:AI15"/>
    <mergeCell ref="AK14:AL15"/>
    <mergeCell ref="AM14:AM15"/>
    <mergeCell ref="AN14:AN15"/>
    <mergeCell ref="Q14:R15"/>
    <mergeCell ref="S14:S15"/>
    <mergeCell ref="T14:T15"/>
    <mergeCell ref="AA14:AB15"/>
    <mergeCell ref="AC14:AC15"/>
    <mergeCell ref="AD14:AD15"/>
    <mergeCell ref="AK16:AL17"/>
    <mergeCell ref="AM16:AM17"/>
    <mergeCell ref="AN16:AN17"/>
    <mergeCell ref="L18:M19"/>
    <mergeCell ref="N18:N19"/>
    <mergeCell ref="O18:O19"/>
    <mergeCell ref="AA18:AB19"/>
    <mergeCell ref="AC18:AC19"/>
    <mergeCell ref="AD18:AD19"/>
    <mergeCell ref="AF18:AG19"/>
    <mergeCell ref="AA16:AB17"/>
    <mergeCell ref="AC16:AC17"/>
    <mergeCell ref="AD16:AD17"/>
    <mergeCell ref="AF16:AG17"/>
    <mergeCell ref="AH16:AH17"/>
    <mergeCell ref="AI16:AI17"/>
    <mergeCell ref="L16:M17"/>
    <mergeCell ref="N16:N17"/>
    <mergeCell ref="O16:O17"/>
    <mergeCell ref="Q16:R17"/>
    <mergeCell ref="S16:S17"/>
    <mergeCell ref="T16:T17"/>
    <mergeCell ref="AH18:AH19"/>
    <mergeCell ref="AI18:AI19"/>
    <mergeCell ref="AK18:AL19"/>
    <mergeCell ref="AM18:AM19"/>
    <mergeCell ref="AN18:AN19"/>
    <mergeCell ref="L20:M21"/>
    <mergeCell ref="N20:N21"/>
    <mergeCell ref="O20:O21"/>
    <mergeCell ref="AF20:AG21"/>
    <mergeCell ref="AH20:AH21"/>
    <mergeCell ref="AI20:AI21"/>
    <mergeCell ref="AK20:AL21"/>
    <mergeCell ref="AM20:AM21"/>
    <mergeCell ref="AN20:AN21"/>
    <mergeCell ref="L22:M23"/>
    <mergeCell ref="N22:N23"/>
    <mergeCell ref="O22:O23"/>
    <mergeCell ref="AF22:AG23"/>
    <mergeCell ref="AH22:AH23"/>
    <mergeCell ref="AI22:AI23"/>
    <mergeCell ref="AK22:AL23"/>
    <mergeCell ref="AM22:AM23"/>
    <mergeCell ref="AN22:AN23"/>
    <mergeCell ref="L24:M25"/>
    <mergeCell ref="N24:N25"/>
    <mergeCell ref="O24:O25"/>
    <mergeCell ref="AF24:AG25"/>
    <mergeCell ref="AH24:AH25"/>
    <mergeCell ref="AI24:AI25"/>
    <mergeCell ref="AK24:AL25"/>
    <mergeCell ref="AM24:AM25"/>
    <mergeCell ref="AN24:AN25"/>
    <mergeCell ref="L26:M27"/>
    <mergeCell ref="N26:N27"/>
    <mergeCell ref="O26:O27"/>
    <mergeCell ref="AF26:AG27"/>
    <mergeCell ref="AH26:AH27"/>
    <mergeCell ref="AI26:AI27"/>
    <mergeCell ref="AK26:AL27"/>
    <mergeCell ref="AM26:AM27"/>
    <mergeCell ref="AN26:AN27"/>
    <mergeCell ref="L28:M29"/>
    <mergeCell ref="N28:N29"/>
    <mergeCell ref="O28:O29"/>
    <mergeCell ref="AF28:AG29"/>
    <mergeCell ref="AH28:AH29"/>
    <mergeCell ref="AI28:AI29"/>
    <mergeCell ref="AK28:AL29"/>
    <mergeCell ref="AM28:AM29"/>
    <mergeCell ref="AN28:AN29"/>
    <mergeCell ref="AH30:AH31"/>
    <mergeCell ref="AI30:AI31"/>
    <mergeCell ref="AK30:AL31"/>
    <mergeCell ref="AM30:AM31"/>
    <mergeCell ref="AN30:AN31"/>
    <mergeCell ref="B32:E33"/>
    <mergeCell ref="L32:M33"/>
    <mergeCell ref="N32:N33"/>
    <mergeCell ref="O32:O33"/>
    <mergeCell ref="AF32:AG33"/>
    <mergeCell ref="G30:J31"/>
    <mergeCell ref="L30:M31"/>
    <mergeCell ref="N30:N31"/>
    <mergeCell ref="O30:O31"/>
    <mergeCell ref="V30:Y31"/>
    <mergeCell ref="AF30:AG31"/>
    <mergeCell ref="AH32:AH33"/>
    <mergeCell ref="AI32:AI33"/>
    <mergeCell ref="L34:M35"/>
    <mergeCell ref="N34:N35"/>
    <mergeCell ref="O34:O35"/>
    <mergeCell ref="Q34:T35"/>
    <mergeCell ref="AF34:AG35"/>
    <mergeCell ref="AH34:AH35"/>
    <mergeCell ref="AI34:AI35"/>
    <mergeCell ref="L40:M41"/>
    <mergeCell ref="N40:N41"/>
    <mergeCell ref="O40:O41"/>
    <mergeCell ref="AF40:AG41"/>
    <mergeCell ref="AH40:AH41"/>
    <mergeCell ref="AI40:AI41"/>
    <mergeCell ref="AI36:AI37"/>
    <mergeCell ref="L38:M39"/>
    <mergeCell ref="N38:N39"/>
    <mergeCell ref="O38:O39"/>
    <mergeCell ref="AF38:AG39"/>
    <mergeCell ref="AH38:AH39"/>
    <mergeCell ref="AI38:AI39"/>
    <mergeCell ref="L36:M37"/>
    <mergeCell ref="N36:N37"/>
    <mergeCell ref="O36:O37"/>
    <mergeCell ref="AA36:AD37"/>
    <mergeCell ref="AF36:AG37"/>
    <mergeCell ref="AH36:AH37"/>
    <mergeCell ref="AF44:AG45"/>
    <mergeCell ref="AH44:AH45"/>
    <mergeCell ref="AI44:AI45"/>
    <mergeCell ref="L42:M43"/>
    <mergeCell ref="N42:N43"/>
    <mergeCell ref="O42:O43"/>
    <mergeCell ref="AF42:AG43"/>
    <mergeCell ref="AH42:AH43"/>
    <mergeCell ref="AI42:AI43"/>
    <mergeCell ref="L46:M47"/>
    <mergeCell ref="N46:N47"/>
    <mergeCell ref="O46:O47"/>
    <mergeCell ref="L48:M49"/>
    <mergeCell ref="N48:N49"/>
    <mergeCell ref="O48:O49"/>
    <mergeCell ref="L44:M45"/>
    <mergeCell ref="N44:N45"/>
    <mergeCell ref="O44:O45"/>
    <mergeCell ref="L54:M55"/>
    <mergeCell ref="N54:N55"/>
    <mergeCell ref="O54:O55"/>
    <mergeCell ref="L56:M57"/>
    <mergeCell ref="N56:N57"/>
    <mergeCell ref="O56:O57"/>
    <mergeCell ref="AK48:AN49"/>
    <mergeCell ref="L50:M51"/>
    <mergeCell ref="N50:N51"/>
    <mergeCell ref="O50:O51"/>
    <mergeCell ref="L52:M53"/>
    <mergeCell ref="N52:N53"/>
    <mergeCell ref="O52:O53"/>
    <mergeCell ref="AF62:AI63"/>
    <mergeCell ref="L64:M65"/>
    <mergeCell ref="N64:N65"/>
    <mergeCell ref="O64:O65"/>
    <mergeCell ref="L58:M59"/>
    <mergeCell ref="N58:N59"/>
    <mergeCell ref="O58:O59"/>
    <mergeCell ref="L60:M61"/>
    <mergeCell ref="N60:N61"/>
    <mergeCell ref="O60:O61"/>
    <mergeCell ref="L66:M67"/>
    <mergeCell ref="N66:N67"/>
    <mergeCell ref="O66:O67"/>
    <mergeCell ref="L68:M69"/>
    <mergeCell ref="N68:N69"/>
    <mergeCell ref="O68:O69"/>
    <mergeCell ref="L62:M63"/>
    <mergeCell ref="N62:N63"/>
    <mergeCell ref="O62:O63"/>
    <mergeCell ref="L74:M75"/>
    <mergeCell ref="N74:N75"/>
    <mergeCell ref="O74:O75"/>
    <mergeCell ref="L76:M77"/>
    <mergeCell ref="N76:N77"/>
    <mergeCell ref="O76:O77"/>
    <mergeCell ref="L70:M71"/>
    <mergeCell ref="N70:N71"/>
    <mergeCell ref="O70:O71"/>
    <mergeCell ref="L72:M73"/>
    <mergeCell ref="N72:N73"/>
    <mergeCell ref="O72:O73"/>
    <mergeCell ref="L82:M83"/>
    <mergeCell ref="N82:N83"/>
    <mergeCell ref="O82:O83"/>
    <mergeCell ref="L84:M85"/>
    <mergeCell ref="N84:N85"/>
    <mergeCell ref="O84:O85"/>
    <mergeCell ref="L78:M79"/>
    <mergeCell ref="N78:N79"/>
    <mergeCell ref="O78:O79"/>
    <mergeCell ref="L80:M81"/>
    <mergeCell ref="N80:N81"/>
    <mergeCell ref="O80:O81"/>
    <mergeCell ref="L90:M91"/>
    <mergeCell ref="N90:N91"/>
    <mergeCell ref="O90:O91"/>
    <mergeCell ref="L92:M93"/>
    <mergeCell ref="N92:N93"/>
    <mergeCell ref="O92:O93"/>
    <mergeCell ref="L86:M87"/>
    <mergeCell ref="N86:N87"/>
    <mergeCell ref="O86:O87"/>
    <mergeCell ref="L88:M89"/>
    <mergeCell ref="N88:N89"/>
    <mergeCell ref="O88:O89"/>
    <mergeCell ref="L118:O119"/>
    <mergeCell ref="L98:M99"/>
    <mergeCell ref="N98:N99"/>
    <mergeCell ref="O98:O99"/>
    <mergeCell ref="L100:M101"/>
    <mergeCell ref="N100:N101"/>
    <mergeCell ref="O100:O101"/>
    <mergeCell ref="L94:M95"/>
    <mergeCell ref="N94:N95"/>
    <mergeCell ref="O94:O95"/>
    <mergeCell ref="L96:M97"/>
    <mergeCell ref="N96:N97"/>
    <mergeCell ref="O96:O9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torre</vt:lpstr>
      <vt:lpstr>peón</vt:lpstr>
      <vt:lpstr>reina</vt:lpstr>
      <vt:lpstr>rey</vt:lpstr>
      <vt:lpstr>alfil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GARCIA-ROMERO PEREZ</dc:creator>
  <cp:lastModifiedBy>DIEGO GARCIA-ROMERO PEREZ</cp:lastModifiedBy>
  <dcterms:created xsi:type="dcterms:W3CDTF">2021-03-22T08:21:34Z</dcterms:created>
  <dcterms:modified xsi:type="dcterms:W3CDTF">2021-04-11T20:49:26Z</dcterms:modified>
</cp:coreProperties>
</file>