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diegodorado/Desktop/"/>
    </mc:Choice>
  </mc:AlternateContent>
  <xr:revisionPtr revIDLastSave="0" documentId="13_ncr:1_{597904D5-F439-034D-8580-6E6B0FB514FE}" xr6:coauthVersionLast="47" xr6:coauthVersionMax="47" xr10:uidLastSave="{00000000-0000-0000-0000-000000000000}"/>
  <bookViews>
    <workbookView xWindow="0" yWindow="500" windowWidth="28800" windowHeight="1642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9" i="2" l="1"/>
  <c r="L40" i="2" s="1"/>
  <c r="L61" i="2"/>
  <c r="J59" i="2"/>
  <c r="H5" i="1"/>
  <c r="H6" i="1"/>
  <c r="H7" i="1"/>
  <c r="H8" i="1"/>
  <c r="H4" i="1"/>
  <c r="H2" i="1"/>
  <c r="G5" i="1"/>
  <c r="G6" i="1"/>
  <c r="G7" i="1"/>
  <c r="G8" i="1"/>
  <c r="G4" i="1"/>
  <c r="F5" i="1"/>
  <c r="F6" i="1"/>
  <c r="F7" i="1"/>
  <c r="F8" i="1"/>
  <c r="F4" i="1"/>
  <c r="F2" i="1"/>
  <c r="E5" i="1"/>
  <c r="E6" i="1"/>
  <c r="E7" i="1"/>
  <c r="E8" i="1"/>
  <c r="E4" i="1"/>
  <c r="E2" i="1"/>
  <c r="L34" i="2" l="1"/>
  <c r="L53" i="2"/>
  <c r="L37" i="2"/>
  <c r="L55" i="2"/>
  <c r="L47" i="2"/>
  <c r="L39" i="2"/>
  <c r="L54" i="2"/>
  <c r="L46" i="2"/>
  <c r="L38" i="2"/>
  <c r="L45" i="2"/>
  <c r="L52" i="2"/>
  <c r="L44" i="2"/>
  <c r="L36" i="2"/>
  <c r="L51" i="2"/>
  <c r="L43" i="2"/>
  <c r="L35" i="2"/>
  <c r="L58" i="2"/>
  <c r="L50" i="2"/>
  <c r="L42" i="2"/>
  <c r="L57" i="2"/>
  <c r="L49" i="2"/>
  <c r="L41" i="2"/>
  <c r="L56" i="2"/>
  <c r="L48" i="2"/>
  <c r="G2" i="1"/>
  <c r="L59" i="2" l="1"/>
  <c r="L60" i="2" s="1"/>
</calcChain>
</file>

<file path=xl/sharedStrings.xml><?xml version="1.0" encoding="utf-8"?>
<sst xmlns="http://schemas.openxmlformats.org/spreadsheetml/2006/main" count="89" uniqueCount="54">
  <si>
    <t>Aceleración</t>
  </si>
  <si>
    <t>Uk</t>
  </si>
  <si>
    <t>Masa</t>
  </si>
  <si>
    <t>Material</t>
  </si>
  <si>
    <t>POSITIVO</t>
  </si>
  <si>
    <t>RADIANES</t>
  </si>
  <si>
    <t xml:space="preserve">GRADOS </t>
  </si>
  <si>
    <t>Cuero</t>
  </si>
  <si>
    <t>carton</t>
  </si>
  <si>
    <t>cuero</t>
  </si>
  <si>
    <t>plastico</t>
  </si>
  <si>
    <t>metal</t>
  </si>
  <si>
    <t>lona</t>
  </si>
  <si>
    <t>NEGATIVO</t>
  </si>
  <si>
    <t>Información de la simulación</t>
  </si>
  <si>
    <t>4.99 m/s²</t>
  </si>
  <si>
    <t>0.4</t>
  </si>
  <si>
    <t>Carton</t>
  </si>
  <si>
    <t>4.36 m/s²</t>
  </si>
  <si>
    <t>0.5</t>
  </si>
  <si>
    <t>6.25 m/s²</t>
  </si>
  <si>
    <t>0.2</t>
  </si>
  <si>
    <t>Plastico</t>
  </si>
  <si>
    <t>6.88 m/s²</t>
  </si>
  <si>
    <t>0.1</t>
  </si>
  <si>
    <t>Metal</t>
  </si>
  <si>
    <t>3.73 m/s²</t>
  </si>
  <si>
    <t>0.6</t>
  </si>
  <si>
    <t>Lona</t>
  </si>
  <si>
    <t>Masa(kg)</t>
  </si>
  <si>
    <t xml:space="preserve">Angulo </t>
  </si>
  <si>
    <t>Datos Semana 3 (simulación tejo)</t>
  </si>
  <si>
    <t>Dmax(m)</t>
  </si>
  <si>
    <t>Vo (m/s)</t>
  </si>
  <si>
    <t>Estudiante</t>
  </si>
  <si>
    <t>Lady Rocio Corredor patiño</t>
  </si>
  <si>
    <t>Angulo(grados)</t>
  </si>
  <si>
    <t>Gravedad(m/s2)</t>
  </si>
  <si>
    <t>Diego Fernando Dorado Pismag</t>
  </si>
  <si>
    <t>Laura Ximena Lozano Rojas</t>
  </si>
  <si>
    <t>Vladimir Castillo Beltran</t>
  </si>
  <si>
    <t>Jose Manual Castillo Campo</t>
  </si>
  <si>
    <t>Datos Semana 4 (simulación Maletas )</t>
  </si>
  <si>
    <t>Masa(Kg)</t>
  </si>
  <si>
    <t>Angulo (°)</t>
  </si>
  <si>
    <t>Aceleración (m/s2)</t>
  </si>
  <si>
    <t>Plástico</t>
  </si>
  <si>
    <t>Cartón</t>
  </si>
  <si>
    <t>PROMEDIO</t>
  </si>
  <si>
    <t>SUMATORIA</t>
  </si>
  <si>
    <t>(xi-prom)2</t>
  </si>
  <si>
    <t>SUMATORIA(xi-prom)</t>
  </si>
  <si>
    <t>desviacion</t>
  </si>
  <si>
    <t>desviacion(excel)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</si>
</sst>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"/>
    <numFmt numFmtId="166" formatCode="0.00000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0" borderId="6" xfId="0" applyFont="1" applyBorder="1"/>
    <xf numFmtId="0" fontId="4" fillId="0" borderId="0" xfId="0" applyFont="1" applyBorder="1"/>
    <xf numFmtId="0" fontId="4" fillId="0" borderId="7" xfId="0" applyFont="1" applyBorder="1"/>
    <xf numFmtId="0" fontId="3" fillId="0" borderId="0" xfId="0" applyFont="1" applyBorder="1"/>
    <xf numFmtId="164" fontId="0" fillId="0" borderId="7" xfId="0" applyNumberFormat="1" applyBorder="1"/>
    <xf numFmtId="0" fontId="4" fillId="0" borderId="8" xfId="0" applyFont="1" applyBorder="1"/>
    <xf numFmtId="0" fontId="3" fillId="0" borderId="9" xfId="0" applyFont="1" applyBorder="1"/>
    <xf numFmtId="164" fontId="0" fillId="0" borderId="10" xfId="0" applyNumberFormat="1" applyBorder="1"/>
    <xf numFmtId="2" fontId="1" fillId="0" borderId="1" xfId="0" applyNumberFormat="1" applyFont="1" applyBorder="1"/>
    <xf numFmtId="2" fontId="0" fillId="0" borderId="1" xfId="0" applyNumberFormat="1" applyBorder="1"/>
    <xf numFmtId="165" fontId="1" fillId="0" borderId="1" xfId="0" applyNumberFormat="1" applyFont="1" applyBorder="1"/>
    <xf numFmtId="165" fontId="0" fillId="0" borderId="1" xfId="0" applyNumberFormat="1" applyBorder="1"/>
    <xf numFmtId="164" fontId="0" fillId="0" borderId="1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6" fontId="0" fillId="0" borderId="1" xfId="0" applyNumberFormat="1" applyBorder="1"/>
    <xf numFmtId="0" fontId="5" fillId="0" borderId="11" xfId="0" applyFont="1" applyBorder="1"/>
    <xf numFmtId="2" fontId="1" fillId="0" borderId="13" xfId="0" applyNumberFormat="1" applyFont="1" applyBorder="1"/>
    <xf numFmtId="1" fontId="1" fillId="0" borderId="13" xfId="0" applyNumberFormat="1" applyFont="1" applyBorder="1"/>
    <xf numFmtId="165" fontId="1" fillId="0" borderId="13" xfId="0" applyNumberFormat="1" applyFont="1" applyBorder="1"/>
    <xf numFmtId="2" fontId="1" fillId="0" borderId="18" xfId="0" applyNumberFormat="1" applyFont="1" applyBorder="1"/>
    <xf numFmtId="1" fontId="1" fillId="0" borderId="18" xfId="0" applyNumberFormat="1" applyFont="1" applyBorder="1"/>
    <xf numFmtId="165" fontId="1" fillId="0" borderId="18" xfId="0" applyNumberFormat="1" applyFont="1" applyBorder="1"/>
    <xf numFmtId="2" fontId="0" fillId="0" borderId="13" xfId="0" applyNumberFormat="1" applyBorder="1"/>
    <xf numFmtId="1" fontId="0" fillId="0" borderId="13" xfId="0" applyNumberFormat="1" applyBorder="1"/>
    <xf numFmtId="166" fontId="0" fillId="0" borderId="13" xfId="0" applyNumberFormat="1" applyBorder="1"/>
    <xf numFmtId="0" fontId="0" fillId="0" borderId="18" xfId="0" applyBorder="1"/>
    <xf numFmtId="1" fontId="0" fillId="0" borderId="18" xfId="0" applyNumberFormat="1" applyBorder="1"/>
    <xf numFmtId="166" fontId="0" fillId="0" borderId="18" xfId="0" applyNumberFormat="1" applyBorder="1"/>
    <xf numFmtId="165" fontId="0" fillId="0" borderId="13" xfId="0" applyNumberFormat="1" applyBorder="1"/>
    <xf numFmtId="2" fontId="0" fillId="0" borderId="18" xfId="0" applyNumberFormat="1" applyBorder="1"/>
    <xf numFmtId="165" fontId="0" fillId="0" borderId="18" xfId="0" applyNumberFormat="1" applyBorder="1"/>
    <xf numFmtId="164" fontId="0" fillId="0" borderId="13" xfId="0" applyNumberFormat="1" applyBorder="1"/>
    <xf numFmtId="167" fontId="1" fillId="0" borderId="13" xfId="0" applyNumberFormat="1" applyFont="1" applyBorder="1"/>
    <xf numFmtId="167" fontId="1" fillId="0" borderId="1" xfId="0" applyNumberFormat="1" applyFont="1" applyBorder="1"/>
    <xf numFmtId="167" fontId="1" fillId="0" borderId="18" xfId="0" applyNumberFormat="1" applyFont="1" applyBorder="1"/>
    <xf numFmtId="167" fontId="0" fillId="0" borderId="13" xfId="0" applyNumberFormat="1" applyBorder="1"/>
    <xf numFmtId="167" fontId="0" fillId="0" borderId="1" xfId="0" applyNumberFormat="1" applyBorder="1"/>
    <xf numFmtId="167" fontId="0" fillId="0" borderId="18" xfId="0" applyNumberFormat="1" applyBorder="1"/>
    <xf numFmtId="165" fontId="1" fillId="0" borderId="14" xfId="0" applyNumberFormat="1" applyFont="1" applyBorder="1"/>
    <xf numFmtId="165" fontId="1" fillId="0" borderId="16" xfId="0" applyNumberFormat="1" applyFont="1" applyBorder="1"/>
    <xf numFmtId="165" fontId="1" fillId="0" borderId="19" xfId="0" applyNumberFormat="1" applyFont="1" applyBorder="1"/>
    <xf numFmtId="165" fontId="0" fillId="0" borderId="14" xfId="0" applyNumberFormat="1" applyBorder="1"/>
    <xf numFmtId="165" fontId="0" fillId="0" borderId="16" xfId="0" applyNumberFormat="1" applyBorder="1"/>
    <xf numFmtId="165" fontId="0" fillId="0" borderId="19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166" fontId="0" fillId="0" borderId="14" xfId="0" applyNumberFormat="1" applyBorder="1"/>
    <xf numFmtId="166" fontId="0" fillId="0" borderId="16" xfId="0" applyNumberFormat="1" applyBorder="1"/>
    <xf numFmtId="166" fontId="0" fillId="0" borderId="19" xfId="0" applyNumberFormat="1" applyBorder="1"/>
    <xf numFmtId="165" fontId="0" fillId="0" borderId="0" xfId="0" applyNumberFormat="1"/>
    <xf numFmtId="0" fontId="0" fillId="0" borderId="23" xfId="0" applyFill="1" applyBorder="1"/>
    <xf numFmtId="0" fontId="5" fillId="0" borderId="24" xfId="0" applyFont="1" applyFill="1" applyBorder="1"/>
    <xf numFmtId="0" fontId="0" fillId="0" borderId="1" xfId="0" applyBorder="1"/>
    <xf numFmtId="0" fontId="5" fillId="0" borderId="20" xfId="0" applyFont="1" applyBorder="1"/>
    <xf numFmtId="0" fontId="5" fillId="0" borderId="29" xfId="0" applyFont="1" applyBorder="1"/>
    <xf numFmtId="0" fontId="5" fillId="0" borderId="29" xfId="0" applyFont="1" applyFill="1" applyBorder="1"/>
    <xf numFmtId="2" fontId="0" fillId="0" borderId="25" xfId="0" applyNumberFormat="1" applyBorder="1"/>
    <xf numFmtId="167" fontId="0" fillId="0" borderId="25" xfId="0" applyNumberFormat="1" applyBorder="1"/>
    <xf numFmtId="1" fontId="0" fillId="0" borderId="25" xfId="0" applyNumberFormat="1" applyBorder="1"/>
    <xf numFmtId="165" fontId="0" fillId="0" borderId="25" xfId="0" applyNumberFormat="1" applyBorder="1"/>
    <xf numFmtId="0" fontId="0" fillId="0" borderId="25" xfId="0" applyBorder="1"/>
    <xf numFmtId="165" fontId="0" fillId="0" borderId="31" xfId="0" applyNumberFormat="1" applyBorder="1"/>
    <xf numFmtId="0" fontId="0" fillId="0" borderId="13" xfId="0" applyBorder="1"/>
    <xf numFmtId="2" fontId="0" fillId="0" borderId="11" xfId="0" applyNumberFormat="1" applyBorder="1"/>
    <xf numFmtId="167" fontId="0" fillId="0" borderId="11" xfId="0" applyNumberFormat="1" applyBorder="1"/>
    <xf numFmtId="1" fontId="0" fillId="0" borderId="11" xfId="0" applyNumberFormat="1" applyBorder="1"/>
    <xf numFmtId="165" fontId="0" fillId="0" borderId="11" xfId="0" applyNumberFormat="1" applyBorder="1"/>
    <xf numFmtId="0" fontId="0" fillId="0" borderId="11" xfId="0" applyBorder="1"/>
    <xf numFmtId="165" fontId="0" fillId="0" borderId="33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="141" workbookViewId="0">
      <selection activeCell="G19" sqref="C13:G19"/>
    </sheetView>
  </sheetViews>
  <sheetFormatPr baseColWidth="10" defaultRowHeight="15" x14ac:dyDescent="0.2"/>
  <cols>
    <col min="6" max="6" width="11.83203125" bestFit="1" customWidth="1"/>
    <col min="7" max="7" width="12.6640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13</v>
      </c>
    </row>
    <row r="2" spans="1:8" x14ac:dyDescent="0.2">
      <c r="A2">
        <v>5.22</v>
      </c>
      <c r="B2">
        <v>0.5</v>
      </c>
      <c r="C2">
        <v>8</v>
      </c>
      <c r="D2" t="s">
        <v>7</v>
      </c>
      <c r="E2">
        <f>((-(0.5*5.22))+(((9.8^2)*((0.5^2)+1)-(5.22^2))^(1/2)))/(9.8*((0.5^2)+1))</f>
        <v>0.57333540474740741</v>
      </c>
      <c r="F2">
        <f>ACOS(E2)</f>
        <v>0.96022530355210023</v>
      </c>
      <c r="G2">
        <f>(F2/(PI()))*180</f>
        <v>55.016857275203677</v>
      </c>
      <c r="H2">
        <f>((-(0.5*5.22))-(((9.8^2)*((0.5^2)+1)-(5.22^2))^(1/2)))/(9.8*((0.5^2)+1))</f>
        <v>-0.99945785372699913</v>
      </c>
    </row>
    <row r="4" spans="1:8" x14ac:dyDescent="0.2">
      <c r="A4">
        <v>4.99</v>
      </c>
      <c r="B4">
        <v>0.4</v>
      </c>
      <c r="C4">
        <v>6</v>
      </c>
      <c r="D4" t="s">
        <v>8</v>
      </c>
      <c r="E4">
        <f>((-(B4*A4))+(((9.8^2)*((B4^2)+1)-(A4^2))^(1/2)))/(9.8*((B4^2)+1))</f>
        <v>0.64258236301906402</v>
      </c>
      <c r="F4">
        <f>ACOS(E4)</f>
        <v>0.87293252638485352</v>
      </c>
      <c r="G4">
        <f>(F4/(PI()))*180</f>
        <v>50.015349561544483</v>
      </c>
      <c r="H4">
        <f>((-(B4*A4))-(((9.8^2)*((B4^2)+1)-(A4^2))^(1/2)))/(9.8*((B4^2)+1))</f>
        <v>-0.99374351713588316</v>
      </c>
    </row>
    <row r="5" spans="1:8" x14ac:dyDescent="0.2">
      <c r="A5">
        <v>4.3600000000000003</v>
      </c>
      <c r="B5">
        <v>0.5</v>
      </c>
      <c r="C5">
        <v>8</v>
      </c>
      <c r="D5" t="s">
        <v>9</v>
      </c>
      <c r="E5">
        <f t="shared" ref="E5:E8" si="0">((-(B5*A5))+(((9.8^2)*((B5^2)+1)-(A5^2))^(1/2)))/(9.8*((B5^2)+1))</f>
        <v>0.64260288941124832</v>
      </c>
      <c r="F5">
        <f t="shared" ref="F5:F8" si="1">ACOS(E5)</f>
        <v>0.87290573680306771</v>
      </c>
      <c r="G5">
        <f t="shared" ref="G5:G8" si="2">(F5/(PI()))*180</f>
        <v>50.013814631573233</v>
      </c>
      <c r="H5">
        <f t="shared" ref="H5:H8" si="3">((-(B5*A5))-(((9.8^2)*((B5^2)+1)-(A5^2))^(1/2)))/(9.8*((B5^2)+1))</f>
        <v>-0.99852125675818715</v>
      </c>
    </row>
    <row r="6" spans="1:8" x14ac:dyDescent="0.2">
      <c r="A6">
        <v>6.25</v>
      </c>
      <c r="B6">
        <v>0.2</v>
      </c>
      <c r="C6">
        <v>10</v>
      </c>
      <c r="D6" t="s">
        <v>10</v>
      </c>
      <c r="E6">
        <f t="shared" si="0"/>
        <v>0.64252944871781514</v>
      </c>
      <c r="F6">
        <f t="shared" si="1"/>
        <v>0.87300158357807656</v>
      </c>
      <c r="G6">
        <f t="shared" si="2"/>
        <v>50.019306247261184</v>
      </c>
      <c r="H6">
        <f t="shared" si="3"/>
        <v>-0.88781987257966744</v>
      </c>
    </row>
    <row r="7" spans="1:8" x14ac:dyDescent="0.2">
      <c r="A7">
        <v>6.88</v>
      </c>
      <c r="B7">
        <v>0.1</v>
      </c>
      <c r="C7">
        <v>9</v>
      </c>
      <c r="D7" t="s">
        <v>11</v>
      </c>
      <c r="E7">
        <f t="shared" si="0"/>
        <v>0.64249453142920676</v>
      </c>
      <c r="F7">
        <f t="shared" si="1"/>
        <v>0.87304715110914077</v>
      </c>
      <c r="G7">
        <f t="shared" si="2"/>
        <v>50.02191707447399</v>
      </c>
      <c r="H7">
        <f t="shared" si="3"/>
        <v>-0.7815125148602029</v>
      </c>
    </row>
    <row r="8" spans="1:8" x14ac:dyDescent="0.2">
      <c r="A8">
        <v>3.73</v>
      </c>
      <c r="B8">
        <v>0.6</v>
      </c>
      <c r="C8">
        <v>12</v>
      </c>
      <c r="D8" t="s">
        <v>12</v>
      </c>
      <c r="E8">
        <f t="shared" si="0"/>
        <v>0.64262056175061033</v>
      </c>
      <c r="F8">
        <f t="shared" si="1"/>
        <v>0.87288267164508582</v>
      </c>
      <c r="G8">
        <f t="shared" si="2"/>
        <v>50.01249309536707</v>
      </c>
      <c r="H8">
        <f t="shared" si="3"/>
        <v>-0.97845489548410369</v>
      </c>
    </row>
    <row r="12" spans="1:8" ht="16" thickBot="1" x14ac:dyDescent="0.25"/>
    <row r="13" spans="1:8" ht="16" customHeight="1" x14ac:dyDescent="0.2">
      <c r="C13" s="74" t="s">
        <v>14</v>
      </c>
      <c r="D13" s="75"/>
      <c r="E13" s="75"/>
      <c r="F13" s="75"/>
      <c r="G13" s="76"/>
      <c r="H13" s="3"/>
    </row>
    <row r="14" spans="1:8" x14ac:dyDescent="0.2">
      <c r="C14" s="4" t="s">
        <v>0</v>
      </c>
      <c r="D14" s="5" t="s">
        <v>1</v>
      </c>
      <c r="E14" s="5" t="s">
        <v>29</v>
      </c>
      <c r="F14" s="5" t="s">
        <v>3</v>
      </c>
      <c r="G14" s="6" t="s">
        <v>30</v>
      </c>
    </row>
    <row r="15" spans="1:8" x14ac:dyDescent="0.2">
      <c r="C15" s="4" t="s">
        <v>15</v>
      </c>
      <c r="D15" s="7" t="s">
        <v>16</v>
      </c>
      <c r="E15" s="7">
        <v>6</v>
      </c>
      <c r="F15" s="7" t="s">
        <v>17</v>
      </c>
      <c r="G15" s="8">
        <v>50.015349559999997</v>
      </c>
    </row>
    <row r="16" spans="1:8" x14ac:dyDescent="0.2">
      <c r="C16" s="4" t="s">
        <v>18</v>
      </c>
      <c r="D16" s="7" t="s">
        <v>19</v>
      </c>
      <c r="E16" s="7">
        <v>8</v>
      </c>
      <c r="F16" s="7" t="s">
        <v>7</v>
      </c>
      <c r="G16" s="8">
        <v>50.013814629999999</v>
      </c>
    </row>
    <row r="17" spans="3:7" x14ac:dyDescent="0.2">
      <c r="C17" s="4" t="s">
        <v>20</v>
      </c>
      <c r="D17" s="7" t="s">
        <v>21</v>
      </c>
      <c r="E17" s="7">
        <v>10</v>
      </c>
      <c r="F17" s="7" t="s">
        <v>22</v>
      </c>
      <c r="G17" s="8">
        <v>50.01930625</v>
      </c>
    </row>
    <row r="18" spans="3:7" x14ac:dyDescent="0.2">
      <c r="C18" s="4" t="s">
        <v>23</v>
      </c>
      <c r="D18" s="7" t="s">
        <v>24</v>
      </c>
      <c r="E18" s="7">
        <v>9</v>
      </c>
      <c r="F18" s="7" t="s">
        <v>25</v>
      </c>
      <c r="G18" s="8">
        <v>50.021917080000001</v>
      </c>
    </row>
    <row r="19" spans="3:7" ht="16" thickBot="1" x14ac:dyDescent="0.25">
      <c r="C19" s="9" t="s">
        <v>26</v>
      </c>
      <c r="D19" s="10" t="s">
        <v>27</v>
      </c>
      <c r="E19" s="10">
        <v>12</v>
      </c>
      <c r="F19" s="10" t="s">
        <v>28</v>
      </c>
      <c r="G19" s="11">
        <v>50.01249309</v>
      </c>
    </row>
  </sheetData>
  <mergeCells count="1">
    <mergeCell ref="C13:G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600F-A5EE-BF4B-A05F-B9ADFD26675B}">
  <dimension ref="F3:N61"/>
  <sheetViews>
    <sheetView tabSelected="1" topLeftCell="E25" zoomScale="125" workbookViewId="0">
      <selection activeCell="M36" sqref="M36"/>
    </sheetView>
  </sheetViews>
  <sheetFormatPr baseColWidth="10" defaultRowHeight="15" x14ac:dyDescent="0.2"/>
  <cols>
    <col min="6" max="6" width="25" customWidth="1"/>
    <col min="7" max="7" width="14.83203125" customWidth="1"/>
    <col min="9" max="9" width="11.1640625" customWidth="1"/>
    <col min="10" max="10" width="18.6640625" customWidth="1"/>
    <col min="11" max="11" width="17.1640625" customWidth="1"/>
    <col min="12" max="12" width="13.83203125" customWidth="1"/>
  </cols>
  <sheetData>
    <row r="3" spans="6:10" ht="16" x14ac:dyDescent="0.2">
      <c r="F3" s="77" t="s">
        <v>31</v>
      </c>
      <c r="G3" s="77"/>
      <c r="H3" s="77"/>
      <c r="I3" s="77"/>
      <c r="J3" s="77"/>
    </row>
    <row r="4" spans="6:10" ht="17" thickBot="1" x14ac:dyDescent="0.25">
      <c r="F4" s="20" t="s">
        <v>34</v>
      </c>
      <c r="G4" s="20" t="s">
        <v>32</v>
      </c>
      <c r="H4" s="20" t="s">
        <v>33</v>
      </c>
      <c r="I4" s="20" t="s">
        <v>36</v>
      </c>
      <c r="J4" s="20" t="s">
        <v>37</v>
      </c>
    </row>
    <row r="5" spans="6:10" ht="16" x14ac:dyDescent="0.2">
      <c r="F5" s="78" t="s">
        <v>35</v>
      </c>
      <c r="G5" s="21">
        <v>16.850000000000001</v>
      </c>
      <c r="H5" s="21">
        <v>7.11</v>
      </c>
      <c r="I5" s="22">
        <v>45</v>
      </c>
      <c r="J5" s="43">
        <v>3</v>
      </c>
    </row>
    <row r="6" spans="6:10" ht="16" x14ac:dyDescent="0.2">
      <c r="F6" s="79"/>
      <c r="G6" s="12">
        <v>14.96</v>
      </c>
      <c r="H6" s="12">
        <v>6.91</v>
      </c>
      <c r="I6" s="17">
        <v>55</v>
      </c>
      <c r="J6" s="44">
        <v>2.9990000000000001</v>
      </c>
    </row>
    <row r="7" spans="6:10" ht="16" x14ac:dyDescent="0.2">
      <c r="F7" s="79"/>
      <c r="G7" s="12">
        <v>4.12</v>
      </c>
      <c r="H7" s="12">
        <v>6.01</v>
      </c>
      <c r="I7" s="17">
        <v>80</v>
      </c>
      <c r="J7" s="44">
        <v>2.9980000000000002</v>
      </c>
    </row>
    <row r="8" spans="6:10" ht="16" x14ac:dyDescent="0.2">
      <c r="F8" s="79"/>
      <c r="G8" s="12">
        <v>15.01</v>
      </c>
      <c r="H8" s="12">
        <v>7.21</v>
      </c>
      <c r="I8" s="17">
        <v>60</v>
      </c>
      <c r="J8" s="44">
        <v>2.9990000000000001</v>
      </c>
    </row>
    <row r="9" spans="6:10" ht="17" thickBot="1" x14ac:dyDescent="0.25">
      <c r="F9" s="80"/>
      <c r="G9" s="24"/>
      <c r="H9" s="24"/>
      <c r="I9" s="25"/>
      <c r="J9" s="45"/>
    </row>
    <row r="10" spans="6:10" x14ac:dyDescent="0.2">
      <c r="F10" s="81" t="s">
        <v>38</v>
      </c>
      <c r="G10" s="27">
        <v>15.01</v>
      </c>
      <c r="H10" s="27">
        <v>7.21</v>
      </c>
      <c r="I10" s="28">
        <v>30</v>
      </c>
      <c r="J10" s="46">
        <v>2.9992999999999999</v>
      </c>
    </row>
    <row r="11" spans="6:10" x14ac:dyDescent="0.2">
      <c r="F11" s="82"/>
      <c r="G11" s="13">
        <v>13.64</v>
      </c>
      <c r="H11" s="13">
        <v>7.31</v>
      </c>
      <c r="I11" s="18">
        <v>25</v>
      </c>
      <c r="J11" s="47">
        <v>3.0009999999999999</v>
      </c>
    </row>
    <row r="12" spans="6:10" x14ac:dyDescent="0.2">
      <c r="F12" s="82"/>
      <c r="G12" s="13">
        <v>15.83</v>
      </c>
      <c r="H12" s="13">
        <v>7.11</v>
      </c>
      <c r="I12" s="18">
        <v>35</v>
      </c>
      <c r="J12" s="47">
        <v>3.0007999999999999</v>
      </c>
    </row>
    <row r="13" spans="6:10" x14ac:dyDescent="0.2">
      <c r="F13" s="82"/>
      <c r="G13" s="13">
        <v>12.41</v>
      </c>
      <c r="H13" s="13">
        <v>7.61</v>
      </c>
      <c r="I13" s="18">
        <v>20</v>
      </c>
      <c r="J13" s="47">
        <v>2.9996</v>
      </c>
    </row>
    <row r="14" spans="6:10" ht="16" thickBot="1" x14ac:dyDescent="0.25">
      <c r="F14" s="83"/>
      <c r="G14" s="34"/>
      <c r="H14" s="34"/>
      <c r="I14" s="31"/>
      <c r="J14" s="48"/>
    </row>
    <row r="15" spans="6:10" x14ac:dyDescent="0.2">
      <c r="F15" s="81" t="s">
        <v>39</v>
      </c>
      <c r="G15" s="27">
        <v>12.41</v>
      </c>
      <c r="H15" s="27">
        <v>7.61</v>
      </c>
      <c r="I15" s="28">
        <v>20</v>
      </c>
      <c r="J15" s="49">
        <v>2.9996115799999998</v>
      </c>
    </row>
    <row r="16" spans="6:10" x14ac:dyDescent="0.2">
      <c r="F16" s="82"/>
      <c r="G16" s="13">
        <v>15.01</v>
      </c>
      <c r="H16" s="13">
        <v>7.21</v>
      </c>
      <c r="I16" s="18">
        <v>30</v>
      </c>
      <c r="J16" s="50">
        <v>2.99939387</v>
      </c>
    </row>
    <row r="17" spans="6:14" x14ac:dyDescent="0.2">
      <c r="F17" s="82"/>
      <c r="G17" s="13">
        <v>18.02</v>
      </c>
      <c r="H17" s="13">
        <v>7.41</v>
      </c>
      <c r="I17" s="18">
        <v>40</v>
      </c>
      <c r="J17" s="50">
        <v>3.0007724499999999</v>
      </c>
    </row>
    <row r="18" spans="6:14" x14ac:dyDescent="0.2">
      <c r="F18" s="82"/>
      <c r="G18" s="13">
        <v>13.64</v>
      </c>
      <c r="H18" s="13">
        <v>7.31</v>
      </c>
      <c r="I18" s="18">
        <v>25</v>
      </c>
      <c r="J18" s="50">
        <v>3.00105771</v>
      </c>
    </row>
    <row r="19" spans="6:14" ht="16" thickBot="1" x14ac:dyDescent="0.25">
      <c r="F19" s="83"/>
      <c r="G19" s="34"/>
      <c r="H19" s="34"/>
      <c r="I19" s="31"/>
      <c r="J19" s="48"/>
    </row>
    <row r="20" spans="6:14" x14ac:dyDescent="0.2">
      <c r="F20" s="81" t="s">
        <v>40</v>
      </c>
      <c r="G20" s="27">
        <v>13.27</v>
      </c>
      <c r="H20" s="27">
        <v>7.21</v>
      </c>
      <c r="I20" s="28">
        <v>25</v>
      </c>
      <c r="J20" s="46">
        <v>3</v>
      </c>
    </row>
    <row r="21" spans="6:14" x14ac:dyDescent="0.2">
      <c r="F21" s="84"/>
      <c r="G21" s="13">
        <v>6.6</v>
      </c>
      <c r="H21" s="13">
        <v>7.61</v>
      </c>
      <c r="I21" s="18">
        <v>10</v>
      </c>
      <c r="J21" s="47">
        <v>3</v>
      </c>
    </row>
    <row r="22" spans="6:14" x14ac:dyDescent="0.2">
      <c r="F22" s="84"/>
      <c r="G22" s="13">
        <v>9.65</v>
      </c>
      <c r="H22" s="13">
        <v>7.61</v>
      </c>
      <c r="I22" s="18">
        <v>15</v>
      </c>
      <c r="J22" s="47">
        <v>3</v>
      </c>
    </row>
    <row r="23" spans="6:14" x14ac:dyDescent="0.2">
      <c r="F23" s="84"/>
      <c r="G23" s="13">
        <v>12.8</v>
      </c>
      <c r="H23" s="13">
        <v>7.51</v>
      </c>
      <c r="I23" s="18">
        <v>20</v>
      </c>
      <c r="J23" s="47">
        <v>2.83</v>
      </c>
    </row>
    <row r="24" spans="6:14" ht="16" thickBot="1" x14ac:dyDescent="0.25">
      <c r="F24" s="85"/>
      <c r="G24" s="34"/>
      <c r="H24" s="34"/>
      <c r="I24" s="31"/>
      <c r="J24" s="48"/>
    </row>
    <row r="25" spans="6:14" x14ac:dyDescent="0.2">
      <c r="F25" s="81" t="s">
        <v>41</v>
      </c>
      <c r="G25" s="27">
        <v>6.02</v>
      </c>
      <c r="H25" s="27">
        <v>6.01</v>
      </c>
      <c r="I25" s="28">
        <v>75</v>
      </c>
      <c r="J25" s="51">
        <v>3.0001000000000002</v>
      </c>
    </row>
    <row r="26" spans="6:14" x14ac:dyDescent="0.2">
      <c r="F26" s="84"/>
      <c r="G26" s="13">
        <v>8.5299999999999994</v>
      </c>
      <c r="H26" s="13">
        <v>6.31</v>
      </c>
      <c r="I26" s="18">
        <v>70</v>
      </c>
      <c r="J26" s="52">
        <v>3.0003799999999998</v>
      </c>
    </row>
    <row r="27" spans="6:14" x14ac:dyDescent="0.2">
      <c r="F27" s="84"/>
      <c r="G27" s="13">
        <v>11.16</v>
      </c>
      <c r="H27" s="13">
        <v>6.61</v>
      </c>
      <c r="I27" s="18">
        <v>65</v>
      </c>
      <c r="J27" s="52">
        <v>2.9991099999999999</v>
      </c>
    </row>
    <row r="28" spans="6:14" x14ac:dyDescent="0.2">
      <c r="F28" s="84"/>
      <c r="G28" s="13">
        <v>13.78</v>
      </c>
      <c r="H28" s="13">
        <v>6.91</v>
      </c>
      <c r="I28" s="18">
        <v>60</v>
      </c>
      <c r="J28" s="52">
        <v>3.0007999999999999</v>
      </c>
    </row>
    <row r="29" spans="6:14" ht="16" thickBot="1" x14ac:dyDescent="0.25">
      <c r="F29" s="85"/>
      <c r="G29" s="30">
        <v>17.2</v>
      </c>
      <c r="H29" s="30">
        <v>7.41</v>
      </c>
      <c r="I29" s="31">
        <v>55</v>
      </c>
      <c r="J29" s="53">
        <v>2.9998100000000001</v>
      </c>
      <c r="M29" t="s">
        <v>48</v>
      </c>
      <c r="N29" s="54">
        <f>SUM(J34:J58)/25</f>
        <v>51.636107451599997</v>
      </c>
    </row>
    <row r="31" spans="6:14" ht="16" thickBot="1" x14ac:dyDescent="0.25"/>
    <row r="32" spans="6:14" ht="17" thickBot="1" x14ac:dyDescent="0.25">
      <c r="F32" s="86" t="s">
        <v>42</v>
      </c>
      <c r="G32" s="87"/>
      <c r="H32" s="87"/>
      <c r="I32" s="87"/>
      <c r="J32" s="87"/>
      <c r="K32" s="87"/>
      <c r="L32" s="88"/>
    </row>
    <row r="33" spans="6:12" ht="17" thickBot="1" x14ac:dyDescent="0.25">
      <c r="F33" s="58" t="s">
        <v>34</v>
      </c>
      <c r="G33" s="59" t="s">
        <v>45</v>
      </c>
      <c r="H33" s="59" t="s">
        <v>1</v>
      </c>
      <c r="I33" s="59" t="s">
        <v>43</v>
      </c>
      <c r="J33" s="60" t="s">
        <v>44</v>
      </c>
      <c r="K33" s="60" t="s">
        <v>3</v>
      </c>
      <c r="L33" s="56" t="s">
        <v>50</v>
      </c>
    </row>
    <row r="34" spans="6:12" ht="16" x14ac:dyDescent="0.2">
      <c r="F34" s="78" t="s">
        <v>35</v>
      </c>
      <c r="G34" s="21">
        <v>6.25</v>
      </c>
      <c r="H34" s="37">
        <v>0.2</v>
      </c>
      <c r="I34" s="22">
        <v>10</v>
      </c>
      <c r="J34" s="23">
        <v>39.950000000000003</v>
      </c>
      <c r="K34" s="67" t="s">
        <v>46</v>
      </c>
      <c r="L34" s="46">
        <f>(J34-$N$29)^2</f>
        <v>136.56510737034091</v>
      </c>
    </row>
    <row r="35" spans="6:12" ht="16" x14ac:dyDescent="0.2">
      <c r="F35" s="79"/>
      <c r="G35" s="12">
        <v>4.3499999999999996</v>
      </c>
      <c r="H35" s="38">
        <v>0.5</v>
      </c>
      <c r="I35" s="17">
        <v>8</v>
      </c>
      <c r="J35" s="14">
        <v>43.37</v>
      </c>
      <c r="K35" s="57" t="s">
        <v>7</v>
      </c>
      <c r="L35" s="47">
        <f t="shared" ref="L35:L58" si="0">(J35-$N$29)^2</f>
        <v>68.328532401397041</v>
      </c>
    </row>
    <row r="36" spans="6:12" ht="16" x14ac:dyDescent="0.2">
      <c r="F36" s="79"/>
      <c r="G36" s="12">
        <v>3.73</v>
      </c>
      <c r="H36" s="38">
        <v>0.6</v>
      </c>
      <c r="I36" s="17">
        <v>12</v>
      </c>
      <c r="J36" s="14">
        <v>44.43</v>
      </c>
      <c r="K36" s="57" t="s">
        <v>28</v>
      </c>
      <c r="L36" s="47">
        <f t="shared" si="0"/>
        <v>51.927984604005012</v>
      </c>
    </row>
    <row r="37" spans="6:12" ht="16" x14ac:dyDescent="0.2">
      <c r="F37" s="79"/>
      <c r="G37" s="12">
        <v>4.99</v>
      </c>
      <c r="H37" s="38">
        <v>0.4</v>
      </c>
      <c r="I37" s="17">
        <v>6</v>
      </c>
      <c r="J37" s="14">
        <v>42.27</v>
      </c>
      <c r="K37" s="57" t="s">
        <v>47</v>
      </c>
      <c r="L37" s="47">
        <f t="shared" si="0"/>
        <v>87.723968794916942</v>
      </c>
    </row>
    <row r="38" spans="6:12" ht="17" thickBot="1" x14ac:dyDescent="0.25">
      <c r="F38" s="80"/>
      <c r="G38" s="24">
        <v>6.88</v>
      </c>
      <c r="H38" s="39">
        <v>0.1</v>
      </c>
      <c r="I38" s="25">
        <v>9</v>
      </c>
      <c r="J38" s="26">
        <v>38.729999999999997</v>
      </c>
      <c r="K38" s="30" t="s">
        <v>25</v>
      </c>
      <c r="L38" s="48">
        <f t="shared" si="0"/>
        <v>166.56760955224505</v>
      </c>
    </row>
    <row r="39" spans="6:12" x14ac:dyDescent="0.2">
      <c r="F39" s="89" t="s">
        <v>38</v>
      </c>
      <c r="G39" s="27">
        <v>4.99</v>
      </c>
      <c r="H39" s="40">
        <v>0.4</v>
      </c>
      <c r="I39" s="28">
        <v>6</v>
      </c>
      <c r="J39" s="33">
        <v>50.015349559999997</v>
      </c>
      <c r="K39" s="67" t="s">
        <v>47</v>
      </c>
      <c r="L39" s="46">
        <f t="shared" si="0"/>
        <v>2.6268561431836783</v>
      </c>
    </row>
    <row r="40" spans="6:12" x14ac:dyDescent="0.2">
      <c r="F40" s="90"/>
      <c r="G40" s="13">
        <v>4.3600000000000003</v>
      </c>
      <c r="H40" s="41">
        <v>0.5</v>
      </c>
      <c r="I40" s="18">
        <v>8</v>
      </c>
      <c r="J40" s="15">
        <v>50.013814629999999</v>
      </c>
      <c r="K40" s="57" t="s">
        <v>7</v>
      </c>
      <c r="L40" s="47">
        <f t="shared" si="0"/>
        <v>2.6318339990148849</v>
      </c>
    </row>
    <row r="41" spans="6:12" x14ac:dyDescent="0.2">
      <c r="F41" s="90"/>
      <c r="G41" s="13">
        <v>6.25</v>
      </c>
      <c r="H41" s="41">
        <v>0.2</v>
      </c>
      <c r="I41" s="18">
        <v>10</v>
      </c>
      <c r="J41" s="15">
        <v>50.01930625</v>
      </c>
      <c r="K41" s="57" t="s">
        <v>46</v>
      </c>
      <c r="L41" s="47">
        <f t="shared" si="0"/>
        <v>2.6140461254951965</v>
      </c>
    </row>
    <row r="42" spans="6:12" x14ac:dyDescent="0.2">
      <c r="F42" s="90"/>
      <c r="G42" s="13">
        <v>6.88</v>
      </c>
      <c r="H42" s="41">
        <v>0.1</v>
      </c>
      <c r="I42" s="18">
        <v>9</v>
      </c>
      <c r="J42" s="15">
        <v>50.021917080000001</v>
      </c>
      <c r="K42" s="57" t="s">
        <v>25</v>
      </c>
      <c r="L42" s="47">
        <f t="shared" si="0"/>
        <v>2.6056105557661327</v>
      </c>
    </row>
    <row r="43" spans="6:12" ht="16" thickBot="1" x14ac:dyDescent="0.25">
      <c r="F43" s="91"/>
      <c r="G43" s="34">
        <v>3.73</v>
      </c>
      <c r="H43" s="42">
        <v>0.6</v>
      </c>
      <c r="I43" s="31">
        <v>12</v>
      </c>
      <c r="J43" s="35">
        <v>50.01249309</v>
      </c>
      <c r="K43" s="30" t="s">
        <v>28</v>
      </c>
      <c r="L43" s="48">
        <f t="shared" si="0"/>
        <v>2.6361235951937685</v>
      </c>
    </row>
    <row r="44" spans="6:12" x14ac:dyDescent="0.2">
      <c r="F44" s="89" t="s">
        <v>39</v>
      </c>
      <c r="G44" s="27">
        <v>6.4</v>
      </c>
      <c r="H44" s="40">
        <v>0.6</v>
      </c>
      <c r="I44" s="28">
        <v>12</v>
      </c>
      <c r="J44" s="36">
        <v>65.019234780000005</v>
      </c>
      <c r="K44" s="67" t="s">
        <v>28</v>
      </c>
      <c r="L44" s="46">
        <f t="shared" si="0"/>
        <v>179.10809708816711</v>
      </c>
    </row>
    <row r="45" spans="6:12" x14ac:dyDescent="0.2">
      <c r="F45" s="90"/>
      <c r="G45" s="13">
        <v>8.0500000000000007</v>
      </c>
      <c r="H45" s="41">
        <v>0.2</v>
      </c>
      <c r="I45" s="18">
        <v>10</v>
      </c>
      <c r="J45" s="16">
        <v>64.966277860000005</v>
      </c>
      <c r="K45" s="57" t="s">
        <v>46</v>
      </c>
      <c r="L45" s="47">
        <f t="shared" si="0"/>
        <v>177.69344311698325</v>
      </c>
    </row>
    <row r="46" spans="6:12" x14ac:dyDescent="0.2">
      <c r="F46" s="90"/>
      <c r="G46" s="13">
        <v>6.81</v>
      </c>
      <c r="H46" s="41">
        <v>0.5</v>
      </c>
      <c r="I46" s="18">
        <v>8</v>
      </c>
      <c r="J46" s="16">
        <v>64.993412390000003</v>
      </c>
      <c r="K46" s="57" t="s">
        <v>7</v>
      </c>
      <c r="L46" s="47">
        <f t="shared" si="0"/>
        <v>178.41759521740519</v>
      </c>
    </row>
    <row r="47" spans="6:12" x14ac:dyDescent="0.2">
      <c r="F47" s="90"/>
      <c r="G47" s="13">
        <v>7.23</v>
      </c>
      <c r="H47" s="41">
        <v>0.4</v>
      </c>
      <c r="I47" s="18">
        <v>6</v>
      </c>
      <c r="J47" s="16">
        <v>54.03610561</v>
      </c>
      <c r="K47" s="57" t="s">
        <v>47</v>
      </c>
      <c r="L47" s="47">
        <f t="shared" si="0"/>
        <v>5.7599911603234037</v>
      </c>
    </row>
    <row r="48" spans="6:12" ht="16" thickBot="1" x14ac:dyDescent="0.25">
      <c r="F48" s="91"/>
      <c r="G48" s="34">
        <v>8.4700000000000006</v>
      </c>
      <c r="H48" s="42">
        <v>0.1</v>
      </c>
      <c r="I48" s="31">
        <v>9</v>
      </c>
      <c r="J48" s="35">
        <v>65.026775040000004</v>
      </c>
      <c r="K48" s="30" t="s">
        <v>25</v>
      </c>
      <c r="L48" s="48">
        <f t="shared" si="0"/>
        <v>179.30997846302645</v>
      </c>
    </row>
    <row r="49" spans="6:12" x14ac:dyDescent="0.2">
      <c r="F49" s="92" t="s">
        <v>40</v>
      </c>
      <c r="G49" s="61">
        <v>6.4</v>
      </c>
      <c r="H49" s="62">
        <v>0.6</v>
      </c>
      <c r="I49" s="63">
        <v>12</v>
      </c>
      <c r="J49" s="64">
        <v>65.010000000000005</v>
      </c>
      <c r="K49" s="65" t="s">
        <v>28</v>
      </c>
      <c r="L49" s="66">
        <f t="shared" si="0"/>
        <v>178.86100189614925</v>
      </c>
    </row>
    <row r="50" spans="6:12" x14ac:dyDescent="0.2">
      <c r="F50" s="93"/>
      <c r="G50" s="13">
        <v>6.81</v>
      </c>
      <c r="H50" s="41">
        <v>0.5</v>
      </c>
      <c r="I50" s="18">
        <v>8</v>
      </c>
      <c r="J50" s="15">
        <v>64.989999999999995</v>
      </c>
      <c r="K50" s="57" t="s">
        <v>7</v>
      </c>
      <c r="L50" s="47">
        <f t="shared" si="0"/>
        <v>178.32644619421299</v>
      </c>
    </row>
    <row r="51" spans="6:12" x14ac:dyDescent="0.2">
      <c r="F51" s="93"/>
      <c r="G51" s="13">
        <v>7.23</v>
      </c>
      <c r="H51" s="41">
        <v>0.4</v>
      </c>
      <c r="I51" s="18">
        <v>6</v>
      </c>
      <c r="J51" s="15">
        <v>65.05</v>
      </c>
      <c r="K51" s="57" t="s">
        <v>47</v>
      </c>
      <c r="L51" s="47">
        <f t="shared" si="0"/>
        <v>179.93251330002104</v>
      </c>
    </row>
    <row r="52" spans="6:12" x14ac:dyDescent="0.2">
      <c r="F52" s="93"/>
      <c r="G52" s="13">
        <v>8.4700000000000006</v>
      </c>
      <c r="H52" s="41">
        <v>0.1</v>
      </c>
      <c r="I52" s="18">
        <v>9</v>
      </c>
      <c r="J52" s="15">
        <v>65.02</v>
      </c>
      <c r="K52" s="57" t="s">
        <v>25</v>
      </c>
      <c r="L52" s="47">
        <f t="shared" si="0"/>
        <v>179.12857974711702</v>
      </c>
    </row>
    <row r="53" spans="6:12" ht="16" thickBot="1" x14ac:dyDescent="0.25">
      <c r="F53" s="94"/>
      <c r="G53" s="68">
        <v>8.0500000000000007</v>
      </c>
      <c r="H53" s="69">
        <v>0.2</v>
      </c>
      <c r="I53" s="70">
        <v>10</v>
      </c>
      <c r="J53" s="71">
        <v>64.959999999999994</v>
      </c>
      <c r="K53" s="72" t="s">
        <v>46</v>
      </c>
      <c r="L53" s="73">
        <f t="shared" si="0"/>
        <v>177.52611264130894</v>
      </c>
    </row>
    <row r="54" spans="6:12" x14ac:dyDescent="0.2">
      <c r="F54" s="89" t="s">
        <v>41</v>
      </c>
      <c r="G54" s="27">
        <v>5.54</v>
      </c>
      <c r="H54" s="40">
        <v>0.2</v>
      </c>
      <c r="I54" s="28">
        <v>10</v>
      </c>
      <c r="J54" s="29">
        <v>37.058</v>
      </c>
      <c r="K54" s="67" t="s">
        <v>46</v>
      </c>
      <c r="L54" s="46">
        <f t="shared" si="0"/>
        <v>212.52121687039536</v>
      </c>
    </row>
    <row r="55" spans="6:12" x14ac:dyDescent="0.2">
      <c r="F55" s="93"/>
      <c r="G55" s="13">
        <v>2.77</v>
      </c>
      <c r="H55" s="41">
        <v>0.6</v>
      </c>
      <c r="I55" s="18">
        <v>12</v>
      </c>
      <c r="J55" s="19">
        <v>41.15</v>
      </c>
      <c r="K55" s="57" t="s">
        <v>28</v>
      </c>
      <c r="L55" s="47">
        <f t="shared" si="0"/>
        <v>109.95844948650102</v>
      </c>
    </row>
    <row r="56" spans="6:12" x14ac:dyDescent="0.2">
      <c r="F56" s="93"/>
      <c r="G56" s="13">
        <v>6.24</v>
      </c>
      <c r="H56" s="41">
        <v>0.1</v>
      </c>
      <c r="I56" s="18">
        <v>9</v>
      </c>
      <c r="J56" s="19">
        <v>35.54</v>
      </c>
      <c r="K56" s="57" t="s">
        <v>25</v>
      </c>
      <c r="L56" s="47">
        <f t="shared" si="0"/>
        <v>259.08467509345297</v>
      </c>
    </row>
    <row r="57" spans="6:12" x14ac:dyDescent="0.2">
      <c r="F57" s="93"/>
      <c r="G57" s="13">
        <v>3.46</v>
      </c>
      <c r="H57" s="41">
        <v>0.5</v>
      </c>
      <c r="I57" s="18">
        <v>8</v>
      </c>
      <c r="J57" s="19">
        <v>40.130000000000003</v>
      </c>
      <c r="K57" s="57" t="s">
        <v>7</v>
      </c>
      <c r="L57" s="47">
        <f t="shared" si="0"/>
        <v>132.39050868776494</v>
      </c>
    </row>
    <row r="58" spans="6:12" ht="16" thickBot="1" x14ac:dyDescent="0.25">
      <c r="F58" s="95"/>
      <c r="G58" s="30">
        <v>4.16</v>
      </c>
      <c r="H58" s="42">
        <v>0.4</v>
      </c>
      <c r="I58" s="31">
        <v>6</v>
      </c>
      <c r="J58" s="32">
        <v>39.119999999999997</v>
      </c>
      <c r="K58" s="30" t="s">
        <v>47</v>
      </c>
      <c r="L58" s="48">
        <f t="shared" si="0"/>
        <v>156.65294573999705</v>
      </c>
    </row>
    <row r="59" spans="6:12" x14ac:dyDescent="0.2">
      <c r="I59" t="s">
        <v>49</v>
      </c>
      <c r="J59" s="54">
        <f>SUM(J34:J58)</f>
        <v>1290.90268629</v>
      </c>
      <c r="K59" s="55" t="s">
        <v>51</v>
      </c>
      <c r="L59" s="54">
        <f>SUM(L34:L58)</f>
        <v>3008.8992278443848</v>
      </c>
    </row>
    <row r="60" spans="6:12" x14ac:dyDescent="0.2">
      <c r="K60" s="55" t="s">
        <v>52</v>
      </c>
      <c r="L60" s="54">
        <f>SQRT(L59/24)</f>
        <v>11.196910339918896</v>
      </c>
    </row>
    <row r="61" spans="6:12" x14ac:dyDescent="0.2">
      <c r="K61" s="55" t="s">
        <v>53</v>
      </c>
      <c r="L61" s="54">
        <f>STDEVA(J34:J58)</f>
        <v>11.196910339918881</v>
      </c>
    </row>
  </sheetData>
  <mergeCells count="12">
    <mergeCell ref="F49:F53"/>
    <mergeCell ref="F54:F58"/>
    <mergeCell ref="F25:F29"/>
    <mergeCell ref="F32:L32"/>
    <mergeCell ref="F34:F38"/>
    <mergeCell ref="F39:F43"/>
    <mergeCell ref="F44:F48"/>
    <mergeCell ref="F3:J3"/>
    <mergeCell ref="F5:F9"/>
    <mergeCell ref="F10:F14"/>
    <mergeCell ref="F15:F19"/>
    <mergeCell ref="F20:F2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 de Microsoft Office</cp:lastModifiedBy>
  <dcterms:created xsi:type="dcterms:W3CDTF">2022-11-14T05:37:25Z</dcterms:created>
  <dcterms:modified xsi:type="dcterms:W3CDTF">2022-11-25T18:07:26Z</dcterms:modified>
</cp:coreProperties>
</file>