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Diego\Desktop\Interpolador\"/>
    </mc:Choice>
  </mc:AlternateContent>
  <xr:revisionPtr revIDLastSave="0" documentId="13_ncr:1_{152B6B0D-8870-4AD8-AA5A-B141F14A7E51}" xr6:coauthVersionLast="47" xr6:coauthVersionMax="47" xr10:uidLastSave="{00000000-0000-0000-0000-000000000000}"/>
  <bookViews>
    <workbookView xWindow="-120" yWindow="-120" windowWidth="20730" windowHeight="11160" activeTab="2" xr2:uid="{4F3BF3AD-FB26-4399-9CD1-D53012E0C0A5}"/>
  </bookViews>
  <sheets>
    <sheet name="Reporte fugas" sheetId="2" r:id="rId1"/>
    <sheet name="Calculo coeficiente" sheetId="1" r:id="rId2"/>
    <sheet name="Tabla UE"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 l="1"/>
  <c r="C12" i="1" l="1"/>
  <c r="K44" i="2"/>
  <c r="K12" i="2"/>
  <c r="C14" i="3"/>
  <c r="G4" i="1"/>
  <c r="A7" i="2" l="1"/>
  <c r="A6" i="2"/>
  <c r="A5" i="2"/>
  <c r="A4" i="2"/>
  <c r="I44" i="2"/>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12" i="2"/>
  <c r="G5" i="1"/>
  <c r="G6" i="1"/>
  <c r="G7" i="1"/>
  <c r="G8" i="1"/>
  <c r="G9" i="1"/>
  <c r="G10" i="1"/>
  <c r="C4" i="1"/>
  <c r="B4" i="3"/>
  <c r="H123" i="3"/>
  <c r="G123" i="3"/>
  <c r="F123" i="3"/>
  <c r="E123" i="3"/>
  <c r="D123" i="3"/>
  <c r="C123" i="3"/>
  <c r="B123" i="3"/>
  <c r="H122" i="3"/>
  <c r="G122" i="3"/>
  <c r="F122" i="3"/>
  <c r="E122" i="3"/>
  <c r="D122" i="3"/>
  <c r="C122" i="3"/>
  <c r="B122" i="3"/>
  <c r="H121" i="3"/>
  <c r="G121" i="3"/>
  <c r="F121" i="3"/>
  <c r="E121" i="3"/>
  <c r="D121" i="3"/>
  <c r="C121" i="3"/>
  <c r="B121" i="3"/>
  <c r="H120" i="3"/>
  <c r="G120" i="3"/>
  <c r="F120" i="3"/>
  <c r="E120" i="3"/>
  <c r="D120" i="3"/>
  <c r="C120" i="3"/>
  <c r="B120" i="3"/>
  <c r="H119" i="3"/>
  <c r="G119" i="3"/>
  <c r="F119" i="3"/>
  <c r="E119" i="3"/>
  <c r="D119" i="3"/>
  <c r="C119" i="3"/>
  <c r="B119" i="3"/>
  <c r="H118" i="3"/>
  <c r="G118" i="3"/>
  <c r="F118" i="3"/>
  <c r="E118" i="3"/>
  <c r="D118" i="3"/>
  <c r="C118" i="3"/>
  <c r="B118" i="3"/>
  <c r="H117" i="3"/>
  <c r="G117" i="3"/>
  <c r="F117" i="3"/>
  <c r="E117" i="3"/>
  <c r="D117" i="3"/>
  <c r="C117" i="3"/>
  <c r="B117" i="3"/>
  <c r="H116" i="3"/>
  <c r="G116" i="3"/>
  <c r="F116" i="3"/>
  <c r="E116" i="3"/>
  <c r="D116" i="3"/>
  <c r="C116" i="3"/>
  <c r="B116" i="3"/>
  <c r="H115" i="3"/>
  <c r="G115" i="3"/>
  <c r="F115" i="3"/>
  <c r="E115" i="3"/>
  <c r="D115" i="3"/>
  <c r="C115" i="3"/>
  <c r="B115" i="3"/>
  <c r="H114" i="3"/>
  <c r="G114" i="3"/>
  <c r="F114" i="3"/>
  <c r="E114" i="3"/>
  <c r="D114" i="3"/>
  <c r="C114" i="3"/>
  <c r="B114" i="3"/>
  <c r="H113" i="3"/>
  <c r="G113" i="3"/>
  <c r="F113" i="3"/>
  <c r="E113" i="3"/>
  <c r="D113" i="3"/>
  <c r="C113" i="3"/>
  <c r="B113" i="3"/>
  <c r="H112" i="3"/>
  <c r="G112" i="3"/>
  <c r="F112" i="3"/>
  <c r="E112" i="3"/>
  <c r="D112" i="3"/>
  <c r="C112" i="3"/>
  <c r="B112" i="3"/>
  <c r="H111" i="3"/>
  <c r="G111" i="3"/>
  <c r="F111" i="3"/>
  <c r="E111" i="3"/>
  <c r="D111" i="3"/>
  <c r="C111" i="3"/>
  <c r="B111" i="3"/>
  <c r="H110" i="3"/>
  <c r="G110" i="3"/>
  <c r="F110" i="3"/>
  <c r="E110" i="3"/>
  <c r="D110" i="3"/>
  <c r="C110" i="3"/>
  <c r="B110" i="3"/>
  <c r="H109" i="3"/>
  <c r="G109" i="3"/>
  <c r="F109" i="3"/>
  <c r="E109" i="3"/>
  <c r="D109" i="3"/>
  <c r="C109" i="3"/>
  <c r="B109" i="3"/>
  <c r="H108" i="3"/>
  <c r="G108" i="3"/>
  <c r="F108" i="3"/>
  <c r="E108" i="3"/>
  <c r="D108" i="3"/>
  <c r="C108" i="3"/>
  <c r="B108" i="3"/>
  <c r="H107" i="3"/>
  <c r="G107" i="3"/>
  <c r="F107" i="3"/>
  <c r="E107" i="3"/>
  <c r="D107" i="3"/>
  <c r="C107" i="3"/>
  <c r="B107" i="3"/>
  <c r="H106" i="3"/>
  <c r="G106" i="3"/>
  <c r="F106" i="3"/>
  <c r="E106" i="3"/>
  <c r="D106" i="3"/>
  <c r="C106" i="3"/>
  <c r="B106" i="3"/>
  <c r="H105" i="3"/>
  <c r="G105" i="3"/>
  <c r="F105" i="3"/>
  <c r="E105" i="3"/>
  <c r="D105" i="3"/>
  <c r="C105" i="3"/>
  <c r="B105" i="3"/>
  <c r="H104" i="3"/>
  <c r="G104" i="3"/>
  <c r="F104" i="3"/>
  <c r="E104" i="3"/>
  <c r="D104" i="3"/>
  <c r="C104" i="3"/>
  <c r="B104" i="3"/>
  <c r="H103" i="3"/>
  <c r="G103" i="3"/>
  <c r="F103" i="3"/>
  <c r="E103" i="3"/>
  <c r="D103" i="3"/>
  <c r="C103" i="3"/>
  <c r="B103" i="3"/>
  <c r="H102" i="3"/>
  <c r="G102" i="3"/>
  <c r="F102" i="3"/>
  <c r="E102" i="3"/>
  <c r="D102" i="3"/>
  <c r="C102" i="3"/>
  <c r="B102" i="3"/>
  <c r="H101" i="3"/>
  <c r="G101" i="3"/>
  <c r="F101" i="3"/>
  <c r="E101" i="3"/>
  <c r="D101" i="3"/>
  <c r="C101" i="3"/>
  <c r="B101" i="3"/>
  <c r="H100" i="3"/>
  <c r="G100" i="3"/>
  <c r="F100" i="3"/>
  <c r="E100" i="3"/>
  <c r="D100" i="3"/>
  <c r="C100" i="3"/>
  <c r="B100" i="3"/>
  <c r="H99" i="3"/>
  <c r="G99" i="3"/>
  <c r="F99" i="3"/>
  <c r="E99" i="3"/>
  <c r="D99" i="3"/>
  <c r="C99" i="3"/>
  <c r="B99" i="3"/>
  <c r="H98" i="3"/>
  <c r="G98" i="3"/>
  <c r="F98" i="3"/>
  <c r="E98" i="3"/>
  <c r="D98" i="3"/>
  <c r="C98" i="3"/>
  <c r="B98" i="3"/>
  <c r="H97" i="3"/>
  <c r="G97" i="3"/>
  <c r="F97" i="3"/>
  <c r="E97" i="3"/>
  <c r="D97" i="3"/>
  <c r="C97" i="3"/>
  <c r="B97" i="3"/>
  <c r="H96" i="3"/>
  <c r="G96" i="3"/>
  <c r="F96" i="3"/>
  <c r="E96" i="3"/>
  <c r="D96" i="3"/>
  <c r="C96" i="3"/>
  <c r="B96" i="3"/>
  <c r="H95" i="3"/>
  <c r="G95" i="3"/>
  <c r="F95" i="3"/>
  <c r="E95" i="3"/>
  <c r="D95" i="3"/>
  <c r="C95" i="3"/>
  <c r="B95" i="3"/>
  <c r="H94" i="3"/>
  <c r="G94" i="3"/>
  <c r="F94" i="3"/>
  <c r="E94" i="3"/>
  <c r="D94" i="3"/>
  <c r="C94" i="3"/>
  <c r="B94" i="3"/>
  <c r="H93" i="3"/>
  <c r="G93" i="3"/>
  <c r="F93" i="3"/>
  <c r="E93" i="3"/>
  <c r="D93" i="3"/>
  <c r="C93" i="3"/>
  <c r="B93" i="3"/>
  <c r="H92" i="3"/>
  <c r="G92" i="3"/>
  <c r="F92" i="3"/>
  <c r="E92" i="3"/>
  <c r="D92" i="3"/>
  <c r="C92" i="3"/>
  <c r="B92" i="3"/>
  <c r="H91" i="3"/>
  <c r="G91" i="3"/>
  <c r="F91" i="3"/>
  <c r="E91" i="3"/>
  <c r="D91" i="3"/>
  <c r="C91" i="3"/>
  <c r="B91" i="3"/>
  <c r="H90" i="3"/>
  <c r="G90" i="3"/>
  <c r="F90" i="3"/>
  <c r="E90" i="3"/>
  <c r="D90" i="3"/>
  <c r="C90" i="3"/>
  <c r="B90" i="3"/>
  <c r="H89" i="3"/>
  <c r="G89" i="3"/>
  <c r="F89" i="3"/>
  <c r="E89" i="3"/>
  <c r="D89" i="3"/>
  <c r="C89" i="3"/>
  <c r="B89" i="3"/>
  <c r="H88" i="3"/>
  <c r="G88" i="3"/>
  <c r="F88" i="3"/>
  <c r="E88" i="3"/>
  <c r="D88" i="3"/>
  <c r="C88" i="3"/>
  <c r="B88" i="3"/>
  <c r="H87" i="3"/>
  <c r="G87" i="3"/>
  <c r="F87" i="3"/>
  <c r="E87" i="3"/>
  <c r="D87" i="3"/>
  <c r="C87" i="3"/>
  <c r="B87" i="3"/>
  <c r="H86" i="3"/>
  <c r="G86" i="3"/>
  <c r="F86" i="3"/>
  <c r="E86" i="3"/>
  <c r="D86" i="3"/>
  <c r="C86" i="3"/>
  <c r="B86" i="3"/>
  <c r="H85" i="3"/>
  <c r="G85" i="3"/>
  <c r="F85" i="3"/>
  <c r="E85" i="3"/>
  <c r="D85" i="3"/>
  <c r="C85" i="3"/>
  <c r="B85" i="3"/>
  <c r="H84" i="3"/>
  <c r="G84" i="3"/>
  <c r="F84" i="3"/>
  <c r="E84" i="3"/>
  <c r="D84" i="3"/>
  <c r="C84" i="3"/>
  <c r="B84" i="3"/>
  <c r="H83" i="3"/>
  <c r="G83" i="3"/>
  <c r="F83" i="3"/>
  <c r="E83" i="3"/>
  <c r="D83" i="3"/>
  <c r="C83" i="3"/>
  <c r="B83" i="3"/>
  <c r="H82" i="3"/>
  <c r="G82" i="3"/>
  <c r="F82" i="3"/>
  <c r="E82" i="3"/>
  <c r="D82" i="3"/>
  <c r="C82" i="3"/>
  <c r="B82" i="3"/>
  <c r="H81" i="3"/>
  <c r="G81" i="3"/>
  <c r="F81" i="3"/>
  <c r="E81" i="3"/>
  <c r="D81" i="3"/>
  <c r="C81" i="3"/>
  <c r="B81" i="3"/>
  <c r="H80" i="3"/>
  <c r="G80" i="3"/>
  <c r="F80" i="3"/>
  <c r="E80" i="3"/>
  <c r="D80" i="3"/>
  <c r="C80" i="3"/>
  <c r="B80" i="3"/>
  <c r="H79" i="3"/>
  <c r="G79" i="3"/>
  <c r="F79" i="3"/>
  <c r="E79" i="3"/>
  <c r="D79" i="3"/>
  <c r="C79" i="3"/>
  <c r="B79" i="3"/>
  <c r="H78" i="3"/>
  <c r="G78" i="3"/>
  <c r="F78" i="3"/>
  <c r="E78" i="3"/>
  <c r="D78" i="3"/>
  <c r="C78" i="3"/>
  <c r="B78" i="3"/>
  <c r="H77" i="3"/>
  <c r="G77" i="3"/>
  <c r="F77" i="3"/>
  <c r="E77" i="3"/>
  <c r="D77" i="3"/>
  <c r="C77" i="3"/>
  <c r="B77" i="3"/>
  <c r="H76" i="3"/>
  <c r="G76" i="3"/>
  <c r="F76" i="3"/>
  <c r="E76" i="3"/>
  <c r="D76" i="3"/>
  <c r="C76" i="3"/>
  <c r="B76" i="3"/>
  <c r="H75" i="3"/>
  <c r="G75" i="3"/>
  <c r="F75" i="3"/>
  <c r="E75" i="3"/>
  <c r="D75" i="3"/>
  <c r="C75" i="3"/>
  <c r="B75" i="3"/>
  <c r="H74" i="3"/>
  <c r="G74" i="3"/>
  <c r="F74" i="3"/>
  <c r="E74" i="3"/>
  <c r="D74" i="3"/>
  <c r="C74" i="3"/>
  <c r="B74" i="3"/>
  <c r="H73" i="3"/>
  <c r="G73" i="3"/>
  <c r="F73" i="3"/>
  <c r="E73" i="3"/>
  <c r="D73" i="3"/>
  <c r="C73" i="3"/>
  <c r="B73" i="3"/>
  <c r="H72" i="3"/>
  <c r="G72" i="3"/>
  <c r="F72" i="3"/>
  <c r="E72" i="3"/>
  <c r="D72" i="3"/>
  <c r="C72" i="3"/>
  <c r="B72" i="3"/>
  <c r="H71" i="3"/>
  <c r="G71" i="3"/>
  <c r="F71" i="3"/>
  <c r="E71" i="3"/>
  <c r="D71" i="3"/>
  <c r="C71" i="3"/>
  <c r="B71" i="3"/>
  <c r="H70" i="3"/>
  <c r="G70" i="3"/>
  <c r="F70" i="3"/>
  <c r="E70" i="3"/>
  <c r="D70" i="3"/>
  <c r="C70" i="3"/>
  <c r="B70" i="3"/>
  <c r="H69" i="3"/>
  <c r="G69" i="3"/>
  <c r="F69" i="3"/>
  <c r="E69" i="3"/>
  <c r="D69" i="3"/>
  <c r="C69" i="3"/>
  <c r="B69" i="3"/>
  <c r="H68" i="3"/>
  <c r="G68" i="3"/>
  <c r="F68" i="3"/>
  <c r="E68" i="3"/>
  <c r="D68" i="3"/>
  <c r="C68" i="3"/>
  <c r="B68" i="3"/>
  <c r="H67" i="3"/>
  <c r="G67" i="3"/>
  <c r="F67" i="3"/>
  <c r="E67" i="3"/>
  <c r="D67" i="3"/>
  <c r="C67" i="3"/>
  <c r="B67" i="3"/>
  <c r="H66" i="3"/>
  <c r="G66" i="3"/>
  <c r="F66" i="3"/>
  <c r="E66" i="3"/>
  <c r="D66" i="3"/>
  <c r="C66" i="3"/>
  <c r="B66" i="3"/>
  <c r="H65" i="3"/>
  <c r="G65" i="3"/>
  <c r="F65" i="3"/>
  <c r="E65" i="3"/>
  <c r="D65" i="3"/>
  <c r="C65" i="3"/>
  <c r="B65" i="3"/>
  <c r="H64" i="3"/>
  <c r="G64" i="3"/>
  <c r="F64" i="3"/>
  <c r="E64" i="3"/>
  <c r="D64" i="3"/>
  <c r="C64" i="3"/>
  <c r="B64" i="3"/>
  <c r="H63" i="3"/>
  <c r="G63" i="3"/>
  <c r="F63" i="3"/>
  <c r="E63" i="3"/>
  <c r="D63" i="3"/>
  <c r="C63" i="3"/>
  <c r="B63" i="3"/>
  <c r="H62" i="3"/>
  <c r="G62" i="3"/>
  <c r="F62" i="3"/>
  <c r="E62" i="3"/>
  <c r="D62" i="3"/>
  <c r="C62" i="3"/>
  <c r="B62" i="3"/>
  <c r="H61" i="3"/>
  <c r="G61" i="3"/>
  <c r="F61" i="3"/>
  <c r="E61" i="3"/>
  <c r="D61" i="3"/>
  <c r="C61" i="3"/>
  <c r="B61" i="3"/>
  <c r="H60" i="3"/>
  <c r="G60" i="3"/>
  <c r="F60" i="3"/>
  <c r="E60" i="3"/>
  <c r="D60" i="3"/>
  <c r="C60" i="3"/>
  <c r="B60" i="3"/>
  <c r="H59" i="3"/>
  <c r="G59" i="3"/>
  <c r="F59" i="3"/>
  <c r="E59" i="3"/>
  <c r="D59" i="3"/>
  <c r="C59" i="3"/>
  <c r="B59" i="3"/>
  <c r="H58" i="3"/>
  <c r="G58" i="3"/>
  <c r="F58" i="3"/>
  <c r="E58" i="3"/>
  <c r="D58" i="3"/>
  <c r="C58" i="3"/>
  <c r="B58" i="3"/>
  <c r="H57" i="3"/>
  <c r="G57" i="3"/>
  <c r="F57" i="3"/>
  <c r="E57" i="3"/>
  <c r="D57" i="3"/>
  <c r="C57" i="3"/>
  <c r="B57" i="3"/>
  <c r="H56" i="3"/>
  <c r="G56" i="3"/>
  <c r="F56" i="3"/>
  <c r="E56" i="3"/>
  <c r="D56" i="3"/>
  <c r="C56" i="3"/>
  <c r="B56" i="3"/>
  <c r="H55" i="3"/>
  <c r="G55" i="3"/>
  <c r="F55" i="3"/>
  <c r="E55" i="3"/>
  <c r="D55" i="3"/>
  <c r="C55" i="3"/>
  <c r="B55" i="3"/>
  <c r="H54" i="3"/>
  <c r="G54" i="3"/>
  <c r="F54" i="3"/>
  <c r="E54" i="3"/>
  <c r="D54" i="3"/>
  <c r="C54" i="3"/>
  <c r="B54" i="3"/>
  <c r="H53" i="3"/>
  <c r="G53" i="3"/>
  <c r="F53" i="3"/>
  <c r="E53" i="3"/>
  <c r="D53" i="3"/>
  <c r="C53" i="3"/>
  <c r="B53" i="3"/>
  <c r="H52" i="3"/>
  <c r="G52" i="3"/>
  <c r="F52" i="3"/>
  <c r="E52" i="3"/>
  <c r="D52" i="3"/>
  <c r="C52" i="3"/>
  <c r="B52" i="3"/>
  <c r="H51" i="3"/>
  <c r="G51" i="3"/>
  <c r="F51" i="3"/>
  <c r="E51" i="3"/>
  <c r="D51" i="3"/>
  <c r="C51" i="3"/>
  <c r="B51" i="3"/>
  <c r="H50" i="3"/>
  <c r="G50" i="3"/>
  <c r="F50" i="3"/>
  <c r="E50" i="3"/>
  <c r="D50" i="3"/>
  <c r="C50" i="3"/>
  <c r="B50" i="3"/>
  <c r="H49" i="3"/>
  <c r="G49" i="3"/>
  <c r="F49" i="3"/>
  <c r="E49" i="3"/>
  <c r="D49" i="3"/>
  <c r="C49" i="3"/>
  <c r="B49" i="3"/>
  <c r="H48" i="3"/>
  <c r="G48" i="3"/>
  <c r="F48" i="3"/>
  <c r="E48" i="3"/>
  <c r="D48" i="3"/>
  <c r="C48" i="3"/>
  <c r="B48" i="3"/>
  <c r="H47" i="3"/>
  <c r="G47" i="3"/>
  <c r="F47" i="3"/>
  <c r="E47" i="3"/>
  <c r="D47" i="3"/>
  <c r="C47" i="3"/>
  <c r="B47" i="3"/>
  <c r="H46" i="3"/>
  <c r="G46" i="3"/>
  <c r="F46" i="3"/>
  <c r="E46" i="3"/>
  <c r="D46" i="3"/>
  <c r="C46" i="3"/>
  <c r="B46" i="3"/>
  <c r="H45" i="3"/>
  <c r="G45" i="3"/>
  <c r="F45" i="3"/>
  <c r="E45" i="3"/>
  <c r="D45" i="3"/>
  <c r="C45" i="3"/>
  <c r="B45" i="3"/>
  <c r="H44" i="3"/>
  <c r="G44" i="3"/>
  <c r="F44" i="3"/>
  <c r="E44" i="3"/>
  <c r="D44" i="3"/>
  <c r="C44" i="3"/>
  <c r="B44" i="3"/>
  <c r="H43" i="3"/>
  <c r="G43" i="3"/>
  <c r="F43" i="3"/>
  <c r="E43" i="3"/>
  <c r="D43" i="3"/>
  <c r="C43" i="3"/>
  <c r="B43" i="3"/>
  <c r="H42" i="3"/>
  <c r="G42" i="3"/>
  <c r="F42" i="3"/>
  <c r="E42" i="3"/>
  <c r="D42" i="3"/>
  <c r="C42" i="3"/>
  <c r="B42" i="3"/>
  <c r="H41" i="3"/>
  <c r="G41" i="3"/>
  <c r="F41" i="3"/>
  <c r="E41" i="3"/>
  <c r="D41" i="3"/>
  <c r="C41" i="3"/>
  <c r="B41" i="3"/>
  <c r="H40" i="3"/>
  <c r="G40" i="3"/>
  <c r="F40" i="3"/>
  <c r="E40" i="3"/>
  <c r="D40" i="3"/>
  <c r="C40" i="3"/>
  <c r="B40" i="3"/>
  <c r="H39" i="3"/>
  <c r="G39" i="3"/>
  <c r="F39" i="3"/>
  <c r="E39" i="3"/>
  <c r="D39" i="3"/>
  <c r="C39" i="3"/>
  <c r="B39" i="3"/>
  <c r="H38" i="3"/>
  <c r="G38" i="3"/>
  <c r="F38" i="3"/>
  <c r="E38" i="3"/>
  <c r="D38" i="3"/>
  <c r="C38" i="3"/>
  <c r="B38" i="3"/>
  <c r="H37" i="3"/>
  <c r="G37" i="3"/>
  <c r="F37" i="3"/>
  <c r="E37" i="3"/>
  <c r="D37" i="3"/>
  <c r="C37" i="3"/>
  <c r="B37" i="3"/>
  <c r="H36" i="3"/>
  <c r="G36" i="3"/>
  <c r="F36" i="3"/>
  <c r="E36" i="3"/>
  <c r="D36" i="3"/>
  <c r="C36" i="3"/>
  <c r="B36" i="3"/>
  <c r="H35" i="3"/>
  <c r="G35" i="3"/>
  <c r="F35" i="3"/>
  <c r="E35" i="3"/>
  <c r="D35" i="3"/>
  <c r="C35" i="3"/>
  <c r="B35" i="3"/>
  <c r="H34" i="3"/>
  <c r="G34" i="3"/>
  <c r="F34" i="3"/>
  <c r="E34" i="3"/>
  <c r="D34" i="3"/>
  <c r="C34" i="3"/>
  <c r="B34" i="3"/>
  <c r="H33" i="3"/>
  <c r="G33" i="3"/>
  <c r="F33" i="3"/>
  <c r="E33" i="3"/>
  <c r="D33" i="3"/>
  <c r="C33" i="3"/>
  <c r="B33" i="3"/>
  <c r="H32" i="3"/>
  <c r="G32" i="3"/>
  <c r="F32" i="3"/>
  <c r="E32" i="3"/>
  <c r="D32" i="3"/>
  <c r="C32" i="3"/>
  <c r="B32" i="3"/>
  <c r="H31" i="3"/>
  <c r="G31" i="3"/>
  <c r="F31" i="3"/>
  <c r="E31" i="3"/>
  <c r="D31" i="3"/>
  <c r="C31" i="3"/>
  <c r="B31" i="3"/>
  <c r="H30" i="3"/>
  <c r="G30" i="3"/>
  <c r="F30" i="3"/>
  <c r="E30" i="3"/>
  <c r="D30" i="3"/>
  <c r="C30" i="3"/>
  <c r="B30" i="3"/>
  <c r="H29" i="3"/>
  <c r="G29" i="3"/>
  <c r="F29" i="3"/>
  <c r="E29" i="3"/>
  <c r="D29" i="3"/>
  <c r="C29" i="3"/>
  <c r="B29" i="3"/>
  <c r="H28" i="3"/>
  <c r="G28" i="3"/>
  <c r="F28" i="3"/>
  <c r="E28" i="3"/>
  <c r="D28" i="3"/>
  <c r="C28" i="3"/>
  <c r="B28" i="3"/>
  <c r="H27" i="3"/>
  <c r="G27" i="3"/>
  <c r="F27" i="3"/>
  <c r="E27" i="3"/>
  <c r="D27" i="3"/>
  <c r="C27" i="3"/>
  <c r="B27" i="3"/>
  <c r="H26" i="3"/>
  <c r="G26" i="3"/>
  <c r="F26" i="3"/>
  <c r="E26" i="3"/>
  <c r="D26" i="3"/>
  <c r="C26" i="3"/>
  <c r="B26" i="3"/>
  <c r="H25" i="3"/>
  <c r="G25" i="3"/>
  <c r="F25" i="3"/>
  <c r="E25" i="3"/>
  <c r="D25" i="3"/>
  <c r="C25" i="3"/>
  <c r="B25" i="3"/>
  <c r="H24" i="3"/>
  <c r="G24" i="3"/>
  <c r="F24" i="3"/>
  <c r="E24" i="3"/>
  <c r="D24" i="3"/>
  <c r="C24" i="3"/>
  <c r="B24" i="3"/>
  <c r="H23" i="3"/>
  <c r="G23" i="3"/>
  <c r="F23" i="3"/>
  <c r="E23" i="3"/>
  <c r="D23" i="3"/>
  <c r="C23" i="3"/>
  <c r="B23" i="3"/>
  <c r="H22" i="3"/>
  <c r="G22" i="3"/>
  <c r="F22" i="3"/>
  <c r="E22" i="3"/>
  <c r="D22" i="3"/>
  <c r="C22" i="3"/>
  <c r="B22" i="3"/>
  <c r="H21" i="3"/>
  <c r="G21" i="3"/>
  <c r="F21" i="3"/>
  <c r="E21" i="3"/>
  <c r="D21" i="3"/>
  <c r="C21" i="3"/>
  <c r="B21" i="3"/>
  <c r="H20" i="3"/>
  <c r="G20" i="3"/>
  <c r="F20" i="3"/>
  <c r="E20" i="3"/>
  <c r="D20" i="3"/>
  <c r="C20" i="3"/>
  <c r="B20" i="3"/>
  <c r="H19" i="3"/>
  <c r="G19" i="3"/>
  <c r="F19" i="3"/>
  <c r="E19" i="3"/>
  <c r="D19" i="3"/>
  <c r="C19" i="3"/>
  <c r="B19" i="3"/>
  <c r="H18" i="3"/>
  <c r="G18" i="3"/>
  <c r="F18" i="3"/>
  <c r="E18" i="3"/>
  <c r="D18" i="3"/>
  <c r="C18" i="3"/>
  <c r="B18" i="3"/>
  <c r="H17" i="3"/>
  <c r="G17" i="3"/>
  <c r="F17" i="3"/>
  <c r="E17" i="3"/>
  <c r="D17" i="3"/>
  <c r="C17" i="3"/>
  <c r="B17" i="3"/>
  <c r="H16" i="3"/>
  <c r="G16" i="3"/>
  <c r="F16" i="3"/>
  <c r="E16" i="3"/>
  <c r="D16" i="3"/>
  <c r="C16" i="3"/>
  <c r="B16" i="3"/>
  <c r="H15" i="3"/>
  <c r="G15" i="3"/>
  <c r="F15" i="3"/>
  <c r="E15" i="3"/>
  <c r="D15" i="3"/>
  <c r="C15" i="3"/>
  <c r="B15" i="3"/>
  <c r="H14" i="3"/>
  <c r="G14" i="3"/>
  <c r="F14" i="3"/>
  <c r="E14" i="3"/>
  <c r="D14" i="3"/>
  <c r="B14" i="3"/>
  <c r="H13" i="3"/>
  <c r="G13" i="3"/>
  <c r="F13" i="3"/>
  <c r="E13" i="3"/>
  <c r="D13" i="3"/>
  <c r="C13" i="3"/>
  <c r="B13" i="3"/>
  <c r="H12" i="3"/>
  <c r="G12" i="3"/>
  <c r="F12" i="3"/>
  <c r="E12" i="3"/>
  <c r="D12" i="3"/>
  <c r="C12" i="3"/>
  <c r="B12" i="3"/>
  <c r="H11" i="3"/>
  <c r="G11" i="3"/>
  <c r="F11" i="3"/>
  <c r="E11" i="3"/>
  <c r="D11" i="3"/>
  <c r="C11" i="3"/>
  <c r="B11" i="3"/>
  <c r="H10" i="3"/>
  <c r="G10" i="3"/>
  <c r="F10" i="3"/>
  <c r="E10" i="3"/>
  <c r="D10" i="3"/>
  <c r="C10" i="3"/>
  <c r="B10" i="3"/>
  <c r="H9" i="3"/>
  <c r="G9" i="3"/>
  <c r="F9" i="3"/>
  <c r="E9" i="3"/>
  <c r="D9" i="3"/>
  <c r="C9" i="3"/>
  <c r="B9" i="3"/>
  <c r="H8" i="3"/>
  <c r="G8" i="3"/>
  <c r="F8" i="3"/>
  <c r="E8" i="3"/>
  <c r="D8" i="3"/>
  <c r="C8" i="3"/>
  <c r="B8" i="3"/>
  <c r="H7" i="3"/>
  <c r="G7" i="3"/>
  <c r="F7" i="3"/>
  <c r="E7" i="3"/>
  <c r="D7" i="3"/>
  <c r="C7" i="3"/>
  <c r="B7" i="3"/>
  <c r="H6" i="3"/>
  <c r="G6" i="3"/>
  <c r="F6" i="3"/>
  <c r="E6" i="3"/>
  <c r="D6" i="3"/>
  <c r="C6" i="3"/>
  <c r="B6" i="3"/>
  <c r="H5" i="3"/>
  <c r="G5" i="3"/>
  <c r="F5" i="3"/>
  <c r="E5" i="3"/>
  <c r="D5" i="3"/>
  <c r="C5" i="3"/>
  <c r="B5" i="3"/>
  <c r="H4" i="3"/>
  <c r="G4" i="3"/>
  <c r="F4" i="3"/>
  <c r="E4" i="3"/>
  <c r="D4" i="3"/>
  <c r="C4" i="3"/>
  <c r="A3" i="3"/>
  <c r="A2" i="3"/>
  <c r="G12" i="1"/>
  <c r="J44" i="2" l="1"/>
  <c r="J45" i="2"/>
  <c r="C5" i="1"/>
  <c r="C6" i="1"/>
  <c r="C7" i="1"/>
  <c r="C8" i="1"/>
  <c r="C9"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tc={0F50577C-E012-41F0-AB07-1269C6ECEFCB}</author>
    <author>tc={0DC09C61-4785-4D46-B943-CAC885A15210}</author>
  </authors>
  <commentList>
    <comment ref="B3" authorId="0" shapeId="0" xr:uid="{0F50577C-E012-41F0-AB07-1269C6ECEFCB}">
      <text>
        <t>[Comentario encadenado]
Su versión de Excel le permite leer este comentario encadenado; sin embargo, las ediciones que se apliquen se quitarán si el archivo se abre en una versión más reciente de Excel. Más información: https://go.microsoft.com/fwlink/?linkid=870924
Comentario:
    Tomado de UE systems</t>
      </text>
    </comment>
    <comment ref="F3" authorId="1" shapeId="0" xr:uid="{0DC09C61-4785-4D46-B943-CAC885A15210}">
      <text>
        <t>[Comentario encadenado]
Su versión de Excel le permite leer este comentario encadenado; sin embargo, las ediciones que se apliquen se quitarán si el archivo se abre en una versión más reciente de Excel. Más información: https://go.microsoft.com/fwlink/?linkid=870924
Comentario:
    Tomado de UE systems</t>
      </text>
    </comment>
  </commentList>
</comments>
</file>

<file path=xl/sharedStrings.xml><?xml version="1.0" encoding="utf-8"?>
<sst xmlns="http://schemas.openxmlformats.org/spreadsheetml/2006/main" count="140" uniqueCount="67">
  <si>
    <t>Correlacion</t>
  </si>
  <si>
    <t>Presión (psi)</t>
  </si>
  <si>
    <t>Coeficiente fugas ultrasonido (dB)</t>
  </si>
  <si>
    <t>Leak on Compressors room</t>
  </si>
  <si>
    <t>#</t>
  </si>
  <si>
    <t>Zone</t>
  </si>
  <si>
    <t>Type</t>
  </si>
  <si>
    <t>Decibels</t>
  </si>
  <si>
    <t>Pressure</t>
  </si>
  <si>
    <t>Description</t>
  </si>
  <si>
    <t>Date</t>
  </si>
  <si>
    <t>ACFM</t>
  </si>
  <si>
    <t>Compressor Room N°1</t>
  </si>
  <si>
    <t>Pipe</t>
  </si>
  <si>
    <t>Leak on Economat No. 1 flange gasket</t>
  </si>
  <si>
    <t>Compressor room N°1</t>
  </si>
  <si>
    <t>Leak on hot low pressure pipe flange near Centac 1 compressor discharge</t>
  </si>
  <si>
    <t xml:space="preserve">Leak on Centac 1 compressor discharge by-pass valve flange </t>
  </si>
  <si>
    <t>Leak on Centac 1 compressor discharge by-pass valve flange</t>
  </si>
  <si>
    <t>Accessories</t>
  </si>
  <si>
    <t>Leak on Ingersoll Rand Electropneumatic Positioner Gasket in Centac 6 Compressor</t>
  </si>
  <si>
    <t>Leak on Centac 6 compressor blow-off pipe top flange gasket</t>
  </si>
  <si>
    <t>Leak on Centac 6 compressor blow-off pipe bottom flange gasket</t>
  </si>
  <si>
    <t>Leak on Centac 6 compressor discharge pipe flange gasket leak</t>
  </si>
  <si>
    <t>Leak by porosity in pipe weld from Centac 6 compressor 5in discharge pipe</t>
  </si>
  <si>
    <t xml:space="preserve">Leak on Centac 6 compressor discharge pipe flange packing </t>
  </si>
  <si>
    <t>Leak on 2in relief valve in Centac 6 compressor discharge line</t>
  </si>
  <si>
    <t xml:space="preserve">Leak on Centac 6 Compressor Discharge Pipe Weld </t>
  </si>
  <si>
    <t>Leak on Centac 1 compressor discharge 7in discharge pipe flange gasket</t>
  </si>
  <si>
    <t>Leaks on Centac 1 Compressor Blow Off 6 '' Pipe Flange Gasket</t>
  </si>
  <si>
    <t>Leak on flange gasket before 6in pipeline by-pass valve (blow off) on Centac 1 compressor</t>
  </si>
  <si>
    <t>Hole on drain hose from Centac 1 compressor</t>
  </si>
  <si>
    <t>Broken hose in connection to Centac 5 compressor FRL filter</t>
  </si>
  <si>
    <t>Leak on blow gun nozzle from Dryer 1</t>
  </si>
  <si>
    <t>Leak on Centac 5 compressor discharge pipe flange mismatch</t>
  </si>
  <si>
    <t>Leak on Ingersoll Rand electropneumatic positioner Gasket in Centac 5 Compressor</t>
  </si>
  <si>
    <t>Leak on Filter drain near outlet and Centac 6 compressor</t>
  </si>
  <si>
    <t>Compressor room N°2</t>
  </si>
  <si>
    <t>Economat 2 flange leak in 20in tubing</t>
  </si>
  <si>
    <t>Centac 3 compressor drain quick coupler leak</t>
  </si>
  <si>
    <t>Centac 3 Compressor Electropneumatic Positioner Filter Cap Leak</t>
  </si>
  <si>
    <t>Ingersoll Rand Electropneumatic Positioner Gasket Leak in Centac 2 Compressor</t>
  </si>
  <si>
    <t>Centac 2 compressor discharge pipe flange packing leak</t>
  </si>
  <si>
    <t>Centac 2 compressor discharge pipe expansion joint gasket leak</t>
  </si>
  <si>
    <t>1/4 "hose OD fitting leak in Dryer 4 drain (above room 2)</t>
  </si>
  <si>
    <t>2in butterfly valve handle leak in dryer 2</t>
  </si>
  <si>
    <t>150 PSI</t>
  </si>
  <si>
    <t>125PSI</t>
  </si>
  <si>
    <t>100 PSI</t>
  </si>
  <si>
    <t>75 PSI</t>
  </si>
  <si>
    <t>50 PSI</t>
  </si>
  <si>
    <t>25 PSI</t>
  </si>
  <si>
    <t>10 PSI</t>
  </si>
  <si>
    <t>Ejm:</t>
  </si>
  <si>
    <t>dB</t>
  </si>
  <si>
    <t>Leak CFM</t>
  </si>
  <si>
    <t>psig</t>
  </si>
  <si>
    <t>Formula cfm en funcion de dB y psig=</t>
  </si>
  <si>
    <t>Diferencia</t>
  </si>
  <si>
    <t>Calculo</t>
  </si>
  <si>
    <t>Intermitencia</t>
  </si>
  <si>
    <t>Caoeficiente multiplicador</t>
  </si>
  <si>
    <t>Coeficiente exponencial</t>
  </si>
  <si>
    <t>Regresión Polinomica</t>
  </si>
  <si>
    <t xml:space="preserve">Coef. Exp. </t>
  </si>
  <si>
    <t>Coef. Multiplicador</t>
  </si>
  <si>
    <t>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</si>
</sst>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dd/mm/yyyy;@"/>
    <numFmt numFmtId="167" formatCode="&quot;$&quot;#,##0.00_);\(&quot;$&quot;#,##0.00\)"/>
  </numFmts>
  <fonts count="19" x14ac:knownFonts="1">
    <font>
      <sz val="11"/>
      <color theme="1"/>
      <name val="Garamond"/>
      <family val="2"/>
      <scheme val="minor"/>
    </font>
    <font>
      <sz val="11"/>
      <color theme="1"/>
      <name val="Garamond"/>
      <family val="2"/>
      <scheme val="minor"/>
    </font>
    <font>
      <sz val="11"/>
      <color rgb="FF3F3F76"/>
      <name val="Garamond"/>
      <family val="2"/>
      <scheme val="minor"/>
    </font>
    <font>
      <b/>
      <sz val="11"/>
      <color rgb="FF3F3F3F"/>
      <name val="Garamond"/>
      <family val="2"/>
      <scheme val="minor"/>
    </font>
    <font>
      <sz val="11"/>
      <color theme="0"/>
      <name val="Garamond"/>
      <family val="2"/>
      <scheme val="minor"/>
    </font>
    <font>
      <sz val="12"/>
      <color theme="1"/>
      <name val="Garamond"/>
      <family val="2"/>
      <scheme val="minor"/>
    </font>
    <font>
      <sz val="14"/>
      <color theme="1"/>
      <name val="Garamond"/>
      <family val="2"/>
      <scheme val="minor"/>
    </font>
    <font>
      <b/>
      <sz val="10"/>
      <color theme="1"/>
      <name val="Garamond"/>
      <family val="2"/>
      <scheme val="minor"/>
    </font>
    <font>
      <b/>
      <sz val="14"/>
      <color theme="3"/>
      <name val="Garamond"/>
      <family val="2"/>
      <scheme val="minor"/>
    </font>
    <font>
      <b/>
      <sz val="12"/>
      <color theme="2"/>
      <name val="Garamond"/>
      <family val="2"/>
      <scheme val="minor"/>
    </font>
    <font>
      <sz val="12"/>
      <color theme="1" tint="-0.499984740745262"/>
      <name val="Garamond"/>
      <family val="2"/>
      <scheme val="minor"/>
    </font>
    <font>
      <sz val="11"/>
      <name val="Bookman Old Style"/>
      <family val="1"/>
    </font>
    <font>
      <sz val="12"/>
      <name val="Bookman Old Style"/>
      <family val="1"/>
    </font>
    <font>
      <sz val="11"/>
      <name val="Garamond"/>
      <family val="2"/>
      <scheme val="minor"/>
    </font>
    <font>
      <b/>
      <sz val="12"/>
      <name val="Garamond"/>
      <family val="1"/>
      <scheme val="minor"/>
    </font>
    <font>
      <b/>
      <sz val="12"/>
      <color theme="1"/>
      <name val="Garamond"/>
      <family val="2"/>
      <scheme val="minor"/>
    </font>
    <font>
      <sz val="12"/>
      <name val="Arial"/>
      <family val="2"/>
    </font>
    <font>
      <b/>
      <sz val="12"/>
      <color indexed="10"/>
      <name val="Arial"/>
      <family val="2"/>
    </font>
    <font>
      <b/>
      <sz val="12"/>
      <name val="Garamond"/>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theme="6"/>
      </patternFill>
    </fill>
    <fill>
      <patternFill patternType="solid">
        <fgColor theme="7" tint="-0.499984740745262"/>
        <bgColor indexed="64"/>
      </patternFill>
    </fill>
    <fill>
      <patternFill patternType="solid">
        <fgColor theme="2"/>
        <bgColor indexed="64"/>
      </patternFill>
    </fill>
    <fill>
      <patternFill patternType="solid">
        <fgColor indexed="9"/>
        <bgColor indexed="64"/>
      </patternFill>
    </fill>
    <fill>
      <patternFill patternType="solid">
        <fgColor theme="4" tint="0.59999389629810485"/>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theme="1" tint="0.14999847407452621"/>
      </left>
      <right style="thin">
        <color theme="0"/>
      </right>
      <top style="medium">
        <color theme="1" tint="0.14999847407452621"/>
      </top>
      <bottom style="medium">
        <color theme="0"/>
      </bottom>
      <diagonal/>
    </border>
    <border>
      <left style="thin">
        <color theme="0"/>
      </left>
      <right style="thin">
        <color theme="0"/>
      </right>
      <top style="medium">
        <color theme="1" tint="0.14999847407452621"/>
      </top>
      <bottom style="medium">
        <color theme="0"/>
      </bottom>
      <diagonal/>
    </border>
    <border>
      <left style="thin">
        <color theme="0"/>
      </left>
      <right style="medium">
        <color theme="1" tint="0.14999847407452621"/>
      </right>
      <top style="medium">
        <color theme="1" tint="0.14999847407452621"/>
      </top>
      <bottom style="medium">
        <color theme="0"/>
      </bottom>
      <diagonal/>
    </border>
    <border>
      <left style="medium">
        <color theme="1" tint="0.14999847407452621"/>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medium">
        <color theme="1" tint="0.14999847407452621"/>
      </right>
      <top style="medium">
        <color theme="0"/>
      </top>
      <bottom style="medium">
        <color theme="0"/>
      </bottom>
      <diagonal/>
    </border>
    <border>
      <left style="medium">
        <color theme="1" tint="0.1499984740745262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rgb="FF7F7F7F"/>
      </right>
      <top style="medium">
        <color indexed="64"/>
      </top>
      <bottom style="thin">
        <color rgb="FF7F7F7F"/>
      </bottom>
      <diagonal/>
    </border>
    <border>
      <left style="thin">
        <color indexed="64"/>
      </left>
      <right style="thin">
        <color indexed="64"/>
      </right>
      <top style="medium">
        <color indexed="64"/>
      </top>
      <bottom style="thin">
        <color indexed="64"/>
      </bottom>
      <diagonal/>
    </border>
    <border>
      <left style="thin">
        <color rgb="FF3F3F3F"/>
      </left>
      <right style="medium">
        <color indexed="64"/>
      </right>
      <top style="medium">
        <color indexed="64"/>
      </top>
      <bottom style="thin">
        <color rgb="FF3F3F3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3F3F3F"/>
      </left>
      <right style="medium">
        <color indexed="64"/>
      </right>
      <top style="thin">
        <color rgb="FF3F3F3F"/>
      </top>
      <bottom style="medium">
        <color indexed="64"/>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s>
  <cellStyleXfs count="6">
    <xf numFmtId="0" fontId="0" fillId="0" borderId="0"/>
    <xf numFmtId="9"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4" borderId="0" applyNumberFormat="0" applyBorder="0" applyAlignment="0" applyProtection="0"/>
    <xf numFmtId="0" fontId="11" fillId="0" borderId="0"/>
  </cellStyleXfs>
  <cellXfs count="67">
    <xf numFmtId="0" fontId="0" fillId="0" borderId="0" xfId="0"/>
    <xf numFmtId="164" fontId="0" fillId="0" borderId="0" xfId="0" applyNumberFormat="1"/>
    <xf numFmtId="165" fontId="0" fillId="0" borderId="0" xfId="0" applyNumberFormat="1"/>
    <xf numFmtId="0" fontId="0" fillId="0" borderId="0" xfId="0" applyAlignment="1">
      <alignment vertical="top"/>
    </xf>
    <xf numFmtId="0" fontId="0" fillId="0" borderId="0" xfId="0" applyAlignment="1">
      <alignment vertical="top" wrapText="1"/>
    </xf>
    <xf numFmtId="0" fontId="7" fillId="0" borderId="0" xfId="0" applyFont="1"/>
    <xf numFmtId="0" fontId="10" fillId="0" borderId="9" xfId="0" applyFont="1" applyBorder="1" applyAlignment="1">
      <alignment horizontal="center"/>
    </xf>
    <xf numFmtId="0" fontId="10" fillId="0" borderId="10" xfId="0" applyFont="1" applyBorder="1" applyAlignment="1">
      <alignment horizontal="center"/>
    </xf>
    <xf numFmtId="0" fontId="10" fillId="0" borderId="10" xfId="0" applyFont="1" applyBorder="1" applyAlignment="1">
      <alignment horizontal="left"/>
    </xf>
    <xf numFmtId="14" fontId="10" fillId="0" borderId="10" xfId="0" applyNumberFormat="1" applyFont="1" applyBorder="1" applyAlignment="1">
      <alignment horizontal="center" vertical="center"/>
    </xf>
    <xf numFmtId="166" fontId="10" fillId="0" borderId="10" xfId="0" applyNumberFormat="1" applyFont="1" applyBorder="1" applyAlignment="1">
      <alignment horizontal="center" vertical="center"/>
    </xf>
    <xf numFmtId="0" fontId="10" fillId="0" borderId="10" xfId="0" applyFont="1" applyBorder="1"/>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2" fillId="7" borderId="12" xfId="5" applyFont="1" applyFill="1" applyBorder="1"/>
    <xf numFmtId="2" fontId="12" fillId="7" borderId="12" xfId="5" applyNumberFormat="1" applyFont="1" applyFill="1" applyBorder="1" applyAlignment="1">
      <alignment horizontal="center" vertical="center" wrapText="1"/>
    </xf>
    <xf numFmtId="2" fontId="12" fillId="7" borderId="13" xfId="5" applyNumberFormat="1" applyFont="1" applyFill="1" applyBorder="1" applyAlignment="1">
      <alignment horizontal="center" vertical="center" wrapText="1"/>
    </xf>
    <xf numFmtId="2" fontId="12" fillId="7" borderId="13" xfId="5" applyNumberFormat="1" applyFont="1" applyFill="1" applyBorder="1" applyAlignment="1">
      <alignment horizontal="center"/>
    </xf>
    <xf numFmtId="2" fontId="12" fillId="7" borderId="13" xfId="5" applyNumberFormat="1" applyFont="1" applyFill="1" applyBorder="1" applyAlignment="1">
      <alignment horizontal="center" wrapText="1"/>
    </xf>
    <xf numFmtId="1" fontId="12" fillId="7" borderId="12" xfId="5" applyNumberFormat="1" applyFont="1" applyFill="1" applyBorder="1" applyAlignment="1">
      <alignment horizontal="center"/>
    </xf>
    <xf numFmtId="1" fontId="12" fillId="7" borderId="15" xfId="5" applyNumberFormat="1" applyFont="1" applyFill="1" applyBorder="1" applyAlignment="1">
      <alignment horizontal="center"/>
    </xf>
    <xf numFmtId="2" fontId="12" fillId="7" borderId="16" xfId="5" applyNumberFormat="1" applyFont="1" applyFill="1" applyBorder="1" applyAlignment="1">
      <alignment horizontal="center"/>
    </xf>
    <xf numFmtId="2" fontId="12" fillId="7" borderId="16" xfId="5" applyNumberFormat="1" applyFont="1" applyFill="1" applyBorder="1" applyAlignment="1">
      <alignment horizontal="center" wrapText="1"/>
    </xf>
    <xf numFmtId="167" fontId="12" fillId="7" borderId="13" xfId="5" applyNumberFormat="1" applyFont="1" applyFill="1" applyBorder="1" applyAlignment="1">
      <alignment horizontal="center"/>
    </xf>
    <xf numFmtId="2" fontId="12" fillId="7" borderId="14" xfId="5" applyNumberFormat="1" applyFont="1" applyFill="1" applyBorder="1" applyAlignment="1">
      <alignment horizontal="center"/>
    </xf>
    <xf numFmtId="0" fontId="6" fillId="0" borderId="0" xfId="0" applyFont="1"/>
    <xf numFmtId="0" fontId="3" fillId="3" borderId="22" xfId="3" applyBorder="1"/>
    <xf numFmtId="0" fontId="14" fillId="0" borderId="17" xfId="2" applyFont="1" applyFill="1" applyBorder="1" applyAlignment="1">
      <alignment horizontal="center"/>
    </xf>
    <xf numFmtId="0" fontId="14" fillId="0" borderId="18" xfId="0" applyFont="1" applyBorder="1" applyAlignment="1">
      <alignment horizontal="center"/>
    </xf>
    <xf numFmtId="0" fontId="14" fillId="3" borderId="19" xfId="3" applyFont="1" applyBorder="1" applyAlignment="1">
      <alignment horizontal="center"/>
    </xf>
    <xf numFmtId="0" fontId="15" fillId="0" borderId="0" xfId="0" applyFont="1"/>
    <xf numFmtId="165" fontId="13" fillId="0" borderId="0" xfId="0" applyNumberFormat="1" applyFont="1"/>
    <xf numFmtId="0" fontId="13" fillId="0" borderId="0" xfId="0" applyFont="1" applyAlignment="1">
      <alignment vertical="top"/>
    </xf>
    <xf numFmtId="164" fontId="5" fillId="6" borderId="23" xfId="0" applyNumberFormat="1" applyFont="1" applyFill="1" applyBorder="1" applyAlignment="1">
      <alignment horizontal="center" vertical="center"/>
    </xf>
    <xf numFmtId="0" fontId="10" fillId="0" borderId="24" xfId="0" applyFont="1" applyBorder="1" applyAlignment="1">
      <alignment horizontal="center"/>
    </xf>
    <xf numFmtId="0" fontId="10" fillId="0" borderId="25" xfId="0" applyFont="1" applyBorder="1" applyAlignment="1">
      <alignment horizontal="center"/>
    </xf>
    <xf numFmtId="0" fontId="10" fillId="0" borderId="25" xfId="0" applyFont="1" applyBorder="1" applyAlignment="1">
      <alignment horizontal="left"/>
    </xf>
    <xf numFmtId="166" fontId="10" fillId="0" borderId="25" xfId="0" applyNumberFormat="1" applyFont="1" applyBorder="1" applyAlignment="1">
      <alignment horizontal="center" vertical="center"/>
    </xf>
    <xf numFmtId="164" fontId="5" fillId="6" borderId="26" xfId="0" applyNumberFormat="1" applyFont="1" applyFill="1" applyBorder="1" applyAlignment="1">
      <alignment horizontal="center" vertical="center"/>
    </xf>
    <xf numFmtId="9" fontId="0" fillId="0" borderId="0" xfId="1" applyFont="1"/>
    <xf numFmtId="2" fontId="16" fillId="0" borderId="0" xfId="5" applyNumberFormat="1" applyFont="1" applyAlignment="1">
      <alignment vertical="top" wrapText="1"/>
    </xf>
    <xf numFmtId="2" fontId="17" fillId="0" borderId="0" xfId="5" applyNumberFormat="1" applyFont="1" applyAlignment="1">
      <alignment vertical="top" wrapText="1"/>
    </xf>
    <xf numFmtId="2" fontId="17" fillId="0" borderId="0" xfId="5" applyNumberFormat="1" applyFont="1" applyAlignment="1">
      <alignment vertical="top" shrinkToFit="1"/>
    </xf>
    <xf numFmtId="2" fontId="16" fillId="0" borderId="0" xfId="5" applyNumberFormat="1" applyFont="1" applyAlignment="1">
      <alignment horizontal="left" vertical="top" wrapText="1"/>
    </xf>
    <xf numFmtId="2" fontId="17" fillId="0" borderId="0" xfId="5" applyNumberFormat="1" applyFont="1" applyAlignment="1">
      <alignment horizontal="left" vertical="top" wrapText="1"/>
    </xf>
    <xf numFmtId="2" fontId="17" fillId="0" borderId="0" xfId="5" applyNumberFormat="1" applyFont="1" applyAlignment="1">
      <alignment horizontal="left" vertical="top" shrinkToFit="1"/>
    </xf>
    <xf numFmtId="0" fontId="9" fillId="5" borderId="6" xfId="4" applyFont="1" applyFill="1" applyBorder="1" applyAlignment="1">
      <alignment horizontal="left" vertical="center"/>
    </xf>
    <xf numFmtId="0" fontId="9" fillId="5" borderId="7" xfId="4" applyFont="1" applyFill="1" applyBorder="1" applyAlignment="1">
      <alignment horizontal="left" vertical="center"/>
    </xf>
    <xf numFmtId="0" fontId="9" fillId="5" borderId="7" xfId="4" applyFont="1" applyFill="1" applyBorder="1" applyAlignment="1">
      <alignment horizontal="left"/>
    </xf>
    <xf numFmtId="164" fontId="9" fillId="5" borderId="8" xfId="4" applyNumberFormat="1" applyFont="1" applyFill="1" applyBorder="1" applyAlignment="1">
      <alignment horizontal="left" vertical="center"/>
    </xf>
    <xf numFmtId="0" fontId="9" fillId="5" borderId="11" xfId="4" applyFont="1" applyFill="1" applyBorder="1" applyAlignment="1">
      <alignment horizontal="left" vertical="center"/>
    </xf>
    <xf numFmtId="0" fontId="0" fillId="0" borderId="0" xfId="0" applyAlignment="1">
      <alignment horizontal="left"/>
    </xf>
    <xf numFmtId="9" fontId="10" fillId="0" borderId="10" xfId="0" applyNumberFormat="1" applyFont="1" applyBorder="1" applyAlignment="1">
      <alignment horizontal="center"/>
    </xf>
    <xf numFmtId="0" fontId="0" fillId="0" borderId="0" xfId="0" applyAlignment="1">
      <alignment horizontal="right" vertical="top" wrapText="1"/>
    </xf>
    <xf numFmtId="0" fontId="13" fillId="0" borderId="0" xfId="0" applyFont="1" applyAlignment="1">
      <alignment vertical="top" wrapText="1"/>
    </xf>
    <xf numFmtId="0" fontId="2" fillId="2" borderId="20" xfId="2" applyBorder="1" applyAlignment="1">
      <alignment horizontal="right"/>
    </xf>
    <xf numFmtId="0" fontId="2" fillId="2" borderId="21" xfId="2" applyBorder="1" applyAlignment="1">
      <alignment horizontal="right"/>
    </xf>
    <xf numFmtId="0" fontId="3" fillId="8" borderId="13" xfId="3" applyFill="1" applyBorder="1"/>
    <xf numFmtId="0" fontId="18" fillId="8" borderId="11" xfId="4" applyFont="1" applyFill="1" applyBorder="1" applyAlignment="1">
      <alignment horizontal="left" vertical="center"/>
    </xf>
    <xf numFmtId="0" fontId="0" fillId="0" borderId="0" xfId="0" applyAlignment="1">
      <alignment horizontal="right"/>
    </xf>
    <xf numFmtId="0" fontId="8" fillId="0" borderId="3" xfId="4" applyFont="1" applyFill="1" applyBorder="1" applyAlignment="1">
      <alignment horizontal="center" vertical="center"/>
    </xf>
    <xf numFmtId="0" fontId="8" fillId="0" borderId="4" xfId="4" applyFont="1" applyFill="1" applyBorder="1" applyAlignment="1">
      <alignment horizontal="center" vertical="center"/>
    </xf>
    <xf numFmtId="0" fontId="8" fillId="0" borderId="5" xfId="4" applyFont="1" applyFill="1" applyBorder="1" applyAlignment="1">
      <alignment horizontal="center" vertical="center"/>
    </xf>
    <xf numFmtId="2" fontId="16" fillId="0" borderId="0" xfId="5" applyNumberFormat="1" applyFont="1" applyAlignment="1">
      <alignment horizontal="left" vertical="top" wrapText="1"/>
    </xf>
    <xf numFmtId="2" fontId="17" fillId="0" borderId="0" xfId="5" applyNumberFormat="1" applyFont="1" applyAlignment="1">
      <alignment horizontal="left" vertical="top" wrapText="1"/>
    </xf>
    <xf numFmtId="2" fontId="17" fillId="0" borderId="0" xfId="5" applyNumberFormat="1" applyFont="1" applyAlignment="1">
      <alignment horizontal="left" vertical="top" shrinkToFit="1"/>
    </xf>
    <xf numFmtId="0" fontId="0" fillId="0" borderId="0" xfId="0" applyAlignment="1">
      <alignment horizontal="left"/>
    </xf>
  </cellXfs>
  <cellStyles count="6">
    <cellStyle name="Énfasis3" xfId="4" builtinId="37"/>
    <cellStyle name="Entrada" xfId="2" builtinId="20"/>
    <cellStyle name="Normal" xfId="0" builtinId="0"/>
    <cellStyle name="Normal_CHART" xfId="5" xr:uid="{0885B779-FE48-4821-B1FF-2E463E7BDBC6}"/>
    <cellStyle name="Porcentaje" xfId="1" builtinId="5"/>
    <cellStyle name="Salida" xfId="3" builtinId="21"/>
  </cellStyles>
  <dxfs count="28">
    <dxf>
      <fill>
        <patternFill patternType="none">
          <fgColor indexed="64"/>
          <bgColor auto="1"/>
        </patternFill>
      </fill>
    </dxf>
    <dxf>
      <font>
        <strike val="0"/>
        <outline val="0"/>
        <shadow val="0"/>
        <u val="none"/>
        <vertAlign val="baseline"/>
        <sz val="11"/>
        <color auto="1"/>
        <name val="Garamond"/>
        <family val="2"/>
        <scheme val="minor"/>
      </font>
      <numFmt numFmtId="165" formatCode="0.00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strike val="0"/>
        <outline val="0"/>
        <shadow val="0"/>
        <u val="none"/>
        <vertAlign val="baseline"/>
        <sz val="11"/>
        <color auto="1"/>
        <name val="Garamond"/>
        <family val="2"/>
        <scheme val="minor"/>
      </font>
      <numFmt numFmtId="165" formatCode="0.0000"/>
    </dxf>
    <dxf>
      <alignment horizontal="general" vertical="top" textRotation="0" wrapText="0" indent="0" justifyLastLine="0" shrinkToFit="0" readingOrder="0"/>
    </dxf>
    <dxf>
      <fill>
        <patternFill patternType="solid">
          <fgColor indexed="64"/>
          <bgColor theme="4"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Garamond"/>
        <family val="2"/>
        <scheme val="minor"/>
      </font>
      <numFmt numFmtId="164" formatCode="0.0"/>
      <fill>
        <patternFill patternType="solid">
          <fgColor indexed="64"/>
          <bgColor theme="2"/>
        </patternFill>
      </fill>
      <alignment horizontal="center" vertical="center"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12"/>
        <color theme="1"/>
        <name val="Garamond"/>
        <family val="2"/>
        <scheme val="minor"/>
      </font>
      <numFmt numFmtId="164" formatCode="0.0"/>
      <fill>
        <patternFill patternType="solid">
          <fgColor indexed="64"/>
          <bgColor theme="2"/>
        </patternFill>
      </fill>
      <alignment horizontal="center" vertical="center" textRotation="0" wrapText="0"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12"/>
        <color theme="1" tint="-0.499984740745262"/>
        <name val="Garamond"/>
        <family val="2"/>
        <scheme val="minor"/>
      </font>
      <numFmt numFmtId="166" formatCode="dd/mm/yyyy;@"/>
      <alignment horizontal="center" vertical="center"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numFmt numFmtId="166" formatCode="dd/mm/yyyy;@"/>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tint="-0.499984740745262"/>
        <name val="Garamond"/>
        <family val="2"/>
        <scheme val="minor"/>
      </font>
      <alignment horizontal="left" vertical="bottom"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border>
    </dxf>
    <dxf>
      <font>
        <b val="0"/>
        <i val="0"/>
        <strike val="0"/>
        <condense val="0"/>
        <extend val="0"/>
        <outline val="0"/>
        <shadow val="0"/>
        <u val="none"/>
        <vertAlign val="baseline"/>
        <sz val="12"/>
        <color theme="1" tint="-0.499984740745262"/>
        <name val="Garamond"/>
        <family val="2"/>
        <scheme val="minor"/>
      </font>
      <alignment horizontal="center" vertical="bottom" textRotation="0" wrapText="0" indent="0" justifyLastLine="0" shrinkToFit="0" readingOrder="0"/>
      <border diagonalUp="0" diagonalDown="0" outline="0">
        <left/>
        <right style="thin">
          <color theme="0"/>
        </right>
        <top style="thin">
          <color theme="0"/>
        </top>
        <bottom/>
      </border>
    </dxf>
    <dxf>
      <font>
        <b val="0"/>
        <i val="0"/>
        <strike val="0"/>
        <condense val="0"/>
        <extend val="0"/>
        <outline val="0"/>
        <shadow val="0"/>
        <u val="none"/>
        <vertAlign val="baseline"/>
        <sz val="12"/>
        <color theme="1" tint="-0.499984740745262"/>
        <name val="Garamond"/>
        <family val="2"/>
        <scheme val="minor"/>
      </font>
      <fill>
        <patternFill patternType="none">
          <fgColor indexed="64"/>
          <bgColor auto="1"/>
        </patternFill>
      </fill>
      <alignment horizontal="center" vertical="bottom" textRotation="0" wrapText="0" indent="0" justifyLastLine="0" shrinkToFit="0" readingOrder="0"/>
      <border diagonalUp="0" diagonalDown="0">
        <left/>
        <right style="thin">
          <color theme="0"/>
        </right>
        <top style="thin">
          <color theme="0"/>
        </top>
        <bottom style="thin">
          <color theme="0"/>
        </bottom>
        <vertical style="thin">
          <color theme="0"/>
        </vertical>
      </border>
    </dxf>
    <dxf>
      <font>
        <b/>
        <i val="0"/>
        <strike val="0"/>
        <condense val="0"/>
        <extend val="0"/>
        <outline val="0"/>
        <shadow val="0"/>
        <u val="none"/>
        <vertAlign val="baseline"/>
        <sz val="12"/>
        <color theme="2"/>
        <name val="Garamond"/>
        <family val="2"/>
        <scheme val="minor"/>
      </font>
      <fill>
        <patternFill patternType="solid">
          <fgColor indexed="64"/>
          <bgColor theme="7" tint="-0.499984740745262"/>
        </patternFill>
      </fill>
      <alignment horizontal="left"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s-CO"/>
              <a:t>Coeficiente Multiplicador</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'Calculo coeficiente'!$B$3</c:f>
              <c:strCache>
                <c:ptCount val="1"/>
                <c:pt idx="0">
                  <c:v>Coef. Multiplicador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00B050"/>
                </a:solidFill>
                <a:prstDash val="sysDot"/>
              </a:ln>
              <a:effectLst/>
            </c:spPr>
            <c:trendlineType val="poly"/>
            <c:order val="2"/>
            <c:dispRSqr val="0"/>
            <c:dispEq val="1"/>
            <c:trendlineLbl>
              <c:layout>
                <c:manualLayout>
                  <c:x val="0.16282685223498924"/>
                  <c:y val="-2.9999904557384872E-2"/>
                </c:manualLayout>
              </c:layout>
              <c:numFmt formatCode="#,##0.000000000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trendlineLbl>
          </c:trendline>
          <c:xVal>
            <c:numRef>
              <c:f>'Calculo coeficiente'!$A$4:$A$10</c:f>
              <c:numCache>
                <c:formatCode>General</c:formatCode>
                <c:ptCount val="7"/>
                <c:pt idx="0">
                  <c:v>10</c:v>
                </c:pt>
                <c:pt idx="1">
                  <c:v>25</c:v>
                </c:pt>
                <c:pt idx="2">
                  <c:v>50</c:v>
                </c:pt>
                <c:pt idx="3">
                  <c:v>75</c:v>
                </c:pt>
                <c:pt idx="4">
                  <c:v>100</c:v>
                </c:pt>
                <c:pt idx="5">
                  <c:v>125</c:v>
                </c:pt>
                <c:pt idx="6">
                  <c:v>150</c:v>
                </c:pt>
              </c:numCache>
            </c:numRef>
          </c:xVal>
          <c:yVal>
            <c:numRef>
              <c:f>'Calculo coeficiente'!$B$4:$B$10</c:f>
              <c:numCache>
                <c:formatCode>0.0000</c:formatCode>
                <c:ptCount val="7"/>
                <c:pt idx="0">
                  <c:v>4.0000000000000002E-4</c:v>
                </c:pt>
                <c:pt idx="1">
                  <c:v>1E-3</c:v>
                </c:pt>
                <c:pt idx="2">
                  <c:v>3.0999999999999999E-3</c:v>
                </c:pt>
                <c:pt idx="3">
                  <c:v>8.2000000000000007E-3</c:v>
                </c:pt>
                <c:pt idx="4">
                  <c:v>1.4E-2</c:v>
                </c:pt>
                <c:pt idx="5">
                  <c:v>0.02</c:v>
                </c:pt>
                <c:pt idx="6">
                  <c:v>2.9700000000000001E-2</c:v>
                </c:pt>
              </c:numCache>
            </c:numRef>
          </c:yVal>
          <c:smooth val="0"/>
          <c:extLst>
            <c:ext xmlns:c16="http://schemas.microsoft.com/office/drawing/2014/chart" uri="{C3380CC4-5D6E-409C-BE32-E72D297353CC}">
              <c16:uniqueId val="{00000000-2866-4EBC-80C4-1AAC0B98AC14}"/>
            </c:ext>
          </c:extLst>
        </c:ser>
        <c:ser>
          <c:idx val="1"/>
          <c:order val="1"/>
          <c:tx>
            <c:strRef>
              <c:f>'Calculo coeficiente'!$C$3</c:f>
              <c:strCache>
                <c:ptCount val="1"/>
                <c:pt idx="0">
                  <c:v>Regresión Polinomica</c:v>
                </c:pt>
              </c:strCache>
            </c:strRef>
          </c:tx>
          <c:spPr>
            <a:ln w="25400" cap="rnd">
              <a:noFill/>
              <a:round/>
            </a:ln>
            <a:effectLst/>
          </c:spPr>
          <c:marker>
            <c:symbol val="circle"/>
            <c:size val="5"/>
            <c:spPr>
              <a:solidFill>
                <a:srgbClr val="00B050"/>
              </a:solidFill>
              <a:ln w="9525">
                <a:solidFill>
                  <a:schemeClr val="accent2"/>
                </a:solidFill>
              </a:ln>
              <a:effectLst/>
            </c:spPr>
          </c:marker>
          <c:xVal>
            <c:numRef>
              <c:f>'Calculo coeficiente'!$A$4:$A$10</c:f>
              <c:numCache>
                <c:formatCode>General</c:formatCode>
                <c:ptCount val="7"/>
                <c:pt idx="0">
                  <c:v>10</c:v>
                </c:pt>
                <c:pt idx="1">
                  <c:v>25</c:v>
                </c:pt>
                <c:pt idx="2">
                  <c:v>50</c:v>
                </c:pt>
                <c:pt idx="3">
                  <c:v>75</c:v>
                </c:pt>
                <c:pt idx="4">
                  <c:v>100</c:v>
                </c:pt>
                <c:pt idx="5">
                  <c:v>125</c:v>
                </c:pt>
                <c:pt idx="6">
                  <c:v>150</c:v>
                </c:pt>
              </c:numCache>
            </c:numRef>
          </c:xVal>
          <c:yVal>
            <c:numRef>
              <c:f>'Calculo coeficiente'!$C$4:$C$10</c:f>
              <c:numCache>
                <c:formatCode>0.0000</c:formatCode>
                <c:ptCount val="7"/>
                <c:pt idx="0">
                  <c:v>2.36949087E-4</c:v>
                </c:pt>
                <c:pt idx="1">
                  <c:v>1.0539687720000001E-3</c:v>
                </c:pt>
                <c:pt idx="2">
                  <c:v>3.6510122470000002E-3</c:v>
                </c:pt>
                <c:pt idx="3">
                  <c:v>7.7922357219999995E-3</c:v>
                </c:pt>
                <c:pt idx="4">
                  <c:v>1.3477639197000001E-2</c:v>
                </c:pt>
                <c:pt idx="5">
                  <c:v>2.0707222671999998E-2</c:v>
                </c:pt>
                <c:pt idx="6">
                  <c:v>2.9480986146999996E-2</c:v>
                </c:pt>
              </c:numCache>
            </c:numRef>
          </c:yVal>
          <c:smooth val="0"/>
          <c:extLst>
            <c:ext xmlns:c16="http://schemas.microsoft.com/office/drawing/2014/chart" uri="{C3380CC4-5D6E-409C-BE32-E72D297353CC}">
              <c16:uniqueId val="{00000003-2866-4EBC-80C4-1AAC0B98AC14}"/>
            </c:ext>
          </c:extLst>
        </c:ser>
        <c:dLbls>
          <c:showLegendKey val="0"/>
          <c:showVal val="0"/>
          <c:showCatName val="0"/>
          <c:showSerName val="0"/>
          <c:showPercent val="0"/>
          <c:showBubbleSize val="0"/>
        </c:dLbls>
        <c:axId val="2068359599"/>
        <c:axId val="2068362927"/>
      </c:scatterChart>
      <c:valAx>
        <c:axId val="2068359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2068362927"/>
        <c:crosses val="autoZero"/>
        <c:crossBetween val="midCat"/>
      </c:valAx>
      <c:valAx>
        <c:axId val="206836292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206835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s-CO"/>
              <a:t>Coeficiente exponencial</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'Calculo coeficiente'!$F$3</c:f>
              <c:strCache>
                <c:ptCount val="1"/>
                <c:pt idx="0">
                  <c:v>Coef. Exp. </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00B050"/>
                </a:solidFill>
                <a:prstDash val="sysDot"/>
              </a:ln>
              <a:effectLst/>
            </c:spPr>
            <c:trendlineType val="poly"/>
            <c:order val="2"/>
            <c:dispRSqr val="0"/>
            <c:dispEq val="1"/>
            <c:trendlineLbl>
              <c:layout>
                <c:manualLayout>
                  <c:x val="0.2084402150265976"/>
                  <c:y val="-0.27640983058935814"/>
                </c:manualLayout>
              </c:layout>
              <c:numFmt formatCode="#,##0.000000000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trendlineLbl>
          </c:trendline>
          <c:xVal>
            <c:numRef>
              <c:f>'Calculo coeficiente'!$A$4:$A$10</c:f>
              <c:numCache>
                <c:formatCode>General</c:formatCode>
                <c:ptCount val="7"/>
                <c:pt idx="0">
                  <c:v>10</c:v>
                </c:pt>
                <c:pt idx="1">
                  <c:v>25</c:v>
                </c:pt>
                <c:pt idx="2">
                  <c:v>50</c:v>
                </c:pt>
                <c:pt idx="3">
                  <c:v>75</c:v>
                </c:pt>
                <c:pt idx="4">
                  <c:v>100</c:v>
                </c:pt>
                <c:pt idx="5">
                  <c:v>125</c:v>
                </c:pt>
                <c:pt idx="6">
                  <c:v>150</c:v>
                </c:pt>
              </c:numCache>
            </c:numRef>
          </c:xVal>
          <c:yVal>
            <c:numRef>
              <c:f>'Calculo coeficiente'!$F$4:$F$10</c:f>
              <c:numCache>
                <c:formatCode>0.0000</c:formatCode>
                <c:ptCount val="7"/>
                <c:pt idx="0">
                  <c:v>2.0766</c:v>
                </c:pt>
                <c:pt idx="1">
                  <c:v>1.9185000000000001</c:v>
                </c:pt>
                <c:pt idx="2">
                  <c:v>1.6865000000000001</c:v>
                </c:pt>
                <c:pt idx="3">
                  <c:v>1.4978</c:v>
                </c:pt>
                <c:pt idx="4">
                  <c:v>1.4004000000000001</c:v>
                </c:pt>
                <c:pt idx="5">
                  <c:v>1.3399000000000001</c:v>
                </c:pt>
                <c:pt idx="6">
                  <c:v>1.2712000000000001</c:v>
                </c:pt>
              </c:numCache>
            </c:numRef>
          </c:yVal>
          <c:smooth val="0"/>
          <c:extLst>
            <c:ext xmlns:c16="http://schemas.microsoft.com/office/drawing/2014/chart" uri="{C3380CC4-5D6E-409C-BE32-E72D297353CC}">
              <c16:uniqueId val="{00000001-D186-435C-9998-6AF469A651A4}"/>
            </c:ext>
          </c:extLst>
        </c:ser>
        <c:ser>
          <c:idx val="1"/>
          <c:order val="1"/>
          <c:tx>
            <c:strRef>
              <c:f>'Calculo coeficiente'!$G$3</c:f>
              <c:strCache>
                <c:ptCount val="1"/>
                <c:pt idx="0">
                  <c:v>Regresión Polinomica</c:v>
                </c:pt>
              </c:strCache>
            </c:strRef>
          </c:tx>
          <c:spPr>
            <a:ln w="25400" cap="rnd">
              <a:noFill/>
              <a:round/>
            </a:ln>
            <a:effectLst/>
          </c:spPr>
          <c:marker>
            <c:symbol val="circle"/>
            <c:size val="5"/>
            <c:spPr>
              <a:solidFill>
                <a:srgbClr val="00B050"/>
              </a:solidFill>
              <a:ln w="9525">
                <a:solidFill>
                  <a:schemeClr val="accent2"/>
                </a:solidFill>
              </a:ln>
              <a:effectLst/>
            </c:spPr>
          </c:marker>
          <c:xVal>
            <c:numRef>
              <c:f>'Calculo coeficiente'!$A$4:$A$10</c:f>
              <c:numCache>
                <c:formatCode>General</c:formatCode>
                <c:ptCount val="7"/>
                <c:pt idx="0">
                  <c:v>10</c:v>
                </c:pt>
                <c:pt idx="1">
                  <c:v>25</c:v>
                </c:pt>
                <c:pt idx="2">
                  <c:v>50</c:v>
                </c:pt>
                <c:pt idx="3">
                  <c:v>75</c:v>
                </c:pt>
                <c:pt idx="4">
                  <c:v>100</c:v>
                </c:pt>
                <c:pt idx="5">
                  <c:v>125</c:v>
                </c:pt>
                <c:pt idx="6">
                  <c:v>150</c:v>
                </c:pt>
              </c:numCache>
            </c:numRef>
          </c:xVal>
          <c:yVal>
            <c:numRef>
              <c:f>'Calculo coeficiente'!$G$4:$G$10</c:f>
              <c:numCache>
                <c:formatCode>0.0000</c:formatCode>
                <c:ptCount val="7"/>
                <c:pt idx="0">
                  <c:v>2.0727307248910001</c:v>
                </c:pt>
                <c:pt idx="1">
                  <c:v>1.9152529105210001</c:v>
                </c:pt>
                <c:pt idx="2">
                  <c:v>1.691879815571</c:v>
                </c:pt>
                <c:pt idx="3">
                  <c:v>1.5173691318709999</c:v>
                </c:pt>
                <c:pt idx="4">
                  <c:v>1.391720859421</c:v>
                </c:pt>
                <c:pt idx="5">
                  <c:v>1.3149349982209999</c:v>
                </c:pt>
                <c:pt idx="6">
                  <c:v>1.2870115482709998</c:v>
                </c:pt>
              </c:numCache>
            </c:numRef>
          </c:yVal>
          <c:smooth val="0"/>
          <c:extLst>
            <c:ext xmlns:c16="http://schemas.microsoft.com/office/drawing/2014/chart" uri="{C3380CC4-5D6E-409C-BE32-E72D297353CC}">
              <c16:uniqueId val="{00000002-D186-435C-9998-6AF469A651A4}"/>
            </c:ext>
          </c:extLst>
        </c:ser>
        <c:dLbls>
          <c:showLegendKey val="0"/>
          <c:showVal val="0"/>
          <c:showCatName val="0"/>
          <c:showSerName val="0"/>
          <c:showPercent val="0"/>
          <c:showBubbleSize val="0"/>
        </c:dLbls>
        <c:axId val="2068359599"/>
        <c:axId val="2068362927"/>
      </c:scatterChart>
      <c:valAx>
        <c:axId val="2068359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2068362927"/>
        <c:crosses val="autoZero"/>
        <c:crossBetween val="midCat"/>
      </c:valAx>
      <c:valAx>
        <c:axId val="206836292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206835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57150</xdr:rowOff>
    </xdr:from>
    <xdr:to>
      <xdr:col>3</xdr:col>
      <xdr:colOff>704849</xdr:colOff>
      <xdr:row>34</xdr:row>
      <xdr:rowOff>9525</xdr:rowOff>
    </xdr:to>
    <xdr:graphicFrame macro="">
      <xdr:nvGraphicFramePr>
        <xdr:cNvPr id="5" name="Gráfico 4" descr="Coef1">
          <a:extLst>
            <a:ext uri="{FF2B5EF4-FFF2-40B4-BE49-F238E27FC236}">
              <a16:creationId xmlns:a16="http://schemas.microsoft.com/office/drawing/2014/main" id="{B8615F9F-9AC5-4930-AE78-B90E5B940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20</xdr:row>
      <xdr:rowOff>57150</xdr:rowOff>
    </xdr:from>
    <xdr:to>
      <xdr:col>7</xdr:col>
      <xdr:colOff>733425</xdr:colOff>
      <xdr:row>34</xdr:row>
      <xdr:rowOff>19050</xdr:rowOff>
    </xdr:to>
    <xdr:graphicFrame macro="">
      <xdr:nvGraphicFramePr>
        <xdr:cNvPr id="7" name="Gráfico 6" descr="Coef2">
          <a:extLst>
            <a:ext uri="{FF2B5EF4-FFF2-40B4-BE49-F238E27FC236}">
              <a16:creationId xmlns:a16="http://schemas.microsoft.com/office/drawing/2014/main" id="{01F4CD77-CCBC-40E2-885F-B52BC5FBD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19052</xdr:rowOff>
    </xdr:from>
    <xdr:to>
      <xdr:col>7</xdr:col>
      <xdr:colOff>619125</xdr:colOff>
      <xdr:row>15</xdr:row>
      <xdr:rowOff>28376</xdr:rowOff>
    </xdr:to>
    <xdr:pic>
      <xdr:nvPicPr>
        <xdr:cNvPr id="13" name="Imagen 12">
          <a:extLst>
            <a:ext uri="{FF2B5EF4-FFF2-40B4-BE49-F238E27FC236}">
              <a16:creationId xmlns:a16="http://schemas.microsoft.com/office/drawing/2014/main" id="{6266CE09-96CF-4DA7-9DFA-CDDE34FE4AB3}"/>
            </a:ext>
          </a:extLst>
        </xdr:cNvPr>
        <xdr:cNvPicPr>
          <a:picLocks noChangeAspect="1"/>
        </xdr:cNvPicPr>
      </xdr:nvPicPr>
      <xdr:blipFill>
        <a:blip xmlns:r="http://schemas.openxmlformats.org/officeDocument/2006/relationships" r:embed="rId3"/>
        <a:stretch>
          <a:fillRect/>
        </a:stretch>
      </xdr:blipFill>
      <xdr:spPr>
        <a:xfrm>
          <a:off x="0" y="2924177"/>
          <a:ext cx="7115175" cy="1998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olucionairecom-my.sharepoint.com/personal/daniel_diaz_solucionaire_com/Documents/Reportes%20de%20Fugas/Mixed%20Gas%20Report(1-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Report"/>
      <sheetName val="January-2021"/>
      <sheetName val="MASTER"/>
      <sheetName val="Flow Rate Table"/>
      <sheetName val="Coefficient Table"/>
      <sheetName val="January-2021-pictures"/>
      <sheetName val="Translations"/>
    </sheetNames>
    <sheetDataSet>
      <sheetData sheetId="0"/>
      <sheetData sheetId="1"/>
      <sheetData sheetId="2"/>
      <sheetData sheetId="3"/>
      <sheetData sheetId="4"/>
      <sheetData sheetId="5"/>
      <sheetData sheetId="6"/>
      <sheetData sheetId="7">
        <row r="71">
          <cell r="A71" t="str">
            <v>dB Reading</v>
          </cell>
        </row>
        <row r="85">
          <cell r="A85" t="str">
            <v>Procedure for using the UE SYSTEMS INC. ULTRAPROBE 3000, 9000 or 10000 to locate and roughly measure gas leakage in compressed gas systems.</v>
          </cell>
        </row>
        <row r="86">
          <cell r="A86" t="str">
            <v>Use the Scanning Module to conduct the broad scanning and to pinpoint the gas leaks. The Scanning Module with the rubber focusing probe should be held 15 inches away from the point of the leakage.</v>
          </cell>
        </row>
        <row r="88">
          <cell r="A88" t="str">
            <v>Notice: The values presented in the tables are not stated as factual CFM measurements. These tables are provided solely for convenience and should only be used as a general guideline.</v>
          </cell>
        </row>
        <row r="89">
          <cell r="A89" t="str">
            <v>* Factors such as turbulence, leak orifice configuration, pressure, moisture and instrument sensitivity can affect your results *</v>
          </cell>
        </row>
        <row r="93">
          <cell r="A93" t="str">
            <v>Sensitivity</v>
          </cell>
        </row>
      </sheetData>
    </sheetDataSet>
  </externalBook>
</externalLink>
</file>

<file path=xl/persons/person.xml><?xml version="1.0" encoding="utf-8"?>
<personList xmlns="http://schemas.microsoft.com/office/spreadsheetml/2018/threadedcomments" xmlns:x="http://schemas.openxmlformats.org/spreadsheetml/2006/main">
  <person displayName="Daniel Diaz Montoya" id="{4A6E197B-2929-4A7F-8FA3-D0F9ADB70058}" userId="Daniel Diaz Montoy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B97426-0109-406D-ACEB-522C97E89BB6}" name="compressors" displayName="compressors" ref="A11:K44" totalsRowCount="1" headerRowDxfId="27" headerRowCellStyle="Énfasis3">
  <autoFilter ref="A11:K43" xr:uid="{0ED437C4-EA53-4F1A-BFB8-69FAB8D9D7DE}"/>
  <tableColumns count="11">
    <tableColumn id="1" xr3:uid="{BE7E854C-A7CB-4674-9B71-DC54F4E98E06}" name="#" dataDxfId="26" totalsRowDxfId="25"/>
    <tableColumn id="2" xr3:uid="{209AB309-5199-4CAA-8A25-5185D5AD39CA}" name="Zone" dataDxfId="24" totalsRowDxfId="23"/>
    <tableColumn id="3" xr3:uid="{6FCDD607-804B-4AD1-8544-21027DF5316C}" name="Type" dataDxfId="22" totalsRowDxfId="21"/>
    <tableColumn id="11" xr3:uid="{54F4790C-9537-4C8D-868F-D0FD2AA6F83F}" name="Intermitencia" dataDxfId="20" totalsRowDxfId="19"/>
    <tableColumn id="4" xr3:uid="{83880E9D-0722-4908-AF80-8B0B168BC03E}" name="Decibels" dataDxfId="18" totalsRowDxfId="17"/>
    <tableColumn id="5" xr3:uid="{4B63DC70-5F6A-4465-AEB1-190152A9DB78}" name="Pressure" dataDxfId="16" totalsRowDxfId="15"/>
    <tableColumn id="6" xr3:uid="{3382D62C-BFAE-4D1F-A939-3600F636A7AA}" name="Description" dataDxfId="14" totalsRowDxfId="13"/>
    <tableColumn id="8" xr3:uid="{DF74E66E-98A6-4419-A7CF-74A47284A182}" name="Date" dataDxfId="12" totalsRowDxfId="11"/>
    <tableColumn id="9" xr3:uid="{E6BFED73-80FC-4F25-9C34-002433BE2D7A}" name="ACFM" totalsRowFunction="sum" dataDxfId="10" totalsRowDxfId="9"/>
    <tableColumn id="7" xr3:uid="{610D4904-7FE8-44AE-8920-A95A088CA552}" name="Calculo" totalsRowFunction="sum" dataDxfId="8">
      <calculatedColumnFormula>(0.000001235344*POWER(F12,2)+0.000011230939*F12+0.000001105297)*POWER(E12,(0.000039089929*POWER(F12,2) - 0.011866668473*F12+ 2.187488416721))</calculatedColumnFormula>
    </tableColumn>
    <tableColumn id="10" xr3:uid="{79E3B421-7595-4E01-9F89-FE26A18E3C05}" name="Diferencia" totalsRowFunction="sum">
      <calculatedColumnFormula>compressors[[#This Row],[ACFM]]-compressors[[#This Row],[Calculo]]</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E02F0E-9C11-4664-B8F4-B35C92D183A5}" name="Tabla1" displayName="Tabla1" ref="A3:C10" totalsRowShown="0" headerRowDxfId="7">
  <autoFilter ref="A3:C10" xr:uid="{E00B7423-F1EF-4ECB-8C13-78A558EDDCF1}"/>
  <tableColumns count="3">
    <tableColumn id="1" xr3:uid="{49439837-E020-4108-AD42-46384CE3408E}" name="Presión (psi)"/>
    <tableColumn id="2" xr3:uid="{CE3CAD8F-A561-4D13-BAAF-CABE929AFA68}" name="Coef. Multiplicador" dataDxfId="6"/>
    <tableColumn id="3" xr3:uid="{5E23CDA3-76FC-4BBF-84EA-36FBB495C0A4}" name="Regresión Polinomica" dataDxfId="5">
      <calculatedColumnFormula>0.000001235344*POWER(A4,2)+0.000011230939*A4+0.000001105297</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50D291-5DAB-4339-B3BD-FC6F40DCF9E9}" name="Tabla14" displayName="Tabla14" ref="E3:G10" totalsRowShown="0" headerRowDxfId="4" dataDxfId="3">
  <autoFilter ref="E3:G10" xr:uid="{F29F0698-07C6-431D-865E-FF69CA105DC2}"/>
  <tableColumns count="3">
    <tableColumn id="1" xr3:uid="{65723CF5-F9CA-461D-B5A1-B4A7B5E3DAC2}" name="Presión (psi)" dataDxfId="2"/>
    <tableColumn id="2" xr3:uid="{8610C652-262B-45AC-9762-AC876A80F99A}" name="Coef. Exp. " dataDxfId="1"/>
    <tableColumn id="3" xr3:uid="{C689D2A4-DFB0-416D-B98A-C0172E7A54BF}" name="Regresión Polinomica" dataDxfId="0">
      <calculatedColumnFormula xml:space="preserve"> 0.000039089929*POWER(Tabla14[[#This Row],[Presión (psi)]],2) - 0.011866668473*Tabla14[[#This Row],[Presión (psi)]] + 2.187488416721</calculatedColumnFormula>
    </tableColumn>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ánico">
  <a:themeElements>
    <a:clrScheme name="Orgánico">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ánico">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ánico">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hreadedComments/threadedComment1.xml><?xml version="1.0" encoding="utf-8"?>
<ThreadedComments xmlns="http://schemas.microsoft.com/office/spreadsheetml/2018/threadedcomments" xmlns:x="http://schemas.openxmlformats.org/spreadsheetml/2006/main">
  <threadedComment ref="B3" dT="2021-01-29T01:55:57.13" personId="{4A6E197B-2929-4A7F-8FA3-D0F9ADB70058}" id="{0F50577C-E012-41F0-AB07-1269C6ECEFCB}">
    <text>Tomado de UE systems</text>
  </threadedComment>
  <threadedComment ref="F3" dT="2021-01-29T01:55:42.41" personId="{4A6E197B-2929-4A7F-8FA3-D0F9ADB70058}" id="{0DC09C61-4785-4D46-B943-CAC885A15210}">
    <text>Tomado de UE systems</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D3AD7-C774-42C0-952B-3BADADE279C4}">
  <dimension ref="A4:P45"/>
  <sheetViews>
    <sheetView topLeftCell="E6" zoomScale="80" zoomScaleNormal="80" workbookViewId="0">
      <selection activeCell="K45" sqref="K45"/>
    </sheetView>
  </sheetViews>
  <sheetFormatPr baseColWidth="10" defaultRowHeight="15" x14ac:dyDescent="0.25"/>
  <cols>
    <col min="1" max="1" width="7.140625" bestFit="1" customWidth="1"/>
    <col min="2" max="2" width="22.28515625" bestFit="1" customWidth="1"/>
    <col min="3" max="3" width="11.5703125" bestFit="1" customWidth="1"/>
    <col min="4" max="4" width="17.42578125" bestFit="1" customWidth="1"/>
    <col min="5" max="6" width="14.28515625" bestFit="1" customWidth="1"/>
    <col min="7" max="7" width="84.5703125" bestFit="1" customWidth="1"/>
    <col min="8" max="8" width="12.42578125" bestFit="1" customWidth="1"/>
  </cols>
  <sheetData>
    <row r="4" spans="1:16" x14ac:dyDescent="0.25">
      <c r="A4" s="63" t="str">
        <f>[1]Translations!$A$85</f>
        <v>Procedure for using the UE SYSTEMS INC. ULTRAPROBE 3000, 9000 or 10000 to locate and roughly measure gas leakage in compressed gas systems.</v>
      </c>
      <c r="B4" s="63"/>
      <c r="C4" s="63"/>
      <c r="D4" s="63"/>
      <c r="E4" s="63"/>
      <c r="F4" s="63"/>
      <c r="G4" s="63"/>
      <c r="H4" s="63"/>
      <c r="I4" s="63"/>
      <c r="J4" s="40"/>
      <c r="K4" s="40"/>
      <c r="L4" s="40"/>
      <c r="M4" s="40"/>
      <c r="N4" s="40"/>
      <c r="O4" s="40"/>
      <c r="P4" s="40"/>
    </row>
    <row r="5" spans="1:16" ht="33" customHeight="1" x14ac:dyDescent="0.25">
      <c r="A5" s="63" t="str">
        <f>[1]Translations!$A$86</f>
        <v>Use the Scanning Module to conduct the broad scanning and to pinpoint the gas leaks. The Scanning Module with the rubber focusing probe should be held 15 inches away from the point of the leakage.</v>
      </c>
      <c r="B5" s="63"/>
      <c r="C5" s="63"/>
      <c r="D5" s="63"/>
      <c r="E5" s="63"/>
      <c r="F5" s="63"/>
      <c r="G5" s="63"/>
      <c r="H5" s="63"/>
      <c r="I5" s="43"/>
      <c r="J5" s="40"/>
      <c r="K5" s="40"/>
      <c r="L5" s="40"/>
      <c r="M5" s="40"/>
      <c r="N5" s="40"/>
      <c r="O5" s="40"/>
      <c r="P5" s="40"/>
    </row>
    <row r="6" spans="1:16" ht="33" customHeight="1" x14ac:dyDescent="0.25">
      <c r="A6" s="64" t="str">
        <f>[1]Translations!$A$88</f>
        <v>Notice: The values presented in the tables are not stated as factual CFM measurements. These tables are provided solely for convenience and should only be used as a general guideline.</v>
      </c>
      <c r="B6" s="64"/>
      <c r="C6" s="64"/>
      <c r="D6" s="64"/>
      <c r="E6" s="64"/>
      <c r="F6" s="64"/>
      <c r="G6" s="64"/>
      <c r="H6" s="64"/>
      <c r="I6" s="44"/>
      <c r="J6" s="41"/>
      <c r="K6" s="41"/>
      <c r="L6" s="41"/>
      <c r="M6" s="41"/>
      <c r="N6" s="41"/>
      <c r="O6" s="41"/>
      <c r="P6" s="41"/>
    </row>
    <row r="7" spans="1:16" ht="15.75" x14ac:dyDescent="0.25">
      <c r="A7" s="65" t="str">
        <f>[1]Translations!$A$89</f>
        <v>* Factors such as turbulence, leak orifice configuration, pressure, moisture and instrument sensitivity can affect your results *</v>
      </c>
      <c r="B7" s="65"/>
      <c r="C7" s="65"/>
      <c r="D7" s="65"/>
      <c r="E7" s="65"/>
      <c r="F7" s="65"/>
      <c r="G7" s="65"/>
      <c r="H7" s="65"/>
      <c r="I7" s="45"/>
      <c r="J7" s="42"/>
      <c r="K7" s="42"/>
      <c r="L7" s="42"/>
      <c r="M7" s="42"/>
      <c r="N7" s="42"/>
      <c r="O7" s="42"/>
      <c r="P7" s="42"/>
    </row>
    <row r="9" spans="1:16" ht="15.75" thickBot="1" x14ac:dyDescent="0.3"/>
    <row r="10" spans="1:16" ht="19.5" thickBot="1" x14ac:dyDescent="0.3">
      <c r="A10" s="60" t="s">
        <v>3</v>
      </c>
      <c r="B10" s="61"/>
      <c r="C10" s="61"/>
      <c r="D10" s="61"/>
      <c r="E10" s="61"/>
      <c r="F10" s="61"/>
      <c r="G10" s="61"/>
      <c r="H10" s="61"/>
      <c r="I10" s="62"/>
    </row>
    <row r="11" spans="1:16" s="51" customFormat="1" ht="16.5" thickBot="1" x14ac:dyDescent="0.3">
      <c r="A11" s="46" t="s">
        <v>4</v>
      </c>
      <c r="B11" s="47" t="s">
        <v>5</v>
      </c>
      <c r="C11" s="48" t="s">
        <v>6</v>
      </c>
      <c r="D11" s="48" t="s">
        <v>60</v>
      </c>
      <c r="E11" s="47" t="s">
        <v>7</v>
      </c>
      <c r="F11" s="47" t="s">
        <v>8</v>
      </c>
      <c r="G11" s="47" t="s">
        <v>9</v>
      </c>
      <c r="H11" s="47" t="s">
        <v>10</v>
      </c>
      <c r="I11" s="49" t="s">
        <v>11</v>
      </c>
      <c r="J11" s="58" t="s">
        <v>59</v>
      </c>
      <c r="K11" s="50" t="s">
        <v>58</v>
      </c>
    </row>
    <row r="12" spans="1:16" ht="15.75" x14ac:dyDescent="0.25">
      <c r="A12" s="6">
        <v>1</v>
      </c>
      <c r="B12" s="7" t="s">
        <v>12</v>
      </c>
      <c r="C12" s="7" t="s">
        <v>13</v>
      </c>
      <c r="D12" s="52">
        <v>1</v>
      </c>
      <c r="E12" s="7">
        <v>93</v>
      </c>
      <c r="F12" s="7">
        <v>50</v>
      </c>
      <c r="G12" s="8" t="s">
        <v>14</v>
      </c>
      <c r="H12" s="9">
        <v>44152</v>
      </c>
      <c r="I12" s="33">
        <v>7.9050000000000002</v>
      </c>
      <c r="J12" s="57">
        <f>(0.000001235344*POWER(F12,2)+0.000011230939*F12+0.000001105297)*POWER(E12,(0.000039089929*POWER(F12,2) - 0.011866668473*F12+ 2.187488416721))</f>
        <v>7.8135763052266665</v>
      </c>
      <c r="K12" s="1">
        <f>compressors[[#This Row],[ACFM]]-compressors[[#This Row],[Calculo]]</f>
        <v>9.1423694773333786E-2</v>
      </c>
    </row>
    <row r="13" spans="1:16" ht="15.75" x14ac:dyDescent="0.25">
      <c r="A13" s="6">
        <v>2</v>
      </c>
      <c r="B13" s="7" t="s">
        <v>15</v>
      </c>
      <c r="C13" s="7" t="s">
        <v>13</v>
      </c>
      <c r="D13" s="52">
        <v>1</v>
      </c>
      <c r="E13" s="7">
        <v>100</v>
      </c>
      <c r="F13" s="7">
        <v>50</v>
      </c>
      <c r="G13" s="8" t="s">
        <v>16</v>
      </c>
      <c r="H13" s="10">
        <v>44152</v>
      </c>
      <c r="I13" s="33">
        <v>8.5</v>
      </c>
      <c r="J13" s="57">
        <f t="shared" ref="J13:J43" si="0">(0.000001235344*POWER(F13,2)+0.000011230939*F13+0.000001105297)*POWER(E13,(0.000039089929*POWER(F13,2) - 0.011866668473*F13+ 2.187488416721))</f>
        <v>8.8343158200626064</v>
      </c>
      <c r="K13" s="1">
        <f>compressors[[#This Row],[ACFM]]-compressors[[#This Row],[Calculo]]</f>
        <v>-0.33431582006260641</v>
      </c>
    </row>
    <row r="14" spans="1:16" ht="15.75" x14ac:dyDescent="0.25">
      <c r="A14" s="6">
        <v>3</v>
      </c>
      <c r="B14" s="7" t="s">
        <v>15</v>
      </c>
      <c r="C14" s="7" t="s">
        <v>13</v>
      </c>
      <c r="D14" s="52">
        <v>1</v>
      </c>
      <c r="E14" s="7">
        <v>68</v>
      </c>
      <c r="F14" s="7">
        <v>50</v>
      </c>
      <c r="G14" s="8" t="s">
        <v>17</v>
      </c>
      <c r="H14" s="10">
        <v>44152</v>
      </c>
      <c r="I14" s="33">
        <v>5.78</v>
      </c>
      <c r="J14" s="57">
        <f t="shared" si="0"/>
        <v>4.6004268659850363</v>
      </c>
      <c r="K14" s="1">
        <f>compressors[[#This Row],[ACFM]]-compressors[[#This Row],[Calculo]]</f>
        <v>1.179573134014964</v>
      </c>
    </row>
    <row r="15" spans="1:16" ht="15.75" x14ac:dyDescent="0.25">
      <c r="A15" s="6">
        <v>4</v>
      </c>
      <c r="B15" s="7" t="s">
        <v>15</v>
      </c>
      <c r="C15" s="7" t="s">
        <v>13</v>
      </c>
      <c r="D15" s="52">
        <v>1</v>
      </c>
      <c r="E15" s="7">
        <v>70</v>
      </c>
      <c r="F15" s="7">
        <v>50</v>
      </c>
      <c r="G15" s="11" t="s">
        <v>18</v>
      </c>
      <c r="H15" s="10">
        <v>44152</v>
      </c>
      <c r="I15" s="33">
        <v>5.95</v>
      </c>
      <c r="J15" s="57">
        <f t="shared" si="0"/>
        <v>4.8316717446370427</v>
      </c>
      <c r="K15" s="1">
        <f>compressors[[#This Row],[ACFM]]-compressors[[#This Row],[Calculo]]</f>
        <v>1.1183282553629574</v>
      </c>
    </row>
    <row r="16" spans="1:16" ht="15.75" x14ac:dyDescent="0.25">
      <c r="A16" s="6">
        <v>5</v>
      </c>
      <c r="B16" s="7" t="s">
        <v>15</v>
      </c>
      <c r="C16" s="7" t="s">
        <v>19</v>
      </c>
      <c r="D16" s="52">
        <v>1</v>
      </c>
      <c r="E16" s="7">
        <v>80</v>
      </c>
      <c r="F16" s="7">
        <v>90</v>
      </c>
      <c r="G16" s="8" t="s">
        <v>20</v>
      </c>
      <c r="H16" s="10">
        <v>44152</v>
      </c>
      <c r="I16" s="33">
        <v>8.8000000000000007</v>
      </c>
      <c r="J16" s="57">
        <f t="shared" si="0"/>
        <v>5.9589396292295422</v>
      </c>
      <c r="K16" s="1">
        <f>compressors[[#This Row],[ACFM]]-compressors[[#This Row],[Calculo]]</f>
        <v>2.8410603707704585</v>
      </c>
    </row>
    <row r="17" spans="1:11" ht="15.75" x14ac:dyDescent="0.25">
      <c r="A17" s="6">
        <v>6</v>
      </c>
      <c r="B17" s="7" t="s">
        <v>15</v>
      </c>
      <c r="C17" s="7" t="s">
        <v>19</v>
      </c>
      <c r="D17" s="52">
        <v>1</v>
      </c>
      <c r="E17" s="7">
        <v>64</v>
      </c>
      <c r="F17" s="7">
        <v>90</v>
      </c>
      <c r="G17" s="8" t="s">
        <v>21</v>
      </c>
      <c r="H17" s="10">
        <v>44152</v>
      </c>
      <c r="I17" s="33">
        <v>7.04</v>
      </c>
      <c r="J17" s="57">
        <f t="shared" si="0"/>
        <v>4.3250875148424353</v>
      </c>
      <c r="K17" s="1">
        <f>compressors[[#This Row],[ACFM]]-compressors[[#This Row],[Calculo]]</f>
        <v>2.7149124851575648</v>
      </c>
    </row>
    <row r="18" spans="1:11" ht="15.75" x14ac:dyDescent="0.25">
      <c r="A18" s="6">
        <v>7</v>
      </c>
      <c r="B18" s="7" t="s">
        <v>15</v>
      </c>
      <c r="C18" s="7" t="s">
        <v>19</v>
      </c>
      <c r="D18" s="52">
        <v>1</v>
      </c>
      <c r="E18" s="7">
        <v>63</v>
      </c>
      <c r="F18" s="7">
        <v>90</v>
      </c>
      <c r="G18" s="8" t="s">
        <v>22</v>
      </c>
      <c r="H18" s="10">
        <v>44152</v>
      </c>
      <c r="I18" s="33">
        <v>6.93</v>
      </c>
      <c r="J18" s="57">
        <f t="shared" si="0"/>
        <v>4.2283671277123833</v>
      </c>
      <c r="K18" s="1">
        <f>compressors[[#This Row],[ACFM]]-compressors[[#This Row],[Calculo]]</f>
        <v>2.7016328722876164</v>
      </c>
    </row>
    <row r="19" spans="1:11" ht="15.75" x14ac:dyDescent="0.25">
      <c r="A19" s="6">
        <v>8</v>
      </c>
      <c r="B19" s="7" t="s">
        <v>15</v>
      </c>
      <c r="C19" s="7" t="s">
        <v>19</v>
      </c>
      <c r="D19" s="52">
        <v>1</v>
      </c>
      <c r="E19" s="7">
        <v>67</v>
      </c>
      <c r="F19" s="7">
        <v>90</v>
      </c>
      <c r="G19" s="8" t="s">
        <v>23</v>
      </c>
      <c r="H19" s="10">
        <v>44152</v>
      </c>
      <c r="I19" s="33">
        <v>7.37</v>
      </c>
      <c r="J19" s="57">
        <f t="shared" si="0"/>
        <v>4.6191939195310328</v>
      </c>
      <c r="K19" s="1">
        <f>compressors[[#This Row],[ACFM]]-compressors[[#This Row],[Calculo]]</f>
        <v>2.7508060804689674</v>
      </c>
    </row>
    <row r="20" spans="1:11" ht="15.75" x14ac:dyDescent="0.25">
      <c r="A20" s="12">
        <v>9</v>
      </c>
      <c r="B20" s="7" t="s">
        <v>15</v>
      </c>
      <c r="C20" s="7" t="s">
        <v>19</v>
      </c>
      <c r="D20" s="52">
        <v>1</v>
      </c>
      <c r="E20" s="7">
        <v>68</v>
      </c>
      <c r="F20" s="7">
        <v>90</v>
      </c>
      <c r="G20" s="8" t="s">
        <v>24</v>
      </c>
      <c r="H20" s="10">
        <v>44152</v>
      </c>
      <c r="I20" s="33">
        <v>7.48</v>
      </c>
      <c r="J20" s="57">
        <f t="shared" si="0"/>
        <v>4.7185257295659015</v>
      </c>
      <c r="K20" s="1">
        <f>compressors[[#This Row],[ACFM]]-compressors[[#This Row],[Calculo]]</f>
        <v>2.7614742704340989</v>
      </c>
    </row>
    <row r="21" spans="1:11" ht="15.75" x14ac:dyDescent="0.25">
      <c r="A21" s="6">
        <v>10</v>
      </c>
      <c r="B21" s="7" t="s">
        <v>15</v>
      </c>
      <c r="C21" s="7" t="s">
        <v>19</v>
      </c>
      <c r="D21" s="52">
        <v>1</v>
      </c>
      <c r="E21" s="13">
        <v>68</v>
      </c>
      <c r="F21" s="7">
        <v>90</v>
      </c>
      <c r="G21" s="8" t="s">
        <v>25</v>
      </c>
      <c r="H21" s="10">
        <v>44152</v>
      </c>
      <c r="I21" s="33">
        <v>7.48</v>
      </c>
      <c r="J21" s="57">
        <f t="shared" si="0"/>
        <v>4.7185257295659015</v>
      </c>
      <c r="K21" s="1">
        <f>compressors[[#This Row],[ACFM]]-compressors[[#This Row],[Calculo]]</f>
        <v>2.7614742704340989</v>
      </c>
    </row>
    <row r="22" spans="1:11" ht="15.75" x14ac:dyDescent="0.25">
      <c r="A22" s="6">
        <v>11</v>
      </c>
      <c r="B22" s="7" t="s">
        <v>15</v>
      </c>
      <c r="C22" s="7" t="s">
        <v>19</v>
      </c>
      <c r="D22" s="52">
        <v>1</v>
      </c>
      <c r="E22" s="7">
        <v>65</v>
      </c>
      <c r="F22" s="7">
        <v>90</v>
      </c>
      <c r="G22" s="8" t="s">
        <v>26</v>
      </c>
      <c r="H22" s="10">
        <v>44152</v>
      </c>
      <c r="I22" s="33">
        <v>7.15</v>
      </c>
      <c r="J22" s="57">
        <f t="shared" si="0"/>
        <v>4.4224692577720415</v>
      </c>
      <c r="K22" s="1">
        <f>compressors[[#This Row],[ACFM]]-compressors[[#This Row],[Calculo]]</f>
        <v>2.7275307422279589</v>
      </c>
    </row>
    <row r="23" spans="1:11" ht="15.75" x14ac:dyDescent="0.25">
      <c r="A23" s="6">
        <v>12</v>
      </c>
      <c r="B23" s="7" t="s">
        <v>15</v>
      </c>
      <c r="C23" s="7" t="s">
        <v>19</v>
      </c>
      <c r="D23" s="52">
        <v>1</v>
      </c>
      <c r="E23" s="7">
        <v>69</v>
      </c>
      <c r="F23" s="7">
        <v>90</v>
      </c>
      <c r="G23" s="8" t="s">
        <v>27</v>
      </c>
      <c r="H23" s="10">
        <v>44152</v>
      </c>
      <c r="I23" s="33">
        <v>7.59</v>
      </c>
      <c r="J23" s="57">
        <f t="shared" si="0"/>
        <v>4.8184966675754604</v>
      </c>
      <c r="K23" s="1">
        <f>compressors[[#This Row],[ACFM]]-compressors[[#This Row],[Calculo]]</f>
        <v>2.7715033324245395</v>
      </c>
    </row>
    <row r="24" spans="1:11" ht="15.75" x14ac:dyDescent="0.25">
      <c r="A24" s="6">
        <v>13</v>
      </c>
      <c r="B24" s="7" t="s">
        <v>15</v>
      </c>
      <c r="C24" s="7" t="s">
        <v>19</v>
      </c>
      <c r="D24" s="52">
        <v>1</v>
      </c>
      <c r="E24" s="7">
        <v>70</v>
      </c>
      <c r="F24" s="7">
        <v>50</v>
      </c>
      <c r="G24" s="8" t="s">
        <v>28</v>
      </c>
      <c r="H24" s="10">
        <v>44152</v>
      </c>
      <c r="I24" s="33">
        <v>5.95</v>
      </c>
      <c r="J24" s="57">
        <f t="shared" si="0"/>
        <v>4.8316717446370427</v>
      </c>
      <c r="K24" s="1">
        <f>compressors[[#This Row],[ACFM]]-compressors[[#This Row],[Calculo]]</f>
        <v>1.1183282553629574</v>
      </c>
    </row>
    <row r="25" spans="1:11" ht="15.75" x14ac:dyDescent="0.25">
      <c r="A25" s="6">
        <v>14</v>
      </c>
      <c r="B25" s="7" t="s">
        <v>15</v>
      </c>
      <c r="C25" s="7" t="s">
        <v>19</v>
      </c>
      <c r="D25" s="52">
        <v>1</v>
      </c>
      <c r="E25" s="7">
        <v>90</v>
      </c>
      <c r="F25" s="7">
        <v>50</v>
      </c>
      <c r="G25" s="8" t="s">
        <v>29</v>
      </c>
      <c r="H25" s="10">
        <v>44152</v>
      </c>
      <c r="I25" s="33">
        <v>7.65</v>
      </c>
      <c r="J25" s="57">
        <f t="shared" si="0"/>
        <v>7.3919112884955194</v>
      </c>
      <c r="K25" s="1">
        <f>compressors[[#This Row],[ACFM]]-compressors[[#This Row],[Calculo]]</f>
        <v>0.25808871150448098</v>
      </c>
    </row>
    <row r="26" spans="1:11" ht="15.75" x14ac:dyDescent="0.25">
      <c r="A26" s="6">
        <v>15</v>
      </c>
      <c r="B26" s="7" t="s">
        <v>15</v>
      </c>
      <c r="C26" s="7" t="s">
        <v>19</v>
      </c>
      <c r="D26" s="52">
        <v>1</v>
      </c>
      <c r="E26" s="7">
        <v>103</v>
      </c>
      <c r="F26" s="7">
        <v>50</v>
      </c>
      <c r="G26" s="8" t="s">
        <v>30</v>
      </c>
      <c r="H26" s="10">
        <v>44152</v>
      </c>
      <c r="I26" s="33">
        <v>8.7550000000000008</v>
      </c>
      <c r="J26" s="57">
        <f t="shared" si="0"/>
        <v>9.2873532019397977</v>
      </c>
      <c r="K26" s="1">
        <f>compressors[[#This Row],[ACFM]]-compressors[[#This Row],[Calculo]]</f>
        <v>-0.53235320193979696</v>
      </c>
    </row>
    <row r="27" spans="1:11" ht="15.75" x14ac:dyDescent="0.25">
      <c r="A27" s="6">
        <v>16</v>
      </c>
      <c r="B27" s="7" t="s">
        <v>15</v>
      </c>
      <c r="C27" s="7" t="s">
        <v>19</v>
      </c>
      <c r="D27" s="52">
        <v>1</v>
      </c>
      <c r="E27" s="7">
        <v>105</v>
      </c>
      <c r="F27" s="7">
        <v>50</v>
      </c>
      <c r="G27" s="8" t="s">
        <v>31</v>
      </c>
      <c r="H27" s="10">
        <v>44152</v>
      </c>
      <c r="I27" s="33">
        <v>8.9250000000000007</v>
      </c>
      <c r="J27" s="57">
        <f t="shared" si="0"/>
        <v>9.5945070939915098</v>
      </c>
      <c r="K27" s="1">
        <f>compressors[[#This Row],[ACFM]]-compressors[[#This Row],[Calculo]]</f>
        <v>-0.66950709399150909</v>
      </c>
    </row>
    <row r="28" spans="1:11" ht="15.75" x14ac:dyDescent="0.25">
      <c r="A28" s="6">
        <v>17</v>
      </c>
      <c r="B28" s="7" t="s">
        <v>15</v>
      </c>
      <c r="C28" s="7" t="s">
        <v>19</v>
      </c>
      <c r="D28" s="52">
        <v>1</v>
      </c>
      <c r="E28" s="7">
        <v>70</v>
      </c>
      <c r="F28" s="7">
        <v>90</v>
      </c>
      <c r="G28" s="8" t="s">
        <v>32</v>
      </c>
      <c r="H28" s="10">
        <v>44152</v>
      </c>
      <c r="I28" s="33">
        <v>7.7</v>
      </c>
      <c r="J28" s="57">
        <f t="shared" si="0"/>
        <v>4.9191014935521524</v>
      </c>
      <c r="K28" s="1">
        <f>compressors[[#This Row],[ACFM]]-compressors[[#This Row],[Calculo]]</f>
        <v>2.7808985064478478</v>
      </c>
    </row>
    <row r="29" spans="1:11" ht="15.75" x14ac:dyDescent="0.25">
      <c r="A29" s="6">
        <v>18</v>
      </c>
      <c r="B29" s="7" t="s">
        <v>15</v>
      </c>
      <c r="C29" s="7" t="s">
        <v>19</v>
      </c>
      <c r="D29" s="52">
        <v>1</v>
      </c>
      <c r="E29" s="7">
        <v>63</v>
      </c>
      <c r="F29" s="7">
        <v>90</v>
      </c>
      <c r="G29" s="8" t="s">
        <v>33</v>
      </c>
      <c r="H29" s="10">
        <v>44152</v>
      </c>
      <c r="I29" s="33">
        <v>6.93</v>
      </c>
      <c r="J29" s="57">
        <f t="shared" si="0"/>
        <v>4.2283671277123833</v>
      </c>
      <c r="K29" s="1">
        <f>compressors[[#This Row],[ACFM]]-compressors[[#This Row],[Calculo]]</f>
        <v>2.7016328722876164</v>
      </c>
    </row>
    <row r="30" spans="1:11" ht="15.75" x14ac:dyDescent="0.25">
      <c r="A30" s="6">
        <v>19</v>
      </c>
      <c r="B30" s="7" t="s">
        <v>15</v>
      </c>
      <c r="C30" s="7" t="s">
        <v>19</v>
      </c>
      <c r="D30" s="52">
        <v>1</v>
      </c>
      <c r="E30" s="7">
        <v>55</v>
      </c>
      <c r="F30" s="7">
        <v>90</v>
      </c>
      <c r="G30" s="8" t="s">
        <v>34</v>
      </c>
      <c r="H30" s="10">
        <v>44152</v>
      </c>
      <c r="I30" s="33">
        <v>6.05</v>
      </c>
      <c r="J30" s="57">
        <f t="shared" si="0"/>
        <v>3.4791535742634268</v>
      </c>
      <c r="K30" s="1">
        <f>compressors[[#This Row],[ACFM]]-compressors[[#This Row],[Calculo]]</f>
        <v>2.5708464257365731</v>
      </c>
    </row>
    <row r="31" spans="1:11" ht="15.75" x14ac:dyDescent="0.25">
      <c r="A31" s="6">
        <v>20</v>
      </c>
      <c r="B31" s="7" t="s">
        <v>15</v>
      </c>
      <c r="C31" s="7" t="s">
        <v>19</v>
      </c>
      <c r="D31" s="52">
        <v>1</v>
      </c>
      <c r="E31" s="7">
        <v>69</v>
      </c>
      <c r="F31" s="7">
        <v>90</v>
      </c>
      <c r="G31" s="8" t="s">
        <v>35</v>
      </c>
      <c r="H31" s="10">
        <v>44152</v>
      </c>
      <c r="I31" s="33">
        <v>7.59</v>
      </c>
      <c r="J31" s="57">
        <f t="shared" si="0"/>
        <v>4.8184966675754604</v>
      </c>
      <c r="K31" s="1">
        <f>compressors[[#This Row],[ACFM]]-compressors[[#This Row],[Calculo]]</f>
        <v>2.7715033324245395</v>
      </c>
    </row>
    <row r="32" spans="1:11" ht="15.75" x14ac:dyDescent="0.25">
      <c r="A32" s="6">
        <v>21</v>
      </c>
      <c r="B32" s="7" t="s">
        <v>15</v>
      </c>
      <c r="C32" s="7" t="s">
        <v>19</v>
      </c>
      <c r="D32" s="52">
        <v>1</v>
      </c>
      <c r="E32" s="7">
        <v>92</v>
      </c>
      <c r="F32" s="7">
        <v>50</v>
      </c>
      <c r="G32" s="8" t="s">
        <v>36</v>
      </c>
      <c r="H32" s="10">
        <v>44152</v>
      </c>
      <c r="I32" s="33">
        <v>7.82</v>
      </c>
      <c r="J32" s="57">
        <f t="shared" si="0"/>
        <v>7.671959064747929</v>
      </c>
      <c r="K32" s="1">
        <f>compressors[[#This Row],[ACFM]]-compressors[[#This Row],[Calculo]]</f>
        <v>0.14804093525207129</v>
      </c>
    </row>
    <row r="33" spans="1:11" ht="15.75" x14ac:dyDescent="0.25">
      <c r="A33" s="6">
        <v>22</v>
      </c>
      <c r="B33" s="7" t="s">
        <v>37</v>
      </c>
      <c r="C33" s="7" t="s">
        <v>13</v>
      </c>
      <c r="D33" s="52">
        <v>1</v>
      </c>
      <c r="E33" s="7">
        <v>100</v>
      </c>
      <c r="F33" s="7">
        <v>50</v>
      </c>
      <c r="G33" s="8" t="s">
        <v>38</v>
      </c>
      <c r="H33" s="10">
        <v>44152</v>
      </c>
      <c r="I33" s="33">
        <v>8.5</v>
      </c>
      <c r="J33" s="57">
        <f t="shared" si="0"/>
        <v>8.8343158200626064</v>
      </c>
      <c r="K33" s="1">
        <f>compressors[[#This Row],[ACFM]]-compressors[[#This Row],[Calculo]]</f>
        <v>-0.33431582006260641</v>
      </c>
    </row>
    <row r="34" spans="1:11" ht="15.75" x14ac:dyDescent="0.25">
      <c r="A34" s="6">
        <v>23</v>
      </c>
      <c r="B34" s="7" t="s">
        <v>37</v>
      </c>
      <c r="C34" s="7" t="s">
        <v>13</v>
      </c>
      <c r="D34" s="52">
        <v>1</v>
      </c>
      <c r="E34" s="7">
        <v>90</v>
      </c>
      <c r="F34" s="7">
        <v>50</v>
      </c>
      <c r="G34" s="8" t="s">
        <v>38</v>
      </c>
      <c r="H34" s="10">
        <v>44152</v>
      </c>
      <c r="I34" s="33">
        <v>7.65</v>
      </c>
      <c r="J34" s="57">
        <f t="shared" si="0"/>
        <v>7.3919112884955194</v>
      </c>
      <c r="K34" s="1">
        <f>compressors[[#This Row],[ACFM]]-compressors[[#This Row],[Calculo]]</f>
        <v>0.25808871150448098</v>
      </c>
    </row>
    <row r="35" spans="1:11" ht="15.75" x14ac:dyDescent="0.25">
      <c r="A35" s="6">
        <v>24</v>
      </c>
      <c r="B35" s="7" t="s">
        <v>37</v>
      </c>
      <c r="C35" s="7" t="s">
        <v>19</v>
      </c>
      <c r="D35" s="52">
        <v>1</v>
      </c>
      <c r="E35" s="7">
        <v>63</v>
      </c>
      <c r="F35" s="7">
        <v>90</v>
      </c>
      <c r="G35" s="8" t="s">
        <v>39</v>
      </c>
      <c r="H35" s="10">
        <v>44152</v>
      </c>
      <c r="I35" s="33">
        <v>6.93</v>
      </c>
      <c r="J35" s="57">
        <f t="shared" si="0"/>
        <v>4.2283671277123833</v>
      </c>
      <c r="K35" s="1">
        <f>compressors[[#This Row],[ACFM]]-compressors[[#This Row],[Calculo]]</f>
        <v>2.7016328722876164</v>
      </c>
    </row>
    <row r="36" spans="1:11" ht="15.75" x14ac:dyDescent="0.25">
      <c r="A36" s="6">
        <v>25</v>
      </c>
      <c r="B36" s="7" t="s">
        <v>37</v>
      </c>
      <c r="C36" s="7" t="s">
        <v>19</v>
      </c>
      <c r="D36" s="52">
        <v>1</v>
      </c>
      <c r="E36" s="7">
        <v>65</v>
      </c>
      <c r="F36" s="7">
        <v>90</v>
      </c>
      <c r="G36" s="8" t="s">
        <v>39</v>
      </c>
      <c r="H36" s="10">
        <v>44152</v>
      </c>
      <c r="I36" s="33">
        <v>7.15</v>
      </c>
      <c r="J36" s="57">
        <f t="shared" si="0"/>
        <v>4.4224692577720415</v>
      </c>
      <c r="K36" s="1">
        <f>compressors[[#This Row],[ACFM]]-compressors[[#This Row],[Calculo]]</f>
        <v>2.7275307422279589</v>
      </c>
    </row>
    <row r="37" spans="1:11" ht="15.75" x14ac:dyDescent="0.25">
      <c r="A37" s="6">
        <v>26</v>
      </c>
      <c r="B37" s="7" t="s">
        <v>37</v>
      </c>
      <c r="C37" s="7" t="s">
        <v>19</v>
      </c>
      <c r="D37" s="52">
        <v>1</v>
      </c>
      <c r="E37" s="7">
        <v>80</v>
      </c>
      <c r="F37" s="7">
        <v>90</v>
      </c>
      <c r="G37" s="8" t="s">
        <v>40</v>
      </c>
      <c r="H37" s="10">
        <v>44152</v>
      </c>
      <c r="I37" s="33">
        <v>8.8000000000000007</v>
      </c>
      <c r="J37" s="57">
        <f t="shared" si="0"/>
        <v>5.9589396292295422</v>
      </c>
      <c r="K37" s="1">
        <f>compressors[[#This Row],[ACFM]]-compressors[[#This Row],[Calculo]]</f>
        <v>2.8410603707704585</v>
      </c>
    </row>
    <row r="38" spans="1:11" ht="15.75" x14ac:dyDescent="0.25">
      <c r="A38" s="6">
        <v>27</v>
      </c>
      <c r="B38" s="7" t="s">
        <v>37</v>
      </c>
      <c r="C38" s="7" t="s">
        <v>19</v>
      </c>
      <c r="D38" s="52">
        <v>1</v>
      </c>
      <c r="E38" s="7">
        <v>65</v>
      </c>
      <c r="F38" s="7">
        <v>50</v>
      </c>
      <c r="G38" s="8" t="s">
        <v>41</v>
      </c>
      <c r="H38" s="10">
        <v>44152</v>
      </c>
      <c r="I38" s="33">
        <v>5.5250000000000004</v>
      </c>
      <c r="J38" s="57">
        <f t="shared" si="0"/>
        <v>4.2623077647857688</v>
      </c>
      <c r="K38" s="1">
        <f>compressors[[#This Row],[ACFM]]-compressors[[#This Row],[Calculo]]</f>
        <v>1.2626922352142316</v>
      </c>
    </row>
    <row r="39" spans="1:11" ht="15.75" x14ac:dyDescent="0.25">
      <c r="A39" s="6">
        <v>28</v>
      </c>
      <c r="B39" s="7" t="s">
        <v>37</v>
      </c>
      <c r="C39" s="7" t="s">
        <v>19</v>
      </c>
      <c r="D39" s="52">
        <v>1</v>
      </c>
      <c r="E39" s="7">
        <v>83</v>
      </c>
      <c r="F39" s="7">
        <v>50</v>
      </c>
      <c r="G39" s="8" t="s">
        <v>42</v>
      </c>
      <c r="H39" s="10">
        <v>44152</v>
      </c>
      <c r="I39" s="33">
        <v>7.0550000000000006</v>
      </c>
      <c r="J39" s="57">
        <f t="shared" si="0"/>
        <v>6.4455915123421015</v>
      </c>
      <c r="K39" s="1">
        <f>compressors[[#This Row],[ACFM]]-compressors[[#This Row],[Calculo]]</f>
        <v>0.60940848765789912</v>
      </c>
    </row>
    <row r="40" spans="1:11" ht="15.75" x14ac:dyDescent="0.25">
      <c r="A40" s="6">
        <v>29</v>
      </c>
      <c r="B40" s="7" t="s">
        <v>37</v>
      </c>
      <c r="C40" s="7" t="s">
        <v>19</v>
      </c>
      <c r="D40" s="52">
        <v>1</v>
      </c>
      <c r="E40" s="7">
        <v>73</v>
      </c>
      <c r="F40" s="7">
        <v>50</v>
      </c>
      <c r="G40" s="8" t="s">
        <v>42</v>
      </c>
      <c r="H40" s="10">
        <v>44152</v>
      </c>
      <c r="I40" s="33">
        <v>6.2050000000000001</v>
      </c>
      <c r="J40" s="57">
        <f t="shared" si="0"/>
        <v>5.1871836787859529</v>
      </c>
      <c r="K40" s="1">
        <f>compressors[[#This Row],[ACFM]]-compressors[[#This Row],[Calculo]]</f>
        <v>1.0178163212140472</v>
      </c>
    </row>
    <row r="41" spans="1:11" ht="15.75" x14ac:dyDescent="0.25">
      <c r="A41" s="6">
        <v>30</v>
      </c>
      <c r="B41" s="7" t="s">
        <v>37</v>
      </c>
      <c r="C41" s="7" t="s">
        <v>19</v>
      </c>
      <c r="D41" s="52">
        <v>1</v>
      </c>
      <c r="E41" s="7">
        <v>85</v>
      </c>
      <c r="F41" s="7">
        <v>50</v>
      </c>
      <c r="G41" s="8" t="s">
        <v>43</v>
      </c>
      <c r="H41" s="10">
        <v>44152</v>
      </c>
      <c r="I41" s="33">
        <v>7.2250000000000005</v>
      </c>
      <c r="J41" s="57">
        <f t="shared" si="0"/>
        <v>6.7105516893725428</v>
      </c>
      <c r="K41" s="1">
        <f>compressors[[#This Row],[ACFM]]-compressors[[#This Row],[Calculo]]</f>
        <v>0.51444831062745777</v>
      </c>
    </row>
    <row r="42" spans="1:11" ht="15.75" x14ac:dyDescent="0.25">
      <c r="A42" s="6">
        <v>31</v>
      </c>
      <c r="B42" s="7" t="s">
        <v>37</v>
      </c>
      <c r="C42" s="7" t="s">
        <v>19</v>
      </c>
      <c r="D42" s="52">
        <v>1</v>
      </c>
      <c r="E42" s="7">
        <v>65</v>
      </c>
      <c r="F42" s="7">
        <v>90</v>
      </c>
      <c r="G42" s="8" t="s">
        <v>44</v>
      </c>
      <c r="H42" s="10">
        <v>44152</v>
      </c>
      <c r="I42" s="33">
        <v>7.15</v>
      </c>
      <c r="J42" s="57">
        <f t="shared" si="0"/>
        <v>4.4224692577720415</v>
      </c>
      <c r="K42" s="1">
        <f>compressors[[#This Row],[ACFM]]-compressors[[#This Row],[Calculo]]</f>
        <v>2.7275307422279589</v>
      </c>
    </row>
    <row r="43" spans="1:11" ht="15.75" x14ac:dyDescent="0.25">
      <c r="A43" s="6">
        <v>32</v>
      </c>
      <c r="B43" s="7" t="s">
        <v>15</v>
      </c>
      <c r="C43" s="7" t="s">
        <v>19</v>
      </c>
      <c r="D43" s="52">
        <v>1</v>
      </c>
      <c r="E43" s="7">
        <v>60</v>
      </c>
      <c r="F43" s="7">
        <v>50</v>
      </c>
      <c r="G43" s="8" t="s">
        <v>45</v>
      </c>
      <c r="H43" s="10">
        <v>44152</v>
      </c>
      <c r="I43" s="33">
        <v>5.1000000000000005</v>
      </c>
      <c r="J43" s="57">
        <f t="shared" si="0"/>
        <v>3.7224725107404191</v>
      </c>
      <c r="K43" s="1">
        <f>compressors[[#This Row],[ACFM]]-compressors[[#This Row],[Calculo]]</f>
        <v>1.3775274892595815</v>
      </c>
    </row>
    <row r="44" spans="1:11" ht="15.75" x14ac:dyDescent="0.25">
      <c r="A44" s="34"/>
      <c r="B44" s="35"/>
      <c r="C44" s="35"/>
      <c r="D44" s="35"/>
      <c r="E44" s="35"/>
      <c r="F44" s="35"/>
      <c r="G44" s="36"/>
      <c r="H44" s="37"/>
      <c r="I44" s="38">
        <f>SUBTOTAL(109,compressors[ACFM])</f>
        <v>232.63500000000008</v>
      </c>
      <c r="J44">
        <f>SUBTOTAL(109,compressors[Calculo])</f>
        <v>181.69869710569219</v>
      </c>
      <c r="K44">
        <f>SUBTOTAL(109,compressors[Diferencia])</f>
        <v>50.936302894307822</v>
      </c>
    </row>
    <row r="45" spans="1:11" x14ac:dyDescent="0.25">
      <c r="I45" s="59" t="s">
        <v>66</v>
      </c>
      <c r="J45" s="39">
        <f>compressors[[#Totals],[Diferencia]]/compressors[[#Totals],[ACFM]]</f>
        <v>0.21895373823503689</v>
      </c>
    </row>
  </sheetData>
  <mergeCells count="5">
    <mergeCell ref="A10:I10"/>
    <mergeCell ref="A4:I4"/>
    <mergeCell ref="A5:H5"/>
    <mergeCell ref="A6:H6"/>
    <mergeCell ref="A7:H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44587-5938-4B9F-98CA-E60E94EF80EA}">
  <dimension ref="A1:G18"/>
  <sheetViews>
    <sheetView topLeftCell="A11" zoomScaleNormal="100" workbookViewId="0">
      <selection activeCell="E18" sqref="E18"/>
    </sheetView>
  </sheetViews>
  <sheetFormatPr baseColWidth="10" defaultRowHeight="15" x14ac:dyDescent="0.25"/>
  <cols>
    <col min="1" max="1" width="14.7109375" bestFit="1" customWidth="1"/>
    <col min="2" max="2" width="14" bestFit="1" customWidth="1"/>
    <col min="3" max="3" width="14.28515625" bestFit="1" customWidth="1"/>
    <col min="5" max="5" width="14.7109375" bestFit="1" customWidth="1"/>
    <col min="6" max="6" width="14" bestFit="1" customWidth="1"/>
    <col min="7" max="7" width="14.28515625" bestFit="1" customWidth="1"/>
  </cols>
  <sheetData>
    <row r="1" spans="1:7" x14ac:dyDescent="0.25">
      <c r="A1" t="s">
        <v>61</v>
      </c>
      <c r="E1" t="s">
        <v>62</v>
      </c>
    </row>
    <row r="2" spans="1:7" x14ac:dyDescent="0.25">
      <c r="B2" s="66" t="s">
        <v>2</v>
      </c>
      <c r="C2" s="66"/>
      <c r="F2" s="66" t="s">
        <v>2</v>
      </c>
      <c r="G2" s="66"/>
    </row>
    <row r="3" spans="1:7" s="3" customFormat="1" ht="30" customHeight="1" x14ac:dyDescent="0.25">
      <c r="A3" s="4" t="s">
        <v>1</v>
      </c>
      <c r="B3" s="54" t="s">
        <v>65</v>
      </c>
      <c r="C3" s="53" t="s">
        <v>63</v>
      </c>
      <c r="E3" s="4" t="s">
        <v>1</v>
      </c>
      <c r="F3" s="32" t="s">
        <v>64</v>
      </c>
      <c r="G3" s="53" t="s">
        <v>63</v>
      </c>
    </row>
    <row r="4" spans="1:7" x14ac:dyDescent="0.25">
      <c r="A4">
        <v>10</v>
      </c>
      <c r="B4" s="31">
        <v>4.0000000000000002E-4</v>
      </c>
      <c r="C4" s="2">
        <f>0.000001235344*POWER(A4,2)+0.000011230939*A4+0.000001105297</f>
        <v>2.36949087E-4</v>
      </c>
      <c r="E4">
        <v>10</v>
      </c>
      <c r="F4" s="31">
        <v>2.0766</v>
      </c>
      <c r="G4" s="2">
        <f xml:space="preserve"> 0.000039089929*POWER(Tabla14[[#This Row],[Presión (psi)]],2) - 0.011866668473*Tabla14[[#This Row],[Presión (psi)]] + 2.187488416721</f>
        <v>2.0727307248910001</v>
      </c>
    </row>
    <row r="5" spans="1:7" x14ac:dyDescent="0.25">
      <c r="A5">
        <v>25</v>
      </c>
      <c r="B5" s="31">
        <v>1E-3</v>
      </c>
      <c r="C5" s="2">
        <f t="shared" ref="C5:C10" si="0">0.000001235344*POWER(A5,2)+0.000011230939*A5+0.000001105297</f>
        <v>1.0539687720000001E-3</v>
      </c>
      <c r="E5">
        <v>25</v>
      </c>
      <c r="F5" s="31">
        <v>1.9185000000000001</v>
      </c>
      <c r="G5" s="2">
        <f xml:space="preserve"> 0.000039089929*POWER(Tabla14[[#This Row],[Presión (psi)]],2) - 0.011866668473*Tabla14[[#This Row],[Presión (psi)]] + 2.187488416721</f>
        <v>1.9152529105210001</v>
      </c>
    </row>
    <row r="6" spans="1:7" x14ac:dyDescent="0.25">
      <c r="A6">
        <v>50</v>
      </c>
      <c r="B6" s="31">
        <v>3.0999999999999999E-3</v>
      </c>
      <c r="C6" s="2">
        <f t="shared" si="0"/>
        <v>3.6510122470000002E-3</v>
      </c>
      <c r="E6">
        <v>50</v>
      </c>
      <c r="F6" s="31">
        <v>1.6865000000000001</v>
      </c>
      <c r="G6" s="2">
        <f xml:space="preserve"> 0.000039089929*POWER(Tabla14[[#This Row],[Presión (psi)]],2) - 0.011866668473*Tabla14[[#This Row],[Presión (psi)]] + 2.187488416721</f>
        <v>1.691879815571</v>
      </c>
    </row>
    <row r="7" spans="1:7" x14ac:dyDescent="0.25">
      <c r="A7">
        <v>75</v>
      </c>
      <c r="B7" s="31">
        <v>8.2000000000000007E-3</v>
      </c>
      <c r="C7" s="2">
        <f t="shared" si="0"/>
        <v>7.7922357219999995E-3</v>
      </c>
      <c r="E7">
        <v>75</v>
      </c>
      <c r="F7" s="31">
        <v>1.4978</v>
      </c>
      <c r="G7" s="2">
        <f xml:space="preserve"> 0.000039089929*POWER(Tabla14[[#This Row],[Presión (psi)]],2) - 0.011866668473*Tabla14[[#This Row],[Presión (psi)]] + 2.187488416721</f>
        <v>1.5173691318709999</v>
      </c>
    </row>
    <row r="8" spans="1:7" x14ac:dyDescent="0.25">
      <c r="A8">
        <v>100</v>
      </c>
      <c r="B8" s="31">
        <v>1.4E-2</v>
      </c>
      <c r="C8" s="2">
        <f t="shared" si="0"/>
        <v>1.3477639197000001E-2</v>
      </c>
      <c r="E8">
        <v>100</v>
      </c>
      <c r="F8" s="31">
        <v>1.4004000000000001</v>
      </c>
      <c r="G8" s="2">
        <f xml:space="preserve"> 0.000039089929*POWER(Tabla14[[#This Row],[Presión (psi)]],2) - 0.011866668473*Tabla14[[#This Row],[Presión (psi)]] + 2.187488416721</f>
        <v>1.391720859421</v>
      </c>
    </row>
    <row r="9" spans="1:7" x14ac:dyDescent="0.25">
      <c r="A9">
        <v>125</v>
      </c>
      <c r="B9" s="31">
        <v>0.02</v>
      </c>
      <c r="C9" s="2">
        <f t="shared" si="0"/>
        <v>2.0707222671999998E-2</v>
      </c>
      <c r="E9">
        <v>125</v>
      </c>
      <c r="F9" s="31">
        <v>1.3399000000000001</v>
      </c>
      <c r="G9" s="2">
        <f xml:space="preserve"> 0.000039089929*POWER(Tabla14[[#This Row],[Presión (psi)]],2) - 0.011866668473*Tabla14[[#This Row],[Presión (psi)]] + 2.187488416721</f>
        <v>1.3149349982209999</v>
      </c>
    </row>
    <row r="10" spans="1:7" x14ac:dyDescent="0.25">
      <c r="A10">
        <v>150</v>
      </c>
      <c r="B10" s="31">
        <v>2.9700000000000001E-2</v>
      </c>
      <c r="C10" s="2">
        <f t="shared" si="0"/>
        <v>2.9480986146999996E-2</v>
      </c>
      <c r="E10">
        <v>150</v>
      </c>
      <c r="F10" s="31">
        <v>1.2712000000000001</v>
      </c>
      <c r="G10" s="2">
        <f xml:space="preserve"> 0.000039089929*POWER(Tabla14[[#This Row],[Presión (psi)]],2) - 0.011866668473*Tabla14[[#This Row],[Presión (psi)]] + 2.187488416721</f>
        <v>1.2870115482709998</v>
      </c>
    </row>
    <row r="12" spans="1:7" x14ac:dyDescent="0.25">
      <c r="B12" s="2" t="s">
        <v>0</v>
      </c>
      <c r="C12">
        <f>CORREL(Tabla1[Coef. Multiplicador],Tabla1[Regresión Polinomica])</f>
        <v>0.99908550859068135</v>
      </c>
      <c r="F12" s="2" t="s">
        <v>0</v>
      </c>
      <c r="G12">
        <f>CORREL(Tabla14[Coef. Exp. ],Tabla14[Regresión Polinomica])</f>
        <v>0.99876638408742635</v>
      </c>
    </row>
    <row r="13" spans="1:7" x14ac:dyDescent="0.25">
      <c r="E13" s="5"/>
      <c r="F13" s="2"/>
    </row>
    <row r="14" spans="1:7" ht="18.75" x14ac:dyDescent="0.3">
      <c r="A14" t="s">
        <v>57</v>
      </c>
      <c r="G14" s="25"/>
    </row>
    <row r="16" spans="1:7" ht="16.5" thickBot="1" x14ac:dyDescent="0.3">
      <c r="C16" s="30" t="s">
        <v>53</v>
      </c>
    </row>
    <row r="17" spans="3:5" ht="15.75" x14ac:dyDescent="0.25">
      <c r="C17" s="27" t="s">
        <v>54</v>
      </c>
      <c r="D17" s="28" t="s">
        <v>56</v>
      </c>
      <c r="E17" s="29" t="s">
        <v>55</v>
      </c>
    </row>
    <row r="18" spans="3:5" ht="15.75" thickBot="1" x14ac:dyDescent="0.3">
      <c r="C18" s="55">
        <v>16.7</v>
      </c>
      <c r="D18" s="56">
        <v>30</v>
      </c>
      <c r="E18" s="26">
        <f>(0.000001235344*POWER(D18,2)+0.000011230939*D18+0.000001105297)*POWER(C18,(0.000039089929*POWER(D18,2) - 0.011866668473*D18+ 2.187488416721))</f>
        <v>0.27779747487731715</v>
      </c>
    </row>
  </sheetData>
  <mergeCells count="2">
    <mergeCell ref="B2:C2"/>
    <mergeCell ref="F2:G2"/>
  </mergeCells>
  <pageMargins left="0.7" right="0.7" top="0.75" bottom="0.75" header="0.3" footer="0.3"/>
  <pageSetup orientation="portrait" r:id="rId1"/>
  <drawing r:id="rId2"/>
  <legacy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4402-6B0D-495B-A768-45A64C444C83}">
  <dimension ref="A2:H123"/>
  <sheetViews>
    <sheetView tabSelected="1" workbookViewId="0">
      <selection activeCell="H11" sqref="H11"/>
    </sheetView>
  </sheetViews>
  <sheetFormatPr baseColWidth="10" defaultRowHeight="15" x14ac:dyDescent="0.25"/>
  <cols>
    <col min="1" max="1" width="13" bestFit="1" customWidth="1"/>
  </cols>
  <sheetData>
    <row r="2" spans="1:8" ht="15.75" x14ac:dyDescent="0.25">
      <c r="A2" s="14" t="str">
        <f>[1]Translations!$A$93</f>
        <v>Sensitivity</v>
      </c>
      <c r="B2" s="17" t="s">
        <v>46</v>
      </c>
      <c r="C2" s="24" t="s">
        <v>47</v>
      </c>
      <c r="D2" s="17" t="s">
        <v>48</v>
      </c>
      <c r="E2" s="17" t="s">
        <v>49</v>
      </c>
      <c r="F2" s="17" t="s">
        <v>50</v>
      </c>
      <c r="G2" s="23" t="s">
        <v>51</v>
      </c>
      <c r="H2" s="17" t="s">
        <v>52</v>
      </c>
    </row>
    <row r="3" spans="1:8" ht="31.5" x14ac:dyDescent="0.25">
      <c r="A3" s="15" t="str">
        <f>[1]Translations!$A$71</f>
        <v>dB Reading</v>
      </c>
      <c r="B3" s="16" t="s">
        <v>55</v>
      </c>
      <c r="C3" s="16" t="s">
        <v>55</v>
      </c>
      <c r="D3" s="16" t="s">
        <v>55</v>
      </c>
      <c r="E3" s="16" t="s">
        <v>55</v>
      </c>
      <c r="F3" s="16" t="s">
        <v>55</v>
      </c>
      <c r="G3" s="16" t="s">
        <v>55</v>
      </c>
      <c r="H3" s="16" t="s">
        <v>55</v>
      </c>
    </row>
    <row r="4" spans="1:8" ht="15.75" x14ac:dyDescent="0.25">
      <c r="A4" s="15">
        <v>1</v>
      </c>
      <c r="B4" s="17">
        <f>0.0297 *POWER(A4,1.2712)</f>
        <v>2.9700000000000001E-2</v>
      </c>
      <c r="C4" s="18">
        <f>0.02*POWER(A4,1.3399)</f>
        <v>0.02</v>
      </c>
      <c r="D4" s="18">
        <f>0.014*POWER(A4,1.4004)</f>
        <v>1.4E-2</v>
      </c>
      <c r="E4" s="18">
        <f>0.0082*POWER(A4,1.4978)</f>
        <v>8.2000000000000007E-3</v>
      </c>
      <c r="F4" s="18">
        <f>0.0031*POWER(A4,1.6865)</f>
        <v>3.0999999999999999E-3</v>
      </c>
      <c r="G4" s="18">
        <f>0.001*POWER(A4,1.9185)</f>
        <v>1E-3</v>
      </c>
      <c r="H4" s="18">
        <f>0.0004*POWER(A4,2.0766)</f>
        <v>4.0000000000000002E-4</v>
      </c>
    </row>
    <row r="5" spans="1:8" ht="15.75" x14ac:dyDescent="0.25">
      <c r="A5" s="15">
        <v>2</v>
      </c>
      <c r="B5" s="17">
        <f t="shared" ref="B5:B68" si="0">0.0297 *POWER(A5,1.2712)</f>
        <v>7.1684585736322193E-2</v>
      </c>
      <c r="C5" s="18">
        <f>0.02*POWER(A5,1.3399)</f>
        <v>5.0626754457978158E-2</v>
      </c>
      <c r="D5" s="18">
        <f t="shared" ref="D5:D68" si="1">0.014*POWER(A5,1.4004)</f>
        <v>3.695646658955265E-2</v>
      </c>
      <c r="E5" s="18">
        <f t="shared" ref="E5:E68" si="2">0.0082*POWER(A5,1.4978)</f>
        <v>2.3157761661934558E-2</v>
      </c>
      <c r="F5" s="18">
        <f t="shared" ref="F5:F68" si="3">0.0031*POWER(A5,1.6865)</f>
        <v>9.978121353838517E-3</v>
      </c>
      <c r="G5" s="18">
        <f t="shared" ref="G5:G68" si="4">0.001*POWER(A5,1.9185)</f>
        <v>3.7802980884639467E-3</v>
      </c>
      <c r="H5" s="18">
        <f t="shared" ref="H5:H62" si="5">0.0004*POWER(A5,2.0766)</f>
        <v>1.687247838018708E-3</v>
      </c>
    </row>
    <row r="6" spans="1:8" ht="15.75" x14ac:dyDescent="0.25">
      <c r="A6" s="15">
        <v>3</v>
      </c>
      <c r="B6" s="17">
        <f t="shared" si="0"/>
        <v>0.12002535200342099</v>
      </c>
      <c r="C6" s="18">
        <f t="shared" ref="C6:C69" si="6">0.02*POWER(A6,1.3399)</f>
        <v>8.7161513900763307E-2</v>
      </c>
      <c r="D6" s="18">
        <f t="shared" si="1"/>
        <v>6.520616232581769E-2</v>
      </c>
      <c r="E6" s="18">
        <f t="shared" si="2"/>
        <v>4.25055918508805E-2</v>
      </c>
      <c r="F6" s="18">
        <f t="shared" si="3"/>
        <v>1.9770911401150205E-2</v>
      </c>
      <c r="G6" s="18">
        <f t="shared" si="4"/>
        <v>8.2291907108170536E-3</v>
      </c>
      <c r="H6" s="18">
        <f t="shared" si="5"/>
        <v>3.9160658759203101E-3</v>
      </c>
    </row>
    <row r="7" spans="1:8" ht="15.75" x14ac:dyDescent="0.25">
      <c r="A7" s="15">
        <v>4</v>
      </c>
      <c r="B7" s="17">
        <f t="shared" si="0"/>
        <v>0.17301952296929715</v>
      </c>
      <c r="C7" s="18">
        <f t="shared" si="6"/>
        <v>0.12815341334742059</v>
      </c>
      <c r="D7" s="18">
        <f t="shared" si="1"/>
        <v>9.7555744484622967E-2</v>
      </c>
      <c r="E7" s="18">
        <f t="shared" si="2"/>
        <v>6.5400234779386113E-2</v>
      </c>
      <c r="F7" s="18">
        <f t="shared" si="3"/>
        <v>3.2117066371589738E-2</v>
      </c>
      <c r="G7" s="18">
        <f t="shared" si="4"/>
        <v>1.4290653637644167E-2</v>
      </c>
      <c r="H7" s="18">
        <f t="shared" si="5"/>
        <v>7.1170131672470124E-3</v>
      </c>
    </row>
    <row r="8" spans="1:8" ht="15.75" x14ac:dyDescent="0.25">
      <c r="A8" s="15">
        <v>5</v>
      </c>
      <c r="B8" s="17">
        <f t="shared" si="0"/>
        <v>0.22976671695602091</v>
      </c>
      <c r="C8" s="18">
        <f t="shared" si="6"/>
        <v>0.17281439070140744</v>
      </c>
      <c r="D8" s="18">
        <f t="shared" si="1"/>
        <v>0.13334159008872201</v>
      </c>
      <c r="E8" s="18">
        <f t="shared" si="2"/>
        <v>9.1354748194026975E-2</v>
      </c>
      <c r="F8" s="18">
        <f t="shared" si="3"/>
        <v>4.6792322990872132E-2</v>
      </c>
      <c r="G8" s="18">
        <f t="shared" si="4"/>
        <v>2.19267342647551E-2</v>
      </c>
      <c r="H8" s="18">
        <f t="shared" si="5"/>
        <v>1.1312044432857221E-2</v>
      </c>
    </row>
    <row r="9" spans="1:8" ht="15.75" x14ac:dyDescent="0.25">
      <c r="A9" s="15">
        <v>6</v>
      </c>
      <c r="B9" s="17">
        <f t="shared" si="0"/>
        <v>0.28969588000745722</v>
      </c>
      <c r="C9" s="18">
        <f t="shared" si="6"/>
        <v>0.22063522812197967</v>
      </c>
      <c r="D9" s="18">
        <f t="shared" si="1"/>
        <v>0.17212781138764485</v>
      </c>
      <c r="E9" s="18">
        <f t="shared" si="2"/>
        <v>0.12004077626611687</v>
      </c>
      <c r="F9" s="18">
        <f t="shared" si="3"/>
        <v>6.3637597818279434E-2</v>
      </c>
      <c r="G9" s="18">
        <f t="shared" si="4"/>
        <v>3.1108793913706967E-2</v>
      </c>
      <c r="H9" s="18">
        <f t="shared" si="5"/>
        <v>1.651843420671345E-2</v>
      </c>
    </row>
    <row r="10" spans="1:8" ht="15.75" x14ac:dyDescent="0.25">
      <c r="A10" s="15">
        <v>7</v>
      </c>
      <c r="B10" s="17">
        <f t="shared" si="0"/>
        <v>0.35240744742744601</v>
      </c>
      <c r="C10" s="18">
        <f t="shared" si="6"/>
        <v>0.27125444241115548</v>
      </c>
      <c r="D10" s="18">
        <f t="shared" si="1"/>
        <v>0.21360102427133312</v>
      </c>
      <c r="E10" s="18">
        <f t="shared" si="2"/>
        <v>0.15121737565942409</v>
      </c>
      <c r="F10" s="18">
        <f t="shared" si="3"/>
        <v>8.2531461971511122E-2</v>
      </c>
      <c r="G10" s="18">
        <f t="shared" si="4"/>
        <v>4.1813891671698224E-2</v>
      </c>
      <c r="H10" s="18">
        <f t="shared" si="5"/>
        <v>2.2750480900432815E-2</v>
      </c>
    </row>
    <row r="11" spans="1:8" ht="15.75" x14ac:dyDescent="0.25">
      <c r="A11" s="15">
        <v>8</v>
      </c>
      <c r="B11" s="17">
        <f t="shared" si="0"/>
        <v>0.41760379893434829</v>
      </c>
      <c r="C11" s="18">
        <f t="shared" si="6"/>
        <v>0.32439956952458204</v>
      </c>
      <c r="D11" s="18">
        <f t="shared" si="1"/>
        <v>0.25752254369035033</v>
      </c>
      <c r="E11" s="18">
        <f t="shared" si="2"/>
        <v>0.18469793288482769</v>
      </c>
      <c r="F11" s="18">
        <f t="shared" si="3"/>
        <v>0.10337676960806728</v>
      </c>
      <c r="G11" s="18">
        <f t="shared" si="4"/>
        <v>5.4022930629286578E-2</v>
      </c>
      <c r="H11" s="18">
        <f t="shared" si="5"/>
        <v>3.0020412698970496E-2</v>
      </c>
    </row>
    <row r="12" spans="1:8" ht="15.75" x14ac:dyDescent="0.25">
      <c r="A12" s="15">
        <v>9</v>
      </c>
      <c r="B12" s="17">
        <f t="shared" si="0"/>
        <v>0.48505337116313507</v>
      </c>
      <c r="C12" s="18">
        <f t="shared" si="6"/>
        <v>0.37985647527364769</v>
      </c>
      <c r="D12" s="18">
        <f t="shared" si="1"/>
        <v>0.30370311466149191</v>
      </c>
      <c r="E12" s="18">
        <f t="shared" si="2"/>
        <v>0.22033235836507795</v>
      </c>
      <c r="F12" s="18">
        <f t="shared" si="3"/>
        <v>0.12609320568778423</v>
      </c>
      <c r="G12" s="18">
        <f t="shared" si="4"/>
        <v>6.7719579754997677E-2</v>
      </c>
      <c r="H12" s="18">
        <f t="shared" si="5"/>
        <v>3.8338929861368755E-2</v>
      </c>
    </row>
    <row r="13" spans="1:8" ht="15.75" x14ac:dyDescent="0.25">
      <c r="A13" s="19">
        <v>10</v>
      </c>
      <c r="B13" s="17">
        <f t="shared" si="0"/>
        <v>0.55457009834973625</v>
      </c>
      <c r="C13" s="18">
        <f t="shared" si="6"/>
        <v>0.43745158624226305</v>
      </c>
      <c r="D13" s="18">
        <f t="shared" si="1"/>
        <v>0.35198814422226316</v>
      </c>
      <c r="E13" s="18">
        <f t="shared" si="2"/>
        <v>0.2579965226052835</v>
      </c>
      <c r="F13" s="18">
        <f t="shared" si="3"/>
        <v>0.15061273459062274</v>
      </c>
      <c r="G13" s="18">
        <f t="shared" si="4"/>
        <v>8.2889591627310702E-2</v>
      </c>
      <c r="H13" s="18">
        <f t="shared" si="5"/>
        <v>4.7715556282274842E-2</v>
      </c>
    </row>
    <row r="14" spans="1:8" ht="15.75" x14ac:dyDescent="0.25">
      <c r="A14" s="19">
        <v>11</v>
      </c>
      <c r="B14" s="17">
        <f t="shared" si="0"/>
        <v>0.6260007170770534</v>
      </c>
      <c r="C14" s="18">
        <f>0.02*POWER(A14,1.3399)</f>
        <v>0.49704081704550596</v>
      </c>
      <c r="D14" s="18">
        <f t="shared" si="1"/>
        <v>0.40224842469940802</v>
      </c>
      <c r="E14" s="18">
        <f t="shared" si="2"/>
        <v>0.29758553428600576</v>
      </c>
      <c r="F14" s="18">
        <f t="shared" si="3"/>
        <v>0.17687663091318048</v>
      </c>
      <c r="G14" s="18">
        <f t="shared" si="4"/>
        <v>9.9520343530974484E-2</v>
      </c>
      <c r="H14" s="18">
        <f t="shared" si="5"/>
        <v>5.8158880918942765E-2</v>
      </c>
    </row>
    <row r="15" spans="1:8" ht="15.75" x14ac:dyDescent="0.25">
      <c r="A15" s="19">
        <v>12</v>
      </c>
      <c r="B15" s="17">
        <f t="shared" si="0"/>
        <v>0.6992164696247094</v>
      </c>
      <c r="C15" s="18">
        <f t="shared" si="6"/>
        <v>0.55850227594557333</v>
      </c>
      <c r="D15" s="18">
        <f t="shared" si="1"/>
        <v>0.45437397933430862</v>
      </c>
      <c r="E15" s="18">
        <f t="shared" si="2"/>
        <v>0.33900923005906652</v>
      </c>
      <c r="F15" s="18">
        <f t="shared" si="3"/>
        <v>0.20483344312824564</v>
      </c>
      <c r="G15" s="18">
        <f t="shared" si="4"/>
        <v>0.11760051416640531</v>
      </c>
      <c r="H15" s="18">
        <f t="shared" si="5"/>
        <v>6.967673100682889E-2</v>
      </c>
    </row>
    <row r="16" spans="1:8" ht="15.75" x14ac:dyDescent="0.25">
      <c r="A16" s="19">
        <v>13</v>
      </c>
      <c r="B16" s="17">
        <f t="shared" si="0"/>
        <v>0.77410743511377977</v>
      </c>
      <c r="C16" s="18">
        <f t="shared" si="6"/>
        <v>0.62173124515258305</v>
      </c>
      <c r="D16" s="18">
        <f t="shared" si="1"/>
        <v>0.50826980043134407</v>
      </c>
      <c r="E16" s="18">
        <f t="shared" si="2"/>
        <v>0.38218901957845935</v>
      </c>
      <c r="F16" s="18">
        <f t="shared" si="3"/>
        <v>0.23443754102841266</v>
      </c>
      <c r="G16" s="18">
        <f t="shared" si="4"/>
        <v>0.1371198474459247</v>
      </c>
      <c r="H16" s="18">
        <f t="shared" si="5"/>
        <v>8.2276300695844268E-2</v>
      </c>
    </row>
    <row r="17" spans="1:8" ht="15.75" x14ac:dyDescent="0.25">
      <c r="A17" s="19">
        <v>14</v>
      </c>
      <c r="B17" s="17">
        <f t="shared" si="0"/>
        <v>0.85057851445222898</v>
      </c>
      <c r="C17" s="18">
        <f t="shared" si="6"/>
        <v>0.68663660257926695</v>
      </c>
      <c r="D17" s="18">
        <f t="shared" si="1"/>
        <v>0.56385279406983912</v>
      </c>
      <c r="E17" s="18">
        <f t="shared" si="2"/>
        <v>0.42705560300782536</v>
      </c>
      <c r="F17" s="18">
        <f t="shared" si="3"/>
        <v>0.26564804614885368</v>
      </c>
      <c r="G17" s="18">
        <f t="shared" si="4"/>
        <v>0.15806897475775927</v>
      </c>
      <c r="H17" s="18">
        <f t="shared" si="5"/>
        <v>9.5964249282852937E-2</v>
      </c>
    </row>
    <row r="18" spans="1:8" ht="15.75" x14ac:dyDescent="0.25">
      <c r="A18" s="19">
        <v>15</v>
      </c>
      <c r="B18" s="17">
        <f t="shared" si="0"/>
        <v>0.92854650105443792</v>
      </c>
      <c r="C18" s="18">
        <f t="shared" si="6"/>
        <v>0.75313819586863318</v>
      </c>
      <c r="D18" s="18">
        <f t="shared" si="1"/>
        <v>0.62104952629341803</v>
      </c>
      <c r="E18" s="18">
        <f t="shared" si="2"/>
        <v>0.47354727321649676</v>
      </c>
      <c r="F18" s="18">
        <f t="shared" si="3"/>
        <v>0.29842802326017304</v>
      </c>
      <c r="G18" s="18">
        <f t="shared" si="4"/>
        <v>0.18043927793007664</v>
      </c>
      <c r="H18" s="18">
        <f t="shared" si="5"/>
        <v>0.11074677797601619</v>
      </c>
    </row>
    <row r="19" spans="1:8" ht="15.75" x14ac:dyDescent="0.25">
      <c r="A19" s="19">
        <v>16</v>
      </c>
      <c r="B19" s="17">
        <f t="shared" si="0"/>
        <v>1.0079378898492644</v>
      </c>
      <c r="C19" s="18">
        <f t="shared" si="6"/>
        <v>0.82116486762974183</v>
      </c>
      <c r="D19" s="18">
        <f t="shared" si="1"/>
        <v>0.67979452013921726</v>
      </c>
      <c r="E19" s="18">
        <f t="shared" si="2"/>
        <v>0.52160862307302724</v>
      </c>
      <c r="F19" s="18">
        <f t="shared" si="3"/>
        <v>0.33274385558616143</v>
      </c>
      <c r="G19" s="18">
        <f t="shared" si="4"/>
        <v>0.20422278139111247</v>
      </c>
      <c r="H19" s="18">
        <f t="shared" si="5"/>
        <v>0.12662969105691835</v>
      </c>
    </row>
    <row r="20" spans="1:8" ht="15.75" x14ac:dyDescent="0.25">
      <c r="A20" s="19">
        <v>17</v>
      </c>
      <c r="B20" s="17">
        <f t="shared" si="0"/>
        <v>1.0886872033710575</v>
      </c>
      <c r="C20" s="18">
        <f t="shared" si="6"/>
        <v>0.89065293916447541</v>
      </c>
      <c r="D20" s="18">
        <f t="shared" si="1"/>
        <v>0.74002894228666183</v>
      </c>
      <c r="E20" s="18">
        <f t="shared" si="2"/>
        <v>0.57118954140788891</v>
      </c>
      <c r="F20" s="18">
        <f t="shared" si="3"/>
        <v>0.36856475283823248</v>
      </c>
      <c r="G20" s="18">
        <f t="shared" si="4"/>
        <v>0.22941206581139073</v>
      </c>
      <c r="H20" s="18">
        <f t="shared" si="5"/>
        <v>0.1436184454240004</v>
      </c>
    </row>
    <row r="21" spans="1:8" ht="15.75" x14ac:dyDescent="0.25">
      <c r="A21" s="19">
        <v>18</v>
      </c>
      <c r="B21" s="17">
        <f t="shared" si="0"/>
        <v>1.1707356892874023</v>
      </c>
      <c r="C21" s="18">
        <f t="shared" si="6"/>
        <v>0.96154502514760054</v>
      </c>
      <c r="D21" s="18">
        <f t="shared" si="1"/>
        <v>0.80169957215217869</v>
      </c>
      <c r="E21" s="18">
        <f t="shared" si="2"/>
        <v>0.62224441968663746</v>
      </c>
      <c r="F21" s="18">
        <f t="shared" si="3"/>
        <v>0.4058623574991071</v>
      </c>
      <c r="G21" s="18">
        <f t="shared" si="4"/>
        <v>0.25600019789939921</v>
      </c>
      <c r="H21" s="18">
        <f t="shared" si="5"/>
        <v>0.16171819130136328</v>
      </c>
    </row>
    <row r="22" spans="1:8" ht="15.75" x14ac:dyDescent="0.25">
      <c r="A22" s="19">
        <v>19</v>
      </c>
      <c r="B22" s="17">
        <f t="shared" si="0"/>
        <v>1.2540302906507708</v>
      </c>
      <c r="C22" s="18">
        <f t="shared" si="6"/>
        <v>1.0337890924101372</v>
      </c>
      <c r="D22" s="18">
        <f t="shared" si="1"/>
        <v>0.86475798014236993</v>
      </c>
      <c r="E22" s="18">
        <f t="shared" si="2"/>
        <v>0.67473151572496592</v>
      </c>
      <c r="F22" s="18">
        <f t="shared" si="3"/>
        <v>0.44461042524761341</v>
      </c>
      <c r="G22" s="18">
        <f t="shared" si="4"/>
        <v>0.28398067257465653</v>
      </c>
      <c r="H22" s="18">
        <f t="shared" si="5"/>
        <v>0.18093380610737192</v>
      </c>
    </row>
    <row r="23" spans="1:8" ht="15.75" x14ac:dyDescent="0.25">
      <c r="A23" s="19">
        <v>20</v>
      </c>
      <c r="B23" s="17">
        <f t="shared" si="0"/>
        <v>1.338522820267753</v>
      </c>
      <c r="C23" s="18">
        <f t="shared" si="6"/>
        <v>1.107337702197005</v>
      </c>
      <c r="D23" s="18">
        <f t="shared" si="1"/>
        <v>0.92915986370490733</v>
      </c>
      <c r="E23" s="18">
        <f t="shared" si="2"/>
        <v>0.72861243659769048</v>
      </c>
      <c r="F23" s="18">
        <f t="shared" si="3"/>
        <v>0.48478456231571143</v>
      </c>
      <c r="G23" s="18">
        <f t="shared" si="4"/>
        <v>0.31334736478227943</v>
      </c>
      <c r="H23" s="18">
        <f t="shared" si="5"/>
        <v>0.20126992294282031</v>
      </c>
    </row>
    <row r="24" spans="1:8" ht="15.75" x14ac:dyDescent="0.25">
      <c r="A24" s="19">
        <v>21</v>
      </c>
      <c r="B24" s="17">
        <f t="shared" si="0"/>
        <v>1.4241692904412888</v>
      </c>
      <c r="C24" s="18">
        <f t="shared" si="6"/>
        <v>1.1821473926431862</v>
      </c>
      <c r="D24" s="18">
        <f t="shared" si="1"/>
        <v>0.99486450439981966</v>
      </c>
      <c r="E24" s="18">
        <f t="shared" si="2"/>
        <v>0.78385171348057958</v>
      </c>
      <c r="F24" s="18">
        <f t="shared" si="3"/>
        <v>0.5263620072406916</v>
      </c>
      <c r="G24" s="18">
        <f t="shared" si="4"/>
        <v>0.34409448892784938</v>
      </c>
      <c r="H24" s="18">
        <f t="shared" si="5"/>
        <v>0.22273095478740434</v>
      </c>
    </row>
    <row r="25" spans="1:8" ht="15.75" x14ac:dyDescent="0.25">
      <c r="A25" s="19">
        <v>22</v>
      </c>
      <c r="B25" s="17">
        <f t="shared" si="0"/>
        <v>1.5109293627713536</v>
      </c>
      <c r="C25" s="18">
        <f t="shared" si="6"/>
        <v>1.2581781700077839</v>
      </c>
      <c r="D25" s="18">
        <f t="shared" si="1"/>
        <v>1.0618343191502759</v>
      </c>
      <c r="E25" s="18">
        <f t="shared" si="2"/>
        <v>0.84041644841887531</v>
      </c>
      <c r="F25" s="18">
        <f t="shared" si="3"/>
        <v>0.56932144771284532</v>
      </c>
      <c r="G25" s="18">
        <f t="shared" si="4"/>
        <v>0.37621656441341805</v>
      </c>
      <c r="H25" s="18">
        <f t="shared" si="5"/>
        <v>0.24532111523018441</v>
      </c>
    </row>
    <row r="26" spans="1:8" ht="15.75" x14ac:dyDescent="0.25">
      <c r="A26" s="19">
        <v>23</v>
      </c>
      <c r="B26" s="17">
        <f t="shared" si="0"/>
        <v>1.5987658919813077</v>
      </c>
      <c r="C26" s="18">
        <f t="shared" si="6"/>
        <v>1.3353930853884004</v>
      </c>
      <c r="D26" s="18">
        <f t="shared" si="1"/>
        <v>1.1300344857487545</v>
      </c>
      <c r="E26" s="18">
        <f t="shared" si="2"/>
        <v>0.8982760180939714</v>
      </c>
      <c r="F26" s="18">
        <f t="shared" si="3"/>
        <v>0.61364286550853631</v>
      </c>
      <c r="G26" s="18">
        <f t="shared" si="4"/>
        <v>0.40970838611518601</v>
      </c>
      <c r="H26" s="18">
        <f t="shared" si="5"/>
        <v>0.26904443636958597</v>
      </c>
    </row>
    <row r="27" spans="1:8" ht="15.75" x14ac:dyDescent="0.25">
      <c r="A27" s="19">
        <v>24</v>
      </c>
      <c r="B27" s="17">
        <f t="shared" si="0"/>
        <v>1.6876445442781478</v>
      </c>
      <c r="C27" s="18">
        <f t="shared" si="6"/>
        <v>1.4137578794259256</v>
      </c>
      <c r="D27" s="18">
        <f t="shared" si="1"/>
        <v>1.1994326276021756</v>
      </c>
      <c r="E27" s="18">
        <f t="shared" si="2"/>
        <v>0.95740182328095225</v>
      </c>
      <c r="F27" s="18">
        <f t="shared" si="3"/>
        <v>0.65930740414781153</v>
      </c>
      <c r="G27" s="18">
        <f t="shared" si="4"/>
        <v>0.44456499890563916</v>
      </c>
      <c r="H27" s="18">
        <f t="shared" si="5"/>
        <v>0.29390478437870787</v>
      </c>
    </row>
    <row r="28" spans="1:8" ht="15.75" x14ac:dyDescent="0.25">
      <c r="A28" s="19">
        <v>25</v>
      </c>
      <c r="B28" s="17">
        <f t="shared" si="0"/>
        <v>1.7775334754460681</v>
      </c>
      <c r="C28" s="18">
        <f t="shared" si="6"/>
        <v>1.4932406816749351</v>
      </c>
      <c r="D28" s="18">
        <f t="shared" si="1"/>
        <v>1.2699985462420553</v>
      </c>
      <c r="E28" s="18">
        <f t="shared" si="2"/>
        <v>1.0177670753163506</v>
      </c>
      <c r="F28" s="18">
        <f t="shared" si="3"/>
        <v>0.70629725512325825</v>
      </c>
      <c r="G28" s="18">
        <f t="shared" si="4"/>
        <v>0.4807816755171852</v>
      </c>
      <c r="H28" s="18">
        <f t="shared" si="5"/>
        <v>0.31990587312734009</v>
      </c>
    </row>
    <row r="29" spans="1:8" ht="15.75" x14ac:dyDescent="0.25">
      <c r="A29" s="19">
        <v>26</v>
      </c>
      <c r="B29" s="17">
        <f t="shared" si="0"/>
        <v>1.8684030572908492</v>
      </c>
      <c r="C29" s="18">
        <f t="shared" si="6"/>
        <v>1.5738117543596428</v>
      </c>
      <c r="D29" s="18">
        <f t="shared" si="1"/>
        <v>1.341703992722826</v>
      </c>
      <c r="E29" s="18">
        <f t="shared" si="2"/>
        <v>1.0793466128300491</v>
      </c>
      <c r="F29" s="18">
        <f t="shared" si="3"/>
        <v>0.75459555944419299</v>
      </c>
      <c r="G29" s="18">
        <f t="shared" si="4"/>
        <v>0.51835389719029701</v>
      </c>
      <c r="H29" s="18">
        <f t="shared" si="5"/>
        <v>0.34705127617310094</v>
      </c>
    </row>
    <row r="30" spans="1:8" ht="15.75" x14ac:dyDescent="0.25">
      <c r="A30" s="19">
        <v>27</v>
      </c>
      <c r="B30" s="17">
        <f t="shared" si="0"/>
        <v>1.9602256435791674</v>
      </c>
      <c r="C30" s="18">
        <f t="shared" si="6"/>
        <v>1.6554432724929486</v>
      </c>
      <c r="D30" s="18">
        <f t="shared" si="1"/>
        <v>1.414522470962404</v>
      </c>
      <c r="E30" s="18">
        <f t="shared" si="2"/>
        <v>1.1421167434399921</v>
      </c>
      <c r="F30" s="18">
        <f t="shared" si="3"/>
        <v>0.80418632191619022</v>
      </c>
      <c r="G30" s="18">
        <f t="shared" si="4"/>
        <v>0.5572773366602608</v>
      </c>
      <c r="H30" s="18">
        <f t="shared" si="5"/>
        <v>0.37534443737352069</v>
      </c>
    </row>
    <row r="31" spans="1:8" ht="15.75" x14ac:dyDescent="0.25">
      <c r="A31" s="19">
        <v>28</v>
      </c>
      <c r="B31" s="17">
        <f t="shared" si="0"/>
        <v>2.0529753685092378</v>
      </c>
      <c r="C31" s="18">
        <f t="shared" si="6"/>
        <v>1.7381091340320454</v>
      </c>
      <c r="D31" s="18">
        <f t="shared" si="1"/>
        <v>1.4884290675334233</v>
      </c>
      <c r="E31" s="18">
        <f t="shared" si="2"/>
        <v>1.2060551062010927</v>
      </c>
      <c r="F31" s="18">
        <f t="shared" si="3"/>
        <v>0.85505433609140558</v>
      </c>
      <c r="G31" s="18">
        <f t="shared" si="4"/>
        <v>0.5975478431222131</v>
      </c>
      <c r="H31" s="18">
        <f t="shared" si="5"/>
        <v>0.40478868032395499</v>
      </c>
    </row>
    <row r="32" spans="1:8" ht="15.75" x14ac:dyDescent="0.25">
      <c r="A32" s="19">
        <v>29</v>
      </c>
      <c r="B32" s="17">
        <f t="shared" si="0"/>
        <v>2.1466279721834711</v>
      </c>
      <c r="C32" s="18">
        <f t="shared" si="6"/>
        <v>1.8217847950330963</v>
      </c>
      <c r="D32" s="18">
        <f t="shared" si="1"/>
        <v>1.5634003035217685</v>
      </c>
      <c r="E32" s="18">
        <f t="shared" si="2"/>
        <v>1.2711405514357939</v>
      </c>
      <c r="F32" s="18">
        <f t="shared" si="3"/>
        <v>0.90718511822257031</v>
      </c>
      <c r="G32" s="18">
        <f t="shared" si="4"/>
        <v>0.63916142888076088</v>
      </c>
      <c r="H32" s="18">
        <f t="shared" si="5"/>
        <v>0.43538721678936931</v>
      </c>
    </row>
    <row r="33" spans="1:8" ht="15.75" x14ac:dyDescent="0.25">
      <c r="A33" s="19">
        <v>30</v>
      </c>
      <c r="B33" s="17">
        <f t="shared" si="0"/>
        <v>2.241160648653159</v>
      </c>
      <c r="C33" s="18">
        <f t="shared" si="6"/>
        <v>1.9064471257582976</v>
      </c>
      <c r="D33" s="18">
        <f t="shared" si="1"/>
        <v>1.6394140049228731</v>
      </c>
      <c r="E33" s="18">
        <f t="shared" si="2"/>
        <v>1.3373530352203213</v>
      </c>
      <c r="F33" s="18">
        <f t="shared" si="3"/>
        <v>0.96056484886327442</v>
      </c>
      <c r="G33" s="18">
        <f t="shared" si="4"/>
        <v>0.68211425744288334</v>
      </c>
      <c r="H33" s="18">
        <f t="shared" si="5"/>
        <v>0.46714315426892838</v>
      </c>
    </row>
    <row r="34" spans="1:8" ht="15.75" x14ac:dyDescent="0.25">
      <c r="A34" s="19">
        <v>31</v>
      </c>
      <c r="B34" s="17">
        <f t="shared" si="0"/>
        <v>2.3365519129563439</v>
      </c>
      <c r="C34" s="18">
        <f t="shared" si="6"/>
        <v>1.9920742844576493</v>
      </c>
      <c r="D34" s="18">
        <f t="shared" si="1"/>
        <v>1.7164491887105284</v>
      </c>
      <c r="E34" s="18">
        <f t="shared" si="2"/>
        <v>1.4046735263057082</v>
      </c>
      <c r="F34" s="18">
        <f t="shared" si="3"/>
        <v>1.015180321000775</v>
      </c>
      <c r="G34" s="18">
        <f t="shared" si="4"/>
        <v>0.72640263285440665</v>
      </c>
      <c r="H34" s="18">
        <f t="shared" si="5"/>
        <v>0.50005950280905742</v>
      </c>
    </row>
    <row r="35" spans="1:8" ht="15.75" x14ac:dyDescent="0.25">
      <c r="A35" s="19">
        <v>32</v>
      </c>
      <c r="B35" s="17">
        <f t="shared" si="0"/>
        <v>2.4327814842352606</v>
      </c>
      <c r="C35" s="18">
        <f t="shared" si="6"/>
        <v>2.0786456061504537</v>
      </c>
      <c r="D35" s="18">
        <f t="shared" si="1"/>
        <v>1.794485962234712</v>
      </c>
      <c r="E35" s="18">
        <f t="shared" si="2"/>
        <v>1.4730839236506137</v>
      </c>
      <c r="F35" s="18">
        <f t="shared" si="3"/>
        <v>1.0710188938009155</v>
      </c>
      <c r="G35" s="18">
        <f t="shared" si="4"/>
        <v>0.77202299011361264</v>
      </c>
      <c r="H35" s="18">
        <f t="shared" si="5"/>
        <v>0.53413918116190651</v>
      </c>
    </row>
    <row r="36" spans="1:8" ht="15.75" x14ac:dyDescent="0.25">
      <c r="A36" s="19">
        <v>33</v>
      </c>
      <c r="B36" s="17">
        <f t="shared" si="0"/>
        <v>2.5298301825443512</v>
      </c>
      <c r="C36" s="18">
        <f t="shared" si="6"/>
        <v>2.1661415042079311</v>
      </c>
      <c r="D36" s="18">
        <f t="shared" si="1"/>
        <v>1.8735054340181465</v>
      </c>
      <c r="E36" s="18">
        <f t="shared" si="2"/>
        <v>1.5425669830594104</v>
      </c>
      <c r="F36" s="18">
        <f t="shared" si="3"/>
        <v>1.1280684511994956</v>
      </c>
      <c r="G36" s="18">
        <f t="shared" si="4"/>
        <v>0.81897188652241693</v>
      </c>
      <c r="H36" s="18">
        <f t="shared" si="5"/>
        <v>0.56938502237096122</v>
      </c>
    </row>
    <row r="37" spans="1:8" ht="15.75" x14ac:dyDescent="0.25">
      <c r="A37" s="19">
        <v>34</v>
      </c>
      <c r="B37" s="17">
        <f t="shared" si="0"/>
        <v>2.627679837376748</v>
      </c>
      <c r="C37" s="18">
        <f t="shared" si="6"/>
        <v>2.2545433829178227</v>
      </c>
      <c r="D37" s="18">
        <f t="shared" si="1"/>
        <v>1.9534896343513577</v>
      </c>
      <c r="E37" s="18">
        <f t="shared" si="2"/>
        <v>1.6131062516723886</v>
      </c>
      <c r="F37" s="18">
        <f t="shared" si="3"/>
        <v>1.1863173646991561</v>
      </c>
      <c r="G37" s="18">
        <f t="shared" si="4"/>
        <v>0.86724599385736612</v>
      </c>
      <c r="H37" s="18">
        <f t="shared" si="5"/>
        <v>0.6057997788531313</v>
      </c>
    </row>
    <row r="38" spans="1:8" ht="15.75" x14ac:dyDescent="0.25">
      <c r="A38" s="19">
        <v>35</v>
      </c>
      <c r="B38" s="17">
        <f t="shared" si="0"/>
        <v>2.726313206271239</v>
      </c>
      <c r="C38" s="18">
        <f t="shared" si="6"/>
        <v>2.3438335595166913</v>
      </c>
      <c r="D38" s="18">
        <f t="shared" si="1"/>
        <v>2.0344214443513766</v>
      </c>
      <c r="E38" s="18">
        <f t="shared" si="2"/>
        <v>1.6846860092595455</v>
      </c>
      <c r="F38" s="18">
        <f t="shared" si="3"/>
        <v>1.2457544598322035</v>
      </c>
      <c r="G38" s="18">
        <f t="shared" si="4"/>
        <v>0.91684209126058358</v>
      </c>
      <c r="H38" s="18">
        <f t="shared" si="5"/>
        <v>0.64338612703641418</v>
      </c>
    </row>
    <row r="39" spans="1:8" ht="15.75" x14ac:dyDescent="0.25">
      <c r="A39" s="19">
        <v>36</v>
      </c>
      <c r="B39" s="17">
        <f t="shared" si="0"/>
        <v>2.8257139021311466</v>
      </c>
      <c r="C39" s="18">
        <f t="shared" si="6"/>
        <v>2.4339951944219003</v>
      </c>
      <c r="D39" s="18">
        <f t="shared" si="1"/>
        <v>2.1162845323643316</v>
      </c>
      <c r="E39" s="18">
        <f t="shared" si="2"/>
        <v>1.7572912154356009</v>
      </c>
      <c r="F39" s="18">
        <f t="shared" si="3"/>
        <v>1.3063689858326075</v>
      </c>
      <c r="G39" s="18">
        <f t="shared" si="4"/>
        <v>0.96775705876549145</v>
      </c>
      <c r="H39" s="18">
        <f t="shared" si="5"/>
        <v>0.6821466716038026</v>
      </c>
    </row>
    <row r="40" spans="1:8" ht="15.75" x14ac:dyDescent="0.25">
      <c r="A40" s="19">
        <v>37</v>
      </c>
      <c r="B40" s="17">
        <f t="shared" si="0"/>
        <v>2.9258663281053425</v>
      </c>
      <c r="C40" s="18">
        <f t="shared" si="6"/>
        <v>2.5250122285958434</v>
      </c>
      <c r="D40" s="18">
        <f t="shared" si="1"/>
        <v>2.1990632967674668</v>
      </c>
      <c r="E40" s="18">
        <f t="shared" si="2"/>
        <v>1.830907462049862</v>
      </c>
      <c r="F40" s="18">
        <f t="shared" si="3"/>
        <v>1.3681505881285563</v>
      </c>
      <c r="G40" s="18">
        <f t="shared" si="4"/>
        <v>1.0199878713843307</v>
      </c>
      <c r="H40" s="18">
        <f t="shared" si="5"/>
        <v>0.72208394938703246</v>
      </c>
    </row>
    <row r="41" spans="1:8" ht="15.75" x14ac:dyDescent="0.25">
      <c r="A41" s="19">
        <v>38</v>
      </c>
      <c r="B41" s="17">
        <f t="shared" si="0"/>
        <v>3.0267556190606122</v>
      </c>
      <c r="C41" s="18">
        <f t="shared" si="6"/>
        <v>2.6168693271392067</v>
      </c>
      <c r="D41" s="18">
        <f t="shared" si="1"/>
        <v>2.2827428143700375</v>
      </c>
      <c r="E41" s="18">
        <f t="shared" si="2"/>
        <v>1.9055209301164173</v>
      </c>
      <c r="F41" s="18">
        <f t="shared" si="3"/>
        <v>1.4310892833233664</v>
      </c>
      <c r="G41" s="18">
        <f t="shared" si="4"/>
        <v>1.0735315936946797</v>
      </c>
      <c r="H41" s="18">
        <f t="shared" si="5"/>
        <v>0.76320043294789852</v>
      </c>
    </row>
    <row r="42" spans="1:8" ht="15.75" x14ac:dyDescent="0.25">
      <c r="A42" s="19">
        <v>39</v>
      </c>
      <c r="B42" s="17">
        <f t="shared" si="0"/>
        <v>3.1283675888214391</v>
      </c>
      <c r="C42" s="18">
        <f t="shared" si="6"/>
        <v>2.7095518283452864</v>
      </c>
      <c r="D42" s="18">
        <f t="shared" si="1"/>
        <v>2.3673087937312274</v>
      </c>
      <c r="E42" s="18">
        <f t="shared" si="2"/>
        <v>1.9811183507427037</v>
      </c>
      <c r="F42" s="18">
        <f t="shared" si="3"/>
        <v>1.4951754363794381</v>
      </c>
      <c r="G42" s="18">
        <f t="shared" si="4"/>
        <v>1.1283853748706545</v>
      </c>
      <c r="H42" s="18">
        <f t="shared" si="5"/>
        <v>0.80549853387988501</v>
      </c>
    </row>
    <row r="43" spans="1:8" ht="15.75" x14ac:dyDescent="0.25">
      <c r="A43" s="19">
        <v>40</v>
      </c>
      <c r="B43" s="17">
        <f t="shared" si="0"/>
        <v>3.2306886824750003</v>
      </c>
      <c r="C43" s="18">
        <f t="shared" si="6"/>
        <v>2.8030456975594764</v>
      </c>
      <c r="D43" s="18">
        <f t="shared" si="1"/>
        <v>2.4527475328116926</v>
      </c>
      <c r="E43" s="18">
        <f t="shared" si="2"/>
        <v>2.0576869695915527</v>
      </c>
      <c r="F43" s="18">
        <f t="shared" si="3"/>
        <v>1.5603997397592453</v>
      </c>
      <c r="G43" s="18">
        <f t="shared" si="4"/>
        <v>1.1845464441116667</v>
      </c>
      <c r="H43" s="18">
        <f t="shared" si="5"/>
        <v>0.84898060585866386</v>
      </c>
    </row>
    <row r="44" spans="1:8" ht="15.75" x14ac:dyDescent="0.25">
      <c r="A44" s="19">
        <v>41</v>
      </c>
      <c r="B44" s="17">
        <f t="shared" si="0"/>
        <v>3.3337059331400325</v>
      </c>
      <c r="C44" s="18">
        <f t="shared" si="6"/>
        <v>2.8973374852812741</v>
      </c>
      <c r="D44" s="18">
        <f t="shared" si="1"/>
        <v>2.5390458804575733</v>
      </c>
      <c r="E44" s="18">
        <f t="shared" si="2"/>
        <v>2.1352145144761785</v>
      </c>
      <c r="F44" s="18">
        <f t="shared" si="3"/>
        <v>1.6267531943102964</v>
      </c>
      <c r="G44" s="18">
        <f t="shared" si="4"/>
        <v>1.2420121064276624</v>
      </c>
      <c r="H44" s="18">
        <f t="shared" si="5"/>
        <v>0.89364894746646284</v>
      </c>
    </row>
    <row r="45" spans="1:8" ht="15.75" x14ac:dyDescent="0.25">
      <c r="A45" s="19">
        <v>42</v>
      </c>
      <c r="B45" s="17">
        <f t="shared" si="0"/>
        <v>3.4374069226826829</v>
      </c>
      <c r="C45" s="18">
        <f t="shared" si="6"/>
        <v>2.9924142890242855</v>
      </c>
      <c r="D45" s="18">
        <f t="shared" si="1"/>
        <v>2.6261912012845583</v>
      </c>
      <c r="E45" s="18">
        <f t="shared" si="2"/>
        <v>2.2136891657417426</v>
      </c>
      <c r="F45" s="18">
        <f t="shared" si="3"/>
        <v>1.6942270917089193</v>
      </c>
      <c r="G45" s="18">
        <f t="shared" si="4"/>
        <v>1.3007797387449285</v>
      </c>
      <c r="H45" s="18">
        <f t="shared" si="5"/>
        <v>0.93950580481222645</v>
      </c>
    </row>
    <row r="46" spans="1:8" ht="15.75" x14ac:dyDescent="0.25">
      <c r="A46" s="19">
        <v>43</v>
      </c>
      <c r="B46" s="17">
        <f t="shared" si="0"/>
        <v>3.5417797459332259</v>
      </c>
      <c r="C46" s="18">
        <f t="shared" si="6"/>
        <v>3.0882637185152557</v>
      </c>
      <c r="D46" s="18">
        <f t="shared" si="1"/>
        <v>2.7141713435876533</v>
      </c>
      <c r="E46" s="18">
        <f t="shared" si="2"/>
        <v>2.2930995291327916</v>
      </c>
      <c r="F46" s="18">
        <f t="shared" si="3"/>
        <v>1.7628129983013288</v>
      </c>
      <c r="G46" s="18">
        <f t="shared" si="4"/>
        <v>1.3608467863009428</v>
      </c>
      <c r="H46" s="18">
        <f t="shared" si="5"/>
        <v>0.98655337396693932</v>
      </c>
    </row>
    <row r="47" spans="1:8" ht="15.75" x14ac:dyDescent="0.25">
      <c r="A47" s="19">
        <v>44</v>
      </c>
      <c r="B47" s="17">
        <f t="shared" si="0"/>
        <v>3.6468129780171608</v>
      </c>
      <c r="C47" s="18">
        <f t="shared" si="6"/>
        <v>3.1848738638686167</v>
      </c>
      <c r="D47" s="18">
        <f t="shared" si="1"/>
        <v>2.8029746099512534</v>
      </c>
      <c r="E47" s="18">
        <f t="shared" si="2"/>
        <v>2.3734346108846132</v>
      </c>
      <c r="F47" s="18">
        <f t="shared" si="3"/>
        <v>1.8325027402005811</v>
      </c>
      <c r="G47" s="18">
        <f t="shared" si="4"/>
        <v>1.4222107593005171</v>
      </c>
      <c r="H47" s="18">
        <f t="shared" si="5"/>
        <v>1.0347938032311665</v>
      </c>
    </row>
    <row r="48" spans="1:8" ht="15.75" x14ac:dyDescent="0.25">
      <c r="A48" s="19">
        <v>45</v>
      </c>
      <c r="B48" s="17">
        <f t="shared" si="0"/>
        <v>3.752495644464775</v>
      </c>
      <c r="C48" s="18">
        <f t="shared" si="6"/>
        <v>3.2822332664199831</v>
      </c>
      <c r="D48" s="18">
        <f t="shared" si="1"/>
        <v>2.8925897302757702</v>
      </c>
      <c r="E48" s="18">
        <f t="shared" si="2"/>
        <v>2.4546837948094877</v>
      </c>
      <c r="F48" s="18">
        <f t="shared" si="3"/>
        <v>1.903288389515249</v>
      </c>
      <c r="G48" s="18">
        <f t="shared" si="4"/>
        <v>1.4848692298087225</v>
      </c>
      <c r="H48" s="18">
        <f t="shared" si="5"/>
        <v>1.0842291952499994</v>
      </c>
    </row>
    <row r="49" spans="1:8" ht="15.75" x14ac:dyDescent="0.25">
      <c r="A49" s="19">
        <v>46</v>
      </c>
      <c r="B49" s="17">
        <f t="shared" si="0"/>
        <v>3.8588171938061184</v>
      </c>
      <c r="C49" s="18">
        <f t="shared" si="6"/>
        <v>3.3803308919420214</v>
      </c>
      <c r="D49" s="18">
        <f t="shared" si="1"/>
        <v>2.9830058369725827</v>
      </c>
      <c r="E49" s="18">
        <f t="shared" si="2"/>
        <v>2.5368368211770482</v>
      </c>
      <c r="F49" s="18">
        <f t="shared" si="3"/>
        <v>1.9751622516004466</v>
      </c>
      <c r="G49" s="18">
        <f t="shared" si="4"/>
        <v>1.5488198288588859</v>
      </c>
      <c r="H49" s="18">
        <f t="shared" si="5"/>
        <v>1.1348616089888646</v>
      </c>
    </row>
    <row r="50" spans="1:8" ht="15.75" x14ac:dyDescent="0.25">
      <c r="A50" s="19">
        <v>47</v>
      </c>
      <c r="B50" s="17">
        <f t="shared" si="0"/>
        <v>3.9657674723950271</v>
      </c>
      <c r="C50" s="18">
        <f t="shared" si="6"/>
        <v>3.479156106000354</v>
      </c>
      <c r="D50" s="18">
        <f t="shared" si="1"/>
        <v>3.0742124421093884</v>
      </c>
      <c r="E50" s="18">
        <f t="shared" si="2"/>
        <v>2.6198837672120754</v>
      </c>
      <c r="F50" s="18">
        <f t="shared" si="3"/>
        <v>2.0481168532345211</v>
      </c>
      <c r="G50" s="18">
        <f t="shared" si="4"/>
        <v>1.6140602437563705</v>
      </c>
      <c r="H50" s="18">
        <f t="shared" si="5"/>
        <v>1.1866930615822084</v>
      </c>
    </row>
    <row r="51" spans="1:8" ht="15.75" x14ac:dyDescent="0.25">
      <c r="A51" s="19">
        <v>48</v>
      </c>
      <c r="B51" s="17">
        <f t="shared" si="0"/>
        <v>4.0733367012371486</v>
      </c>
      <c r="C51" s="18">
        <f t="shared" si="6"/>
        <v>3.5786986512364094</v>
      </c>
      <c r="D51" s="18">
        <f t="shared" si="1"/>
        <v>3.1661994163142277</v>
      </c>
      <c r="E51" s="18">
        <f t="shared" si="2"/>
        <v>2.7038150290538874</v>
      </c>
      <c r="F51" s="18">
        <f t="shared" si="3"/>
        <v>2.1221449316358454</v>
      </c>
      <c r="G51" s="18">
        <f t="shared" si="4"/>
        <v>1.6805882155609653</v>
      </c>
      <c r="H51" s="18">
        <f t="shared" si="5"/>
        <v>1.2397255300658245</v>
      </c>
    </row>
    <row r="52" spans="1:8" ht="15.75" x14ac:dyDescent="0.25">
      <c r="A52" s="19">
        <v>49</v>
      </c>
      <c r="B52" s="17">
        <f t="shared" si="0"/>
        <v>4.1815154546238418</v>
      </c>
      <c r="C52" s="18">
        <f t="shared" si="6"/>
        <v>3.6789486263893427</v>
      </c>
      <c r="D52" s="18">
        <f t="shared" si="1"/>
        <v>3.2589569692687603</v>
      </c>
      <c r="E52" s="18">
        <f t="shared" si="2"/>
        <v>2.7886213050394373</v>
      </c>
      <c r="F52" s="18">
        <f t="shared" si="3"/>
        <v>2.1972394242435436</v>
      </c>
      <c r="G52" s="18">
        <f t="shared" si="4"/>
        <v>1.7484015367325139</v>
      </c>
      <c r="H52" s="18">
        <f t="shared" si="5"/>
        <v>1.2939609530023957</v>
      </c>
    </row>
    <row r="53" spans="1:8" ht="15.75" x14ac:dyDescent="0.25">
      <c r="A53" s="19">
        <v>50</v>
      </c>
      <c r="B53" s="17">
        <f t="shared" si="0"/>
        <v>4.2902946403971871</v>
      </c>
      <c r="C53" s="18">
        <f t="shared" si="6"/>
        <v>3.7798964668910449</v>
      </c>
      <c r="D53" s="18">
        <f t="shared" si="1"/>
        <v>3.3524756316410711</v>
      </c>
      <c r="E53" s="18">
        <f t="shared" si="2"/>
        <v>2.8742935801878344</v>
      </c>
      <c r="F53" s="18">
        <f t="shared" si="3"/>
        <v>2.2733934591944887</v>
      </c>
      <c r="G53" s="18">
        <f t="shared" si="4"/>
        <v>1.8174980489261097</v>
      </c>
      <c r="H53" s="18">
        <f t="shared" si="5"/>
        <v>1.3494012320089792</v>
      </c>
    </row>
    <row r="54" spans="1:8" ht="15.75" x14ac:dyDescent="0.25">
      <c r="A54" s="19">
        <v>51</v>
      </c>
      <c r="B54" s="17">
        <f t="shared" si="0"/>
        <v>4.3996654816912821</v>
      </c>
      <c r="C54" s="18">
        <f t="shared" si="6"/>
        <v>3.8815329268870058</v>
      </c>
      <c r="D54" s="18">
        <f t="shared" si="1"/>
        <v>3.4467462383248022</v>
      </c>
      <c r="E54" s="18">
        <f t="shared" si="2"/>
        <v>2.9608231117774779</v>
      </c>
      <c r="F54" s="18">
        <f t="shared" si="3"/>
        <v>2.3506003464359733</v>
      </c>
      <c r="G54" s="18">
        <f t="shared" si="4"/>
        <v>1.8878756409244464</v>
      </c>
      <c r="H54" s="18">
        <f t="shared" si="5"/>
        <v>1.4060482331941278</v>
      </c>
    </row>
    <row r="55" spans="1:8" ht="15.75" x14ac:dyDescent="0.25">
      <c r="A55" s="19">
        <v>52</v>
      </c>
      <c r="B55" s="17">
        <f t="shared" si="0"/>
        <v>4.5096195000125388</v>
      </c>
      <c r="C55" s="18">
        <f t="shared" si="6"/>
        <v>3.9838490625522751</v>
      </c>
      <c r="D55" s="18">
        <f t="shared" si="1"/>
        <v>3.541759912866465</v>
      </c>
      <c r="E55" s="18">
        <f t="shared" si="2"/>
        <v>3.04820141591886</v>
      </c>
      <c r="F55" s="18">
        <f t="shared" si="3"/>
        <v>2.4288535694199438</v>
      </c>
      <c r="G55" s="18">
        <f t="shared" si="4"/>
        <v>1.9595322466963181</v>
      </c>
      <c r="H55" s="18">
        <f t="shared" si="5"/>
        <v>1.4639037885117452</v>
      </c>
    </row>
    <row r="56" spans="1:8" ht="15.75" x14ac:dyDescent="0.25">
      <c r="A56" s="19">
        <v>53</v>
      </c>
      <c r="B56" s="17">
        <f t="shared" si="0"/>
        <v>4.6201484995368531</v>
      </c>
      <c r="C56" s="18">
        <f t="shared" si="6"/>
        <v>4.0868362165860086</v>
      </c>
      <c r="D56" s="18">
        <f t="shared" si="1"/>
        <v>3.6375080529752339</v>
      </c>
      <c r="E56" s="18">
        <f t="shared" si="2"/>
        <v>3.1364202550363687</v>
      </c>
      <c r="F56" s="18">
        <f t="shared" si="3"/>
        <v>2.5081467773302144</v>
      </c>
      <c r="G56" s="18">
        <f t="shared" si="4"/>
        <v>2.0324658435712184</v>
      </c>
      <c r="H56" s="18">
        <f t="shared" si="5"/>
        <v>1.5229696970380002</v>
      </c>
    </row>
    <row r="57" spans="1:8" ht="15.75" x14ac:dyDescent="0.25">
      <c r="A57" s="19">
        <v>54</v>
      </c>
      <c r="B57" s="17">
        <f t="shared" si="0"/>
        <v>4.7312445525147542</v>
      </c>
      <c r="C57" s="18">
        <f t="shared" si="6"/>
        <v>4.1904860037806193</v>
      </c>
      <c r="D57" s="18">
        <f t="shared" si="1"/>
        <v>3.7339823170209705</v>
      </c>
      <c r="E57" s="18">
        <f t="shared" si="2"/>
        <v>3.2254716261814895</v>
      </c>
      <c r="F57" s="18">
        <f t="shared" si="3"/>
        <v>2.5884737777989661</v>
      </c>
      <c r="G57" s="18">
        <f t="shared" si="4"/>
        <v>2.1066744505210639</v>
      </c>
      <c r="H57" s="18">
        <f t="shared" si="5"/>
        <v>1.5832477261770528</v>
      </c>
    </row>
    <row r="58" spans="1:8" ht="15.75" x14ac:dyDescent="0.25">
      <c r="A58" s="19">
        <v>55</v>
      </c>
      <c r="B58" s="17">
        <f t="shared" si="0"/>
        <v>4.8428999856871897</v>
      </c>
      <c r="C58" s="18">
        <f t="shared" si="6"/>
        <v>4.2947902975724439</v>
      </c>
      <c r="D58" s="18">
        <f t="shared" si="1"/>
        <v>3.8311746114359058</v>
      </c>
      <c r="E58" s="18">
        <f t="shared" si="2"/>
        <v>3.3153477501076871</v>
      </c>
      <c r="F58" s="18">
        <f t="shared" si="3"/>
        <v>2.6698285300731701</v>
      </c>
      <c r="G58" s="18">
        <f t="shared" si="4"/>
        <v>2.1821561265408174</v>
      </c>
      <c r="H58" s="18">
        <f t="shared" si="5"/>
        <v>1.6447396128008336</v>
      </c>
    </row>
    <row r="59" spans="1:8" ht="15.75" x14ac:dyDescent="0.25">
      <c r="A59" s="19">
        <v>56</v>
      </c>
      <c r="B59" s="17">
        <f t="shared" si="0"/>
        <v>4.9551073676248567</v>
      </c>
      <c r="C59" s="18">
        <f t="shared" si="6"/>
        <v>4.3997412174904715</v>
      </c>
      <c r="D59" s="18">
        <f t="shared" si="1"/>
        <v>3.9290770789441436</v>
      </c>
      <c r="E59" s="18">
        <f t="shared" si="2"/>
        <v>3.4060410610444047</v>
      </c>
      <c r="F59" s="18">
        <f t="shared" si="3"/>
        <v>2.7522051385954449</v>
      </c>
      <c r="G59" s="18">
        <f t="shared" si="4"/>
        <v>2.2589089691206596</v>
      </c>
      <c r="H59" s="18">
        <f t="shared" si="5"/>
        <v>1.707447064327599</v>
      </c>
    </row>
    <row r="60" spans="1:8" ht="15.75" x14ac:dyDescent="0.25">
      <c r="A60" s="19">
        <v>57</v>
      </c>
      <c r="B60" s="17">
        <f t="shared" si="0"/>
        <v>5.0678594969128303</v>
      </c>
      <c r="C60" s="18">
        <f t="shared" si="6"/>
        <v>4.5053311174281845</v>
      </c>
      <c r="D60" s="18">
        <f t="shared" si="1"/>
        <v>4.027682087550688</v>
      </c>
      <c r="E60" s="18">
        <f t="shared" si="2"/>
        <v>3.4975441971135823</v>
      </c>
      <c r="F60" s="18">
        <f t="shared" si="3"/>
        <v>2.8355978469671892</v>
      </c>
      <c r="G60" s="18">
        <f t="shared" si="4"/>
        <v>2.3369311128029411</v>
      </c>
      <c r="H60" s="18">
        <f t="shared" si="5"/>
        <v>1.7713717597436547</v>
      </c>
    </row>
    <row r="61" spans="1:8" ht="15.75" x14ac:dyDescent="0.25">
      <c r="A61" s="19">
        <v>58</v>
      </c>
      <c r="B61" s="17">
        <f t="shared" si="0"/>
        <v>5.1811493911102158</v>
      </c>
      <c r="C61" s="18">
        <f t="shared" si="6"/>
        <v>4.6115525746709292</v>
      </c>
      <c r="D61" s="18">
        <f t="shared" si="1"/>
        <v>4.1269822202284789</v>
      </c>
      <c r="E61" s="18">
        <f t="shared" si="2"/>
        <v>3.5898499913378261</v>
      </c>
      <c r="F61" s="18">
        <f t="shared" si="3"/>
        <v>2.9200010322648846</v>
      </c>
      <c r="G61" s="18">
        <f t="shared" si="4"/>
        <v>2.4162207278178243</v>
      </c>
      <c r="H61" s="18">
        <f t="shared" si="5"/>
        <v>1.836515350572113</v>
      </c>
    </row>
    <row r="62" spans="1:8" ht="15.75" x14ac:dyDescent="0.25">
      <c r="A62" s="19">
        <v>59</v>
      </c>
      <c r="B62" s="17">
        <f t="shared" si="0"/>
        <v>5.2949702764214193</v>
      </c>
      <c r="C62" s="18">
        <f t="shared" si="6"/>
        <v>4.7183983796179829</v>
      </c>
      <c r="D62" s="18">
        <f t="shared" si="1"/>
        <v>4.2269702652478873</v>
      </c>
      <c r="E62" s="18">
        <f t="shared" si="2"/>
        <v>3.6829514631939837</v>
      </c>
      <c r="F62" s="18">
        <f t="shared" si="3"/>
        <v>3.0054091996831449</v>
      </c>
      <c r="G62" s="18">
        <f t="shared" si="4"/>
        <v>2.4967760187919867</v>
      </c>
      <c r="H62" s="18">
        <f t="shared" si="5"/>
        <v>1.902879461792403</v>
      </c>
    </row>
    <row r="63" spans="1:8" ht="15.75" x14ac:dyDescent="0.25">
      <c r="A63" s="19">
        <v>60</v>
      </c>
      <c r="B63" s="17">
        <f t="shared" si="0"/>
        <v>5.4093155780218476</v>
      </c>
      <c r="C63" s="18">
        <f t="shared" si="6"/>
        <v>4.8258615261441751</v>
      </c>
      <c r="D63" s="18">
        <f t="shared" si="1"/>
        <v>4.3276392070983434</v>
      </c>
      <c r="E63" s="18">
        <f t="shared" si="2"/>
        <v>3.7768418106703621</v>
      </c>
      <c r="F63" s="18">
        <f t="shared" si="3"/>
        <v>3.0918169774804221</v>
      </c>
      <c r="G63" s="18">
        <f t="shared" si="4"/>
        <v>2.5785952235253355</v>
      </c>
      <c r="H63" s="18">
        <f>0.0004*POWER(A63,2.0766)</f>
        <v>1.9704656927137214</v>
      </c>
    </row>
    <row r="64" spans="1:8" ht="15.75" x14ac:dyDescent="0.25">
      <c r="A64" s="19">
        <v>61</v>
      </c>
      <c r="B64" s="17">
        <f t="shared" si="0"/>
        <v>5.5241789109864312</v>
      </c>
      <c r="C64" s="18">
        <f t="shared" si="6"/>
        <v>4.9339352025513836</v>
      </c>
      <c r="D64" s="18">
        <f t="shared" si="1"/>
        <v>4.428982217956638</v>
      </c>
      <c r="E64" s="18">
        <f t="shared" si="2"/>
        <v>3.8715144027896673</v>
      </c>
      <c r="F64" s="18">
        <f t="shared" si="3"/>
        <v>3.1792191122055953</v>
      </c>
      <c r="G64" s="18">
        <f t="shared" si="4"/>
        <v>2.661676611831056</v>
      </c>
      <c r="H64" s="18">
        <f>0.0004*POWER(A64,2.0766)</f>
        <v>2.0392756178055995</v>
      </c>
    </row>
    <row r="65" spans="1:8" ht="15.75" x14ac:dyDescent="0.25">
      <c r="A65" s="19">
        <v>62</v>
      </c>
      <c r="B65" s="17">
        <f t="shared" si="0"/>
        <v>5.6395540717739623</v>
      </c>
      <c r="C65" s="18">
        <f t="shared" si="6"/>
        <v>5.0426127830644996</v>
      </c>
      <c r="D65" s="18">
        <f t="shared" si="1"/>
        <v>4.5309926496603889</v>
      </c>
      <c r="E65" s="18">
        <f t="shared" si="2"/>
        <v>3.9669627725630177</v>
      </c>
      <c r="F65" s="18">
        <f t="shared" si="3"/>
        <v>3.2676104641853145</v>
      </c>
      <c r="G65" s="18">
        <f t="shared" si="4"/>
        <v>2.7460184844346931</v>
      </c>
      <c r="H65" s="18">
        <f>0.0004*POWER(A65,2.0766)</f>
        <v>2.1093107874882326</v>
      </c>
    </row>
    <row r="66" spans="1:8" ht="15.75" x14ac:dyDescent="0.25">
      <c r="A66" s="19">
        <v>63</v>
      </c>
      <c r="B66" s="17">
        <f t="shared" si="0"/>
        <v>5.7554350302248425</v>
      </c>
      <c r="C66" s="18">
        <f t="shared" si="6"/>
        <v>5.1518878198310061</v>
      </c>
      <c r="D66" s="18">
        <f t="shared" si="1"/>
        <v>4.6336640261491988</v>
      </c>
      <c r="E66" s="18">
        <f t="shared" si="2"/>
        <v>4.0631806103437595</v>
      </c>
      <c r="F66" s="18">
        <f t="shared" si="3"/>
        <v>3.3569860032539629</v>
      </c>
      <c r="G66" s="18">
        <f t="shared" si="4"/>
        <v>2.8316191719283985</v>
      </c>
      <c r="H66" s="18">
        <f t="shared" ref="H66:H72" si="7">0.0004*POWER(A66,2.0766)</f>
        <v>2.1805727288852594</v>
      </c>
    </row>
    <row r="67" spans="1:8" ht="15.75" x14ac:dyDescent="0.25">
      <c r="A67" s="19">
        <v>64</v>
      </c>
      <c r="B67" s="17">
        <f t="shared" si="0"/>
        <v>5.8718159220336563</v>
      </c>
      <c r="C67" s="18">
        <f t="shared" si="6"/>
        <v>5.2617540353867058</v>
      </c>
      <c r="D67" s="18">
        <f t="shared" si="1"/>
        <v>4.7369900363391686</v>
      </c>
      <c r="E67" s="18">
        <f t="shared" si="2"/>
        <v>4.1601617575522321</v>
      </c>
      <c r="F67" s="18">
        <f t="shared" si="3"/>
        <v>3.4473408047094916</v>
      </c>
      <c r="G67" s="18">
        <f t="shared" si="4"/>
        <v>2.9184770337767096</v>
      </c>
      <c r="H67" s="18">
        <f t="shared" si="7"/>
        <v>2.2530629465412724</v>
      </c>
    </row>
    <row r="68" spans="1:8" ht="15.75" x14ac:dyDescent="0.25">
      <c r="A68" s="19">
        <v>65</v>
      </c>
      <c r="B68" s="17">
        <f t="shared" si="0"/>
        <v>5.9886910416612515</v>
      </c>
      <c r="C68" s="18">
        <f t="shared" si="6"/>
        <v>5.3722053155535514</v>
      </c>
      <c r="D68" s="18">
        <f t="shared" si="1"/>
        <v>4.8409645273994881</v>
      </c>
      <c r="E68" s="18">
        <f t="shared" si="2"/>
        <v>4.2579002007453859</v>
      </c>
      <c r="F68" s="18">
        <f t="shared" si="3"/>
        <v>3.5386700454797788</v>
      </c>
      <c r="G68" s="18">
        <f t="shared" si="4"/>
        <v>3.0065904573705504</v>
      </c>
      <c r="H68" s="18">
        <f t="shared" si="7"/>
        <v>2.3267829231062764</v>
      </c>
    </row>
    <row r="69" spans="1:8" ht="15.75" x14ac:dyDescent="0.25">
      <c r="A69" s="19">
        <v>66</v>
      </c>
      <c r="B69" s="17">
        <f t="shared" ref="B69:B123" si="8">0.0297 *POWER(A69,1.2712)</f>
        <v>6.1060548356544171</v>
      </c>
      <c r="C69" s="18">
        <f t="shared" si="6"/>
        <v>5.4832357027385159</v>
      </c>
      <c r="D69" s="18">
        <f t="shared" ref="D69:D123" si="9">0.014*POWER(A69,1.4004)</f>
        <v>4.9455814984026407</v>
      </c>
      <c r="E69" s="18">
        <f t="shared" ref="E69:E123" si="10">0.0082*POWER(A69,1.4978)</f>
        <v>4.356390066007223</v>
      </c>
      <c r="F69" s="18">
        <f t="shared" ref="F69:F122" si="11">0.0031*POWER(A69,1.6865)</f>
        <v>3.630969000485555</v>
      </c>
      <c r="G69" s="18">
        <f t="shared" ref="G69:G123" si="12">0.001*POWER(A69,1.9185)</f>
        <v>3.0959578571264013</v>
      </c>
      <c r="H69" s="18">
        <f t="shared" si="7"/>
        <v>2.4017341199890949</v>
      </c>
    </row>
    <row r="70" spans="1:8" ht="15.75" x14ac:dyDescent="0.25">
      <c r="A70" s="19">
        <v>67</v>
      </c>
      <c r="B70" s="17">
        <f t="shared" si="8"/>
        <v>6.2239018963438362</v>
      </c>
      <c r="C70" s="18">
        <f t="shared" ref="C70:C123" si="13">0.02*POWER(A70,1.3399)</f>
        <v>5.5948393896051947</v>
      </c>
      <c r="D70" s="18">
        <f t="shared" si="9"/>
        <v>5.0508350943220224</v>
      </c>
      <c r="E70" s="18">
        <f t="shared" si="10"/>
        <v>4.4556256136380865</v>
      </c>
      <c r="F70" s="18">
        <f t="shared" si="11"/>
        <v>3.7242330391868719</v>
      </c>
      <c r="G70" s="18">
        <f t="shared" si="12"/>
        <v>3.1865776736278772</v>
      </c>
      <c r="H70" s="18">
        <f t="shared" si="7"/>
        <v>2.4779179779815799</v>
      </c>
    </row>
    <row r="71" spans="1:8" ht="15.75" x14ac:dyDescent="0.25">
      <c r="A71" s="19">
        <v>68</v>
      </c>
      <c r="B71" s="17">
        <f t="shared" si="8"/>
        <v>6.3422269558935538</v>
      </c>
      <c r="C71" s="18">
        <f t="shared" si="13"/>
        <v>5.7070107130920045</v>
      </c>
      <c r="D71" s="18">
        <f t="shared" si="9"/>
        <v>5.1567196003530968</v>
      </c>
      <c r="E71" s="18">
        <f t="shared" si="10"/>
        <v>4.5556012331226619</v>
      </c>
      <c r="F71" s="18">
        <f t="shared" si="11"/>
        <v>3.818457622301318</v>
      </c>
      <c r="G71" s="18">
        <f t="shared" si="12"/>
        <v>3.278448372807016</v>
      </c>
      <c r="H71" s="18">
        <f t="shared" si="7"/>
        <v>2.5553359178553934</v>
      </c>
    </row>
    <row r="72" spans="1:8" ht="15.75" x14ac:dyDescent="0.25">
      <c r="A72" s="19">
        <v>69</v>
      </c>
      <c r="B72" s="17">
        <f t="shared" si="8"/>
        <v>6.4610248806774369</v>
      </c>
      <c r="C72" s="18">
        <f t="shared" si="13"/>
        <v>5.8197441487532151</v>
      </c>
      <c r="D72" s="18">
        <f t="shared" si="9"/>
        <v>5.263229436536089</v>
      </c>
      <c r="E72" s="18">
        <f t="shared" si="10"/>
        <v>4.6563114383581068</v>
      </c>
      <c r="F72" s="18">
        <f t="shared" si="11"/>
        <v>3.913638298682967</v>
      </c>
      <c r="G72" s="18">
        <f t="shared" si="12"/>
        <v>3.3715684451629335</v>
      </c>
      <c r="H72" s="18">
        <f t="shared" si="7"/>
        <v>2.6339893409328727</v>
      </c>
    </row>
    <row r="73" spans="1:8" ht="15.75" x14ac:dyDescent="0.25">
      <c r="A73" s="19">
        <v>70</v>
      </c>
      <c r="B73" s="17">
        <f t="shared" si="8"/>
        <v>6.5802906659602121</v>
      </c>
      <c r="C73" s="18">
        <f t="shared" si="13"/>
        <v>5.9330343054010317</v>
      </c>
      <c r="D73" s="18">
        <f t="shared" si="9"/>
        <v>5.3703591526600825</v>
      </c>
      <c r="E73" s="18">
        <f t="shared" si="10"/>
        <v>4.7577508631253966</v>
      </c>
      <c r="F73" s="18">
        <f t="shared" si="11"/>
        <v>4.0097707023520286</v>
      </c>
      <c r="G73" s="18">
        <f t="shared" si="12"/>
        <v>3.4659364050156705</v>
      </c>
      <c r="H73" s="18">
        <f>0.0004*POWER(A73,2.0766)</f>
        <v>2.7138796296335514</v>
      </c>
    </row>
    <row r="74" spans="1:8" ht="15.75" x14ac:dyDescent="0.25">
      <c r="A74" s="19">
        <v>71</v>
      </c>
      <c r="B74" s="17">
        <f t="shared" si="8"/>
        <v>6.7000194308624437</v>
      </c>
      <c r="C74" s="18">
        <f t="shared" si="13"/>
        <v>6.0468759200284934</v>
      </c>
      <c r="D74" s="18">
        <f t="shared" si="9"/>
        <v>5.4781034234299906</v>
      </c>
      <c r="E74" s="18">
        <f t="shared" si="10"/>
        <v>4.8599142567879881</v>
      </c>
      <c r="F74" s="18">
        <f t="shared" si="11"/>
        <v>4.1068505496657615</v>
      </c>
      <c r="G74" s="18">
        <f t="shared" si="12"/>
        <v>3.5615507897930425</v>
      </c>
      <c r="H74" s="18">
        <f t="shared" ref="H74:H82" si="14">0.0004*POWER(A74,2.0766)</f>
        <v>2.7950081479976707</v>
      </c>
    </row>
    <row r="75" spans="1:8" ht="15.75" x14ac:dyDescent="0.25">
      <c r="A75" s="19">
        <v>72</v>
      </c>
      <c r="B75" s="17">
        <f t="shared" si="8"/>
        <v>6.8202064135904976</v>
      </c>
      <c r="C75" s="18">
        <f t="shared" si="13"/>
        <v>6.1612638529948196</v>
      </c>
      <c r="D75" s="18">
        <f t="shared" si="9"/>
        <v>5.5864570438792533</v>
      </c>
      <c r="E75" s="18">
        <f t="shared" si="10"/>
        <v>4.962796480203532</v>
      </c>
      <c r="F75" s="18">
        <f t="shared" si="11"/>
        <v>4.2048736366221648</v>
      </c>
      <c r="G75" s="18">
        <f t="shared" si="12"/>
        <v>3.6584101593486777</v>
      </c>
      <c r="H75" s="18">
        <f t="shared" si="14"/>
        <v>2.8773762421879341</v>
      </c>
    </row>
    <row r="76" spans="1:8" ht="15.75" x14ac:dyDescent="0.25">
      <c r="A76" s="19">
        <v>73</v>
      </c>
      <c r="B76" s="17">
        <f t="shared" si="8"/>
        <v>6.9408469669140187</v>
      </c>
      <c r="C76" s="18">
        <f t="shared" si="13"/>
        <v>6.276193083456107</v>
      </c>
      <c r="D76" s="18">
        <f t="shared" si="9"/>
        <v>5.6954149250125763</v>
      </c>
      <c r="E76" s="18">
        <f t="shared" si="10"/>
        <v>5.0663925018351161</v>
      </c>
      <c r="F76" s="18">
        <f t="shared" si="11"/>
        <v>4.3038358362882834</v>
      </c>
      <c r="G76" s="18">
        <f t="shared" si="12"/>
        <v>3.7565130953094434</v>
      </c>
      <c r="H76" s="18">
        <f t="shared" si="14"/>
        <v>2.9609852409707806</v>
      </c>
    </row>
    <row r="77" spans="1:8" ht="15.75" x14ac:dyDescent="0.25">
      <c r="A77" s="19">
        <v>74</v>
      </c>
      <c r="B77" s="17">
        <f t="shared" si="8"/>
        <v>7.0619365538749452</v>
      </c>
      <c r="C77" s="18">
        <f t="shared" si="13"/>
        <v>6.3916587050257023</v>
      </c>
      <c r="D77" s="18">
        <f t="shared" si="9"/>
        <v>5.804972089664175</v>
      </c>
      <c r="E77" s="18">
        <f t="shared" si="10"/>
        <v>5.170697394049788</v>
      </c>
      <c r="F77" s="18">
        <f t="shared" si="11"/>
        <v>4.4037330963458992</v>
      </c>
      <c r="G77" s="18">
        <f t="shared" si="12"/>
        <v>3.855858200450597</v>
      </c>
      <c r="H77" s="18">
        <f t="shared" si="14"/>
        <v>3.0458364561782041</v>
      </c>
    </row>
    <row r="78" spans="1:8" ht="15.75" x14ac:dyDescent="0.25">
      <c r="A78" s="19">
        <v>75</v>
      </c>
      <c r="B78" s="17">
        <f t="shared" si="8"/>
        <v>7.1834707437130811</v>
      </c>
      <c r="C78" s="18">
        <f t="shared" si="13"/>
        <v>6.5076559216497527</v>
      </c>
      <c r="D78" s="18">
        <f t="shared" si="9"/>
        <v>5.9151236685579986</v>
      </c>
      <c r="E78" s="18">
        <f t="shared" si="10"/>
        <v>5.2757063295928219</v>
      </c>
      <c r="F78" s="18">
        <f t="shared" si="11"/>
        <v>4.5045614367475864</v>
      </c>
      <c r="G78" s="18">
        <f t="shared" si="12"/>
        <v>3.9564440980970779</v>
      </c>
      <c r="H78" s="18">
        <f t="shared" si="14"/>
        <v>3.1319311831511731</v>
      </c>
    </row>
    <row r="79" spans="1:8" ht="15.75" x14ac:dyDescent="0.25">
      <c r="A79" s="19">
        <v>76</v>
      </c>
      <c r="B79" s="17">
        <f t="shared" si="8"/>
        <v>7.3054452079947962</v>
      </c>
      <c r="C79" s="18">
        <f t="shared" si="13"/>
        <v>6.6241800436845528</v>
      </c>
      <c r="D79" s="18">
        <f t="shared" si="9"/>
        <v>6.0258648965576906</v>
      </c>
      <c r="E79" s="18">
        <f t="shared" si="10"/>
        <v>5.3814145782272975</v>
      </c>
      <c r="F79" s="18">
        <f t="shared" si="11"/>
        <v>4.6063169474768859</v>
      </c>
      <c r="G79" s="18">
        <f t="shared" si="12"/>
        <v>4.0582694315496539</v>
      </c>
      <c r="H79" s="18">
        <f t="shared" si="14"/>
        <v>3.2192707011657093</v>
      </c>
    </row>
    <row r="80" spans="1:8" ht="15.75" x14ac:dyDescent="0.25">
      <c r="A80" s="19">
        <v>77</v>
      </c>
      <c r="B80" s="17">
        <f t="shared" si="8"/>
        <v>7.4278557169318278</v>
      </c>
      <c r="C80" s="18">
        <f t="shared" si="13"/>
        <v>6.7412264841631933</v>
      </c>
      <c r="D80" s="18">
        <f t="shared" si="9"/>
        <v>6.1371911090945606</v>
      </c>
      <c r="E80" s="18">
        <f t="shared" si="10"/>
        <v>5.4878175035289463</v>
      </c>
      <c r="F80" s="18">
        <f t="shared" si="11"/>
        <v>4.708995786406506</v>
      </c>
      <c r="G80" s="18">
        <f t="shared" si="12"/>
        <v>4.1613328635343629</v>
      </c>
      <c r="H80" s="18">
        <f t="shared" si="14"/>
        <v>3.3078562738423871</v>
      </c>
    </row>
    <row r="81" spans="1:8" ht="15.75" x14ac:dyDescent="0.25">
      <c r="A81" s="19">
        <v>78</v>
      </c>
      <c r="B81" s="17">
        <f t="shared" si="8"/>
        <v>7.5506981358788554</v>
      </c>
      <c r="C81" s="18">
        <f t="shared" si="13"/>
        <v>6.8587907552401317</v>
      </c>
      <c r="D81" s="18">
        <f t="shared" si="9"/>
        <v>6.2490977387630204</v>
      </c>
      <c r="E81" s="18">
        <f t="shared" si="10"/>
        <v>5.5949105598273645</v>
      </c>
      <c r="F81" s="18">
        <f t="shared" si="11"/>
        <v>4.812594177249192</v>
      </c>
      <c r="G81" s="18">
        <f t="shared" si="12"/>
        <v>4.265633075674212</v>
      </c>
      <c r="H81" s="18">
        <f t="shared" si="14"/>
        <v>3.3976891495401906</v>
      </c>
    </row>
    <row r="82" spans="1:8" ht="15.75" x14ac:dyDescent="0.25">
      <c r="A82" s="19">
        <v>79</v>
      </c>
      <c r="B82" s="17">
        <f t="shared" si="8"/>
        <v>7.67396842199879</v>
      </c>
      <c r="C82" s="18">
        <f t="shared" si="13"/>
        <v>6.9768684648030206</v>
      </c>
      <c r="D82" s="18">
        <f t="shared" si="9"/>
        <v>6.361580312073654</v>
      </c>
      <c r="E82" s="18">
        <f t="shared" si="10"/>
        <v>5.7026892892850016</v>
      </c>
      <c r="F82" s="18">
        <f t="shared" si="11"/>
        <v>4.9171084075960287</v>
      </c>
      <c r="G82" s="18">
        <f t="shared" si="12"/>
        <v>4.3711687679818443</v>
      </c>
      <c r="H82" s="18">
        <f t="shared" si="14"/>
        <v>3.4887705617355271</v>
      </c>
    </row>
    <row r="83" spans="1:8" ht="15.75" x14ac:dyDescent="0.25">
      <c r="A83" s="19">
        <v>80</v>
      </c>
      <c r="B83" s="17">
        <f t="shared" si="8"/>
        <v>7.7976626210856832</v>
      </c>
      <c r="C83" s="18">
        <f t="shared" si="13"/>
        <v>7.0954553132417821</v>
      </c>
      <c r="D83" s="18">
        <f t="shared" si="9"/>
        <v>6.4746344463545009</v>
      </c>
      <c r="E83" s="18">
        <f t="shared" si="10"/>
        <v>5.8111493191060379</v>
      </c>
      <c r="F83" s="18">
        <f t="shared" si="11"/>
        <v>5.0225348270373482</v>
      </c>
      <c r="G83" s="18">
        <f t="shared" si="12"/>
        <v>4.4779386583720973</v>
      </c>
      <c r="H83" s="18">
        <f>0.0004*POWER(A83,2.0766)</f>
        <v>3.5811017293871092</v>
      </c>
    </row>
    <row r="84" spans="1:8" ht="15.75" x14ac:dyDescent="0.25">
      <c r="A84" s="19">
        <v>81</v>
      </c>
      <c r="B84" s="17">
        <f t="shared" si="8"/>
        <v>7.9217768645360991</v>
      </c>
      <c r="C84" s="18">
        <f t="shared" si="13"/>
        <v>7.214547090365965</v>
      </c>
      <c r="D84" s="18">
        <f t="shared" si="9"/>
        <v>6.5882558467922356</v>
      </c>
      <c r="E84" s="18">
        <f t="shared" si="10"/>
        <v>5.9202863588679424</v>
      </c>
      <c r="F84" s="18">
        <f t="shared" si="11"/>
        <v>5.1288698453618915</v>
      </c>
      <c r="G84" s="18">
        <f t="shared" si="12"/>
        <v>4.5859414821934914</v>
      </c>
      <c r="H84" s="18">
        <f t="shared" ref="H84:H92" si="15">0.0004*POWER(A84,2.0766)</f>
        <v>3.6746838572873814</v>
      </c>
    </row>
    <row r="85" spans="1:8" ht="15.75" x14ac:dyDescent="0.25">
      <c r="A85" s="19">
        <v>82</v>
      </c>
      <c r="B85" s="17">
        <f t="shared" si="8"/>
        <v>8.0463073664600238</v>
      </c>
      <c r="C85" s="18">
        <f t="shared" si="13"/>
        <v>7.3341396724615517</v>
      </c>
      <c r="D85" s="18">
        <f t="shared" si="9"/>
        <v>6.7024403036051137</v>
      </c>
      <c r="E85" s="18">
        <f t="shared" si="10"/>
        <v>6.0300961979686152</v>
      </c>
      <c r="F85" s="18">
        <f t="shared" si="11"/>
        <v>5.2361099308298682</v>
      </c>
      <c r="G85" s="18">
        <f t="shared" si="12"/>
        <v>4.6951759917775711</v>
      </c>
      <c r="H85" s="18">
        <f t="shared" si="15"/>
        <v>3.7695181364012083</v>
      </c>
    </row>
    <row r="86" spans="1:8" ht="15.75" x14ac:dyDescent="0.25">
      <c r="A86" s="19">
        <v>83</v>
      </c>
      <c r="B86" s="17">
        <f t="shared" si="8"/>
        <v>8.1712504209235792</v>
      </c>
      <c r="C86" s="18">
        <f t="shared" si="13"/>
        <v>7.4542290194795715</v>
      </c>
      <c r="D86" s="18">
        <f t="shared" si="9"/>
        <v>6.8171836893404079</v>
      </c>
      <c r="E86" s="18">
        <f t="shared" si="10"/>
        <v>6.1405747031831268</v>
      </c>
      <c r="F86" s="18">
        <f t="shared" si="11"/>
        <v>5.3442516085162071</v>
      </c>
      <c r="G86" s="18">
        <f t="shared" si="12"/>
        <v>4.8056409560053979</v>
      </c>
      <c r="H86" s="18">
        <f t="shared" si="15"/>
        <v>3.8656057441923988</v>
      </c>
    </row>
    <row r="87" spans="1:8" ht="15.75" x14ac:dyDescent="0.25">
      <c r="A87" s="19">
        <v>84</v>
      </c>
      <c r="B87" s="17">
        <f t="shared" si="8"/>
        <v>8.2966023993156242</v>
      </c>
      <c r="C87" s="18">
        <f t="shared" si="13"/>
        <v>7.5748111723488858</v>
      </c>
      <c r="D87" s="18">
        <f t="shared" si="9"/>
        <v>6.9324819562892728</v>
      </c>
      <c r="E87" s="18">
        <f t="shared" si="10"/>
        <v>6.2517178163236542</v>
      </c>
      <c r="F87" s="18">
        <f t="shared" si="11"/>
        <v>5.4532914587201562</v>
      </c>
      <c r="G87" s="18">
        <f t="shared" si="12"/>
        <v>4.9173351598900839</v>
      </c>
      <c r="H87" s="18">
        <f t="shared" si="15"/>
        <v>3.9629478449386348</v>
      </c>
    </row>
    <row r="88" spans="1:8" ht="15.75" x14ac:dyDescent="0.25">
      <c r="A88" s="19">
        <v>85</v>
      </c>
      <c r="B88" s="17">
        <f t="shared" si="8"/>
        <v>8.4223597478316421</v>
      </c>
      <c r="C88" s="18">
        <f t="shared" si="13"/>
        <v>7.6958822504063304</v>
      </c>
      <c r="D88" s="18">
        <f t="shared" si="9"/>
        <v>7.0483311340127601</v>
      </c>
      <c r="E88" s="18">
        <f t="shared" si="10"/>
        <v>6.3635215519974881</v>
      </c>
      <c r="F88" s="18">
        <f t="shared" si="11"/>
        <v>5.5632261154379181</v>
      </c>
      <c r="G88" s="18">
        <f t="shared" si="12"/>
        <v>5.0302574041748747</v>
      </c>
      <c r="H88" s="18">
        <f t="shared" si="15"/>
        <v>4.0615455900354336</v>
      </c>
    </row>
    <row r="89" spans="1:8" ht="15.75" x14ac:dyDescent="0.25">
      <c r="A89" s="19">
        <v>86</v>
      </c>
      <c r="B89" s="17">
        <f t="shared" si="8"/>
        <v>8.5485189850680001</v>
      </c>
      <c r="C89" s="18">
        <f t="shared" si="13"/>
        <v>7.8174384489377164</v>
      </c>
      <c r="D89" s="18">
        <f t="shared" si="9"/>
        <v>7.1647273269727316</v>
      </c>
      <c r="E89" s="18">
        <f t="shared" si="10"/>
        <v>6.4759819954575049</v>
      </c>
      <c r="F89" s="18">
        <f t="shared" si="11"/>
        <v>5.6740522648950256</v>
      </c>
      <c r="G89" s="18">
        <f t="shared" si="12"/>
        <v>5.1444065049457528</v>
      </c>
      <c r="H89" s="18">
        <f t="shared" si="15"/>
        <v>4.1614001182894507</v>
      </c>
    </row>
    <row r="90" spans="1:8" ht="15.75" x14ac:dyDescent="0.25">
      <c r="A90" s="19">
        <v>87</v>
      </c>
      <c r="B90" s="17">
        <f t="shared" si="8"/>
        <v>8.6750766997209041</v>
      </c>
      <c r="C90" s="18">
        <f t="shared" si="13"/>
        <v>7.9394760368238178</v>
      </c>
      <c r="D90" s="18">
        <f t="shared" si="9"/>
        <v>7.2816667122623606</v>
      </c>
      <c r="E90" s="18">
        <f t="shared" si="10"/>
        <v>6.5890953005406097</v>
      </c>
      <c r="F90" s="18">
        <f t="shared" si="11"/>
        <v>5.7857666441356148</v>
      </c>
      <c r="G90" s="18">
        <f t="shared" si="12"/>
        <v>5.2597812932581105</v>
      </c>
      <c r="H90" s="18">
        <f t="shared" si="15"/>
        <v>4.2625125562019157</v>
      </c>
    </row>
    <row r="91" spans="1:8" ht="15.75" x14ac:dyDescent="0.25">
      <c r="A91" s="19">
        <v>88</v>
      </c>
      <c r="B91" s="17">
        <f t="shared" si="8"/>
        <v>8.8020295483839686</v>
      </c>
      <c r="C91" s="18">
        <f t="shared" si="13"/>
        <v>8.0619913542854409</v>
      </c>
      <c r="D91" s="18">
        <f t="shared" si="9"/>
        <v>7.3991455374305684</v>
      </c>
      <c r="E91" s="18">
        <f t="shared" si="10"/>
        <v>6.7028576876893045</v>
      </c>
      <c r="F91" s="18">
        <f t="shared" si="11"/>
        <v>5.8983660396654898</v>
      </c>
      <c r="G91" s="18">
        <f t="shared" si="12"/>
        <v>5.3763806147766111</v>
      </c>
      <c r="H91" s="18">
        <f t="shared" si="15"/>
        <v>4.3648840182423632</v>
      </c>
    </row>
    <row r="92" spans="1:8" ht="15.75" x14ac:dyDescent="0.25">
      <c r="A92" s="19">
        <v>89</v>
      </c>
      <c r="B92" s="17">
        <f t="shared" si="8"/>
        <v>8.9293742534393452</v>
      </c>
      <c r="C92" s="18">
        <f t="shared" si="13"/>
        <v>8.1849808107225677</v>
      </c>
      <c r="D92" s="18">
        <f t="shared" si="9"/>
        <v>7.5171601183957728</v>
      </c>
      <c r="E92" s="18">
        <f t="shared" si="10"/>
        <v>6.8172654420522605</v>
      </c>
      <c r="F92" s="18">
        <f t="shared" si="11"/>
        <v>6.011847286146609</v>
      </c>
      <c r="G92" s="18">
        <f t="shared" si="12"/>
        <v>5.4942033294277985</v>
      </c>
      <c r="H92" s="18">
        <f t="shared" si="15"/>
        <v>4.4685156071132326</v>
      </c>
    </row>
    <row r="93" spans="1:8" ht="15.75" x14ac:dyDescent="0.25">
      <c r="A93" s="19">
        <v>90</v>
      </c>
      <c r="B93" s="17">
        <f t="shared" si="8"/>
        <v>9.0571076010373943</v>
      </c>
      <c r="C93" s="18">
        <f t="shared" si="13"/>
        <v>8.3084408826426088</v>
      </c>
      <c r="D93" s="18">
        <f t="shared" si="9"/>
        <v>7.6357068374442632</v>
      </c>
      <c r="E93" s="18">
        <f t="shared" si="10"/>
        <v>6.9323149116598994</v>
      </c>
      <c r="F93" s="18">
        <f t="shared" si="11"/>
        <v>6.1262072651403328</v>
      </c>
      <c r="G93" s="18">
        <f t="shared" si="12"/>
        <v>5.6132483110648446</v>
      </c>
      <c r="H93" s="18">
        <f>0.0004*POWER(A93,2.0766)</f>
        <v>4.5734084140058169</v>
      </c>
    </row>
    <row r="94" spans="1:8" ht="15.75" x14ac:dyDescent="0.25">
      <c r="A94" s="19">
        <v>91</v>
      </c>
      <c r="B94" s="17">
        <f t="shared" si="8"/>
        <v>9.1852264391600809</v>
      </c>
      <c r="C94" s="18">
        <f t="shared" si="13"/>
        <v>8.4323681116728633</v>
      </c>
      <c r="D94" s="18">
        <f t="shared" si="9"/>
        <v>7.7547821413086551</v>
      </c>
      <c r="E94" s="18">
        <f t="shared" si="10"/>
        <v>7.0480025056710822</v>
      </c>
      <c r="F94" s="18">
        <f t="shared" si="11"/>
        <v>6.2414429038971004</v>
      </c>
      <c r="G94" s="18">
        <f t="shared" si="12"/>
        <v>5.7335144471436763</v>
      </c>
      <c r="H94" s="18">
        <f t="shared" ref="H94:H122" si="16">0.0004*POWER(A94,2.0766)</f>
        <v>4.6795635188476794</v>
      </c>
    </row>
    <row r="95" spans="1:8" ht="15.75" x14ac:dyDescent="0.25">
      <c r="A95" s="19">
        <v>92</v>
      </c>
      <c r="B95" s="17">
        <f t="shared" si="8"/>
        <v>9.3137276757639373</v>
      </c>
      <c r="C95" s="18">
        <f t="shared" si="13"/>
        <v>8.5567591026533467</v>
      </c>
      <c r="D95" s="18">
        <f t="shared" si="9"/>
        <v>7.8743825393226992</v>
      </c>
      <c r="E95" s="18">
        <f t="shared" si="10"/>
        <v>7.1643246926875399</v>
      </c>
      <c r="F95" s="18">
        <f t="shared" si="11"/>
        <v>6.3575511741903812</v>
      </c>
      <c r="G95" s="18">
        <f t="shared" si="12"/>
        <v>5.8550006384103064</v>
      </c>
      <c r="H95" s="18">
        <f t="shared" si="16"/>
        <v>4.7869819905422393</v>
      </c>
    </row>
    <row r="96" spans="1:8" ht="15.75" x14ac:dyDescent="0.25">
      <c r="A96" s="19">
        <v>93</v>
      </c>
      <c r="B96" s="17">
        <f t="shared" si="8"/>
        <v>9.4426082769983726</v>
      </c>
      <c r="C96" s="18">
        <f t="shared" si="13"/>
        <v>8.6816105218054282</v>
      </c>
      <c r="D96" s="18">
        <f t="shared" si="9"/>
        <v>7.9945046016483463</v>
      </c>
      <c r="E96" s="18">
        <f t="shared" si="10"/>
        <v>7.281277999132624</v>
      </c>
      <c r="F96" s="18">
        <f t="shared" si="11"/>
        <v>6.4745290911927569</v>
      </c>
      <c r="G96" s="18">
        <f t="shared" si="12"/>
        <v>5.977705798598536</v>
      </c>
      <c r="H96" s="18">
        <f t="shared" si="16"/>
        <v>4.8956648872005708</v>
      </c>
    </row>
    <row r="97" spans="1:8" ht="15.75" x14ac:dyDescent="0.25">
      <c r="A97" s="19">
        <v>94</v>
      </c>
      <c r="B97" s="17">
        <f t="shared" si="8"/>
        <v>9.5718652654955942</v>
      </c>
      <c r="C97" s="18">
        <f t="shared" si="13"/>
        <v>8.8069190949727698</v>
      </c>
      <c r="D97" s="18">
        <f t="shared" si="9"/>
        <v>8.1151449575716246</v>
      </c>
      <c r="E97" s="18">
        <f t="shared" si="10"/>
        <v>7.398859007691283</v>
      </c>
      <c r="F97" s="18">
        <f t="shared" si="11"/>
        <v>6.5923737123922335</v>
      </c>
      <c r="G97" s="18">
        <f t="shared" si="12"/>
        <v>6.1016288541378625</v>
      </c>
      <c r="H97" s="18">
        <f t="shared" si="16"/>
        <v>5.0056132563659572</v>
      </c>
    </row>
    <row r="98" spans="1:8" ht="15.75" x14ac:dyDescent="0.25">
      <c r="A98" s="19">
        <v>95</v>
      </c>
      <c r="B98" s="17">
        <f t="shared" si="8"/>
        <v>9.7014957187283635</v>
      </c>
      <c r="C98" s="18">
        <f t="shared" si="13"/>
        <v>8.9326816059309433</v>
      </c>
      <c r="D98" s="18">
        <f t="shared" si="9"/>
        <v>8.2363002938639411</v>
      </c>
      <c r="E98" s="18">
        <f t="shared" si="10"/>
        <v>7.5170643558083468</v>
      </c>
      <c r="F98" s="18">
        <f t="shared" si="11"/>
        <v>6.7110821365468878</v>
      </c>
      <c r="G98" s="18">
        <f t="shared" si="12"/>
        <v>6.2267687438709221</v>
      </c>
      <c r="H98" s="18">
        <f t="shared" si="16"/>
        <v>5.1168281352314136</v>
      </c>
    </row>
    <row r="99" spans="1:8" ht="15.75" x14ac:dyDescent="0.25">
      <c r="A99" s="19">
        <v>96</v>
      </c>
      <c r="B99" s="17">
        <f t="shared" si="8"/>
        <v>9.8314967674323892</v>
      </c>
      <c r="C99" s="18">
        <f t="shared" si="13"/>
        <v>9.0588948947621688</v>
      </c>
      <c r="D99" s="18">
        <f t="shared" si="9"/>
        <v>8.3579673532055541</v>
      </c>
      <c r="E99" s="18">
        <f t="shared" si="10"/>
        <v>7.6358907342422651</v>
      </c>
      <c r="F99" s="18">
        <f t="shared" si="11"/>
        <v>6.830651502676063</v>
      </c>
      <c r="G99" s="18">
        <f t="shared" si="12"/>
        <v>6.3531244187801503</v>
      </c>
      <c r="H99" s="18">
        <f t="shared" si="16"/>
        <v>5.2293105508503936</v>
      </c>
    </row>
    <row r="100" spans="1:8" ht="15.75" x14ac:dyDescent="0.25">
      <c r="A100" s="19">
        <v>97</v>
      </c>
      <c r="B100" s="17">
        <f t="shared" si="8"/>
        <v>9.9618655940901011</v>
      </c>
      <c r="C100" s="18">
        <f t="shared" si="13"/>
        <v>9.1855558562922255</v>
      </c>
      <c r="D100" s="18">
        <f t="shared" si="9"/>
        <v>8.4801429326683646</v>
      </c>
      <c r="E100" s="18">
        <f t="shared" si="10"/>
        <v>7.7553348856718189</v>
      </c>
      <c r="F100" s="18">
        <f t="shared" si="11"/>
        <v>6.9510789890866</v>
      </c>
      <c r="G100" s="18">
        <f t="shared" si="12"/>
        <v>6.4806948417232917</v>
      </c>
      <c r="H100" s="18">
        <f t="shared" si="16"/>
        <v>5.343061520341136</v>
      </c>
    </row>
    <row r="101" spans="1:8" ht="15.75" x14ac:dyDescent="0.25">
      <c r="A101" s="19">
        <v>98</v>
      </c>
      <c r="B101" s="17">
        <f t="shared" si="8"/>
        <v>10.092599431472699</v>
      </c>
      <c r="C101" s="18">
        <f t="shared" si="13"/>
        <v>9.3126614385864688</v>
      </c>
      <c r="D101" s="18">
        <f t="shared" si="9"/>
        <v>8.6028238822550573</v>
      </c>
      <c r="E101" s="18">
        <f t="shared" si="10"/>
        <v>7.8753936033531993</v>
      </c>
      <c r="F101" s="18">
        <f t="shared" si="11"/>
        <v>7.0723618124323799</v>
      </c>
      <c r="G101" s="18">
        <f t="shared" si="12"/>
        <v>6.6094789871773525</v>
      </c>
      <c r="H101" s="18">
        <f t="shared" si="16"/>
        <v>5.458082051084812</v>
      </c>
    </row>
    <row r="102" spans="1:8" ht="15.75" x14ac:dyDescent="0.25">
      <c r="A102" s="19">
        <v>99</v>
      </c>
      <c r="B102" s="17">
        <f t="shared" si="8"/>
        <v>10.223695561237864</v>
      </c>
      <c r="C102" s="18">
        <f t="shared" si="13"/>
        <v>9.4402086415019912</v>
      </c>
      <c r="D102" s="18">
        <f t="shared" si="9"/>
        <v>8.7260071034920532</v>
      </c>
      <c r="E102" s="18">
        <f t="shared" si="10"/>
        <v>7.9960637298252895</v>
      </c>
      <c r="F102" s="18">
        <f t="shared" si="11"/>
        <v>7.1944972268057912</v>
      </c>
      <c r="G102" s="18">
        <f t="shared" si="12"/>
        <v>6.7394758409905817</v>
      </c>
      <c r="H102" s="18">
        <f t="shared" si="16"/>
        <v>5.5743731409176105</v>
      </c>
    </row>
    <row r="103" spans="1:8" ht="15.75" x14ac:dyDescent="0.25">
      <c r="A103" s="19">
        <v>100</v>
      </c>
      <c r="B103" s="17">
        <f t="shared" si="8"/>
        <v>10.35515131258034</v>
      </c>
      <c r="C103" s="18">
        <f t="shared" si="13"/>
        <v>9.568194515293607</v>
      </c>
      <c r="D103" s="18">
        <f t="shared" si="9"/>
        <v>8.8496895480737674</v>
      </c>
      <c r="E103" s="18">
        <f t="shared" si="10"/>
        <v>8.1173421556607988</v>
      </c>
      <c r="F103" s="18">
        <f t="shared" si="11"/>
        <v>7.3174825228597964</v>
      </c>
      <c r="G103" s="18">
        <f t="shared" si="12"/>
        <v>6.8706844001423359</v>
      </c>
      <c r="H103" s="18">
        <f t="shared" si="16"/>
        <v>5.6919357783173439</v>
      </c>
    </row>
    <row r="104" spans="1:8" ht="15.75" x14ac:dyDescent="0.25">
      <c r="A104" s="19">
        <v>101</v>
      </c>
      <c r="B104" s="17">
        <f t="shared" si="8"/>
        <v>10.486964060932822</v>
      </c>
      <c r="C104" s="18">
        <f t="shared" si="13"/>
        <v>9.6966161592707518</v>
      </c>
      <c r="D104" s="18">
        <f t="shared" si="9"/>
        <v>8.9738682165556476</v>
      </c>
      <c r="E104" s="18">
        <f t="shared" si="10"/>
        <v>8.2392258182612519</v>
      </c>
      <c r="F104" s="18">
        <f t="shared" si="11"/>
        <v>7.4413150269590336</v>
      </c>
      <c r="G104" s="18">
        <f t="shared" si="12"/>
        <v>7.0031036725101705</v>
      </c>
      <c r="H104" s="18">
        <f t="shared" si="16"/>
        <v>5.8107709425842931</v>
      </c>
    </row>
    <row r="105" spans="1:8" ht="15.75" x14ac:dyDescent="0.25">
      <c r="A105" s="19">
        <v>102</v>
      </c>
      <c r="B105" s="17">
        <f t="shared" si="8"/>
        <v>10.619131226715011</v>
      </c>
      <c r="C105" s="18">
        <f t="shared" si="13"/>
        <v>9.8254707205032812</v>
      </c>
      <c r="D105" s="18">
        <f t="shared" si="9"/>
        <v>9.0985401570940567</v>
      </c>
      <c r="E105" s="18">
        <f t="shared" si="10"/>
        <v>8.3617117006939257</v>
      </c>
      <c r="F105" s="18">
        <f t="shared" si="11"/>
        <v>7.5659921003590256</v>
      </c>
      <c r="G105" s="18">
        <f t="shared" si="12"/>
        <v>7.1367326766443249</v>
      </c>
      <c r="H105" s="18">
        <f t="shared" si="16"/>
        <v>5.9308796040170355</v>
      </c>
    </row>
    <row r="106" spans="1:8" ht="15.75" x14ac:dyDescent="0.25">
      <c r="A106" s="19">
        <v>103</v>
      </c>
      <c r="B106" s="17">
        <f t="shared" si="8"/>
        <v>10.751650274128382</v>
      </c>
      <c r="C106" s="18">
        <f t="shared" si="13"/>
        <v>9.9547553925737482</v>
      </c>
      <c r="D106" s="18">
        <f t="shared" si="9"/>
        <v>9.2237024642306018</v>
      </c>
      <c r="E106" s="18">
        <f t="shared" si="10"/>
        <v>8.4847968305688024</v>
      </c>
      <c r="F106" s="18">
        <f t="shared" si="11"/>
        <v>7.6915111384120705</v>
      </c>
      <c r="G106" s="18">
        <f t="shared" si="12"/>
        <v>7.2715704415489082</v>
      </c>
      <c r="H106" s="18">
        <f t="shared" si="16"/>
        <v>6.0522627240830866</v>
      </c>
    </row>
    <row r="107" spans="1:8" ht="15.75" x14ac:dyDescent="0.25">
      <c r="A107" s="19">
        <v>104</v>
      </c>
      <c r="B107" s="17">
        <f t="shared" si="8"/>
        <v>10.884518709994582</v>
      </c>
      <c r="C107" s="18">
        <f t="shared" si="13"/>
        <v>10.08446741437402</v>
      </c>
      <c r="D107" s="18">
        <f t="shared" si="9"/>
        <v>9.3493522777190297</v>
      </c>
      <c r="E107" s="18">
        <f t="shared" si="10"/>
        <v>8.6084782789537009</v>
      </c>
      <c r="F107" s="18">
        <f t="shared" si="11"/>
        <v>7.8178695697987184</v>
      </c>
      <c r="G107" s="18">
        <f t="shared" si="12"/>
        <v>7.4076160064695449</v>
      </c>
      <c r="H107" s="18">
        <f t="shared" si="16"/>
        <v>6.1749212555845894</v>
      </c>
    </row>
    <row r="108" spans="1:8" ht="15.75" x14ac:dyDescent="0.25">
      <c r="A108" s="19">
        <v>105</v>
      </c>
      <c r="B108" s="17">
        <f t="shared" si="8"/>
        <v>11.017734082635711</v>
      </c>
      <c r="C108" s="18">
        <f t="shared" si="13"/>
        <v>10.214604068944476</v>
      </c>
      <c r="D108" s="18">
        <f t="shared" si="9"/>
        <v>9.4754867813928865</v>
      </c>
      <c r="E108" s="18">
        <f t="shared" si="10"/>
        <v>8.7327531593262062</v>
      </c>
      <c r="F108" s="18">
        <f t="shared" si="11"/>
        <v>7.9450648557839347</v>
      </c>
      <c r="G108" s="18">
        <f t="shared" si="12"/>
        <v>7.5448684206876715</v>
      </c>
      <c r="H108" s="18">
        <f t="shared" si="16"/>
        <v>6.2988561428195737</v>
      </c>
    </row>
    <row r="109" spans="1:8" ht="15.75" x14ac:dyDescent="0.25">
      <c r="A109" s="19">
        <v>106</v>
      </c>
      <c r="B109" s="17">
        <f t="shared" si="8"/>
        <v>11.151293980794264</v>
      </c>
      <c r="C109" s="18">
        <f t="shared" si="13"/>
        <v>10.34516268235361</v>
      </c>
      <c r="D109" s="18">
        <f t="shared" si="9"/>
        <v>9.6021032020719943</v>
      </c>
      <c r="E109" s="18">
        <f t="shared" si="10"/>
        <v>8.8576186265605141</v>
      </c>
      <c r="F109" s="18">
        <f t="shared" si="11"/>
        <v>8.073094489496734</v>
      </c>
      <c r="G109" s="18">
        <f t="shared" si="12"/>
        <v>7.6833267433205386</v>
      </c>
      <c r="H109" s="18">
        <f t="shared" si="16"/>
        <v>6.4240683217384262</v>
      </c>
    </row>
    <row r="110" spans="1:8" ht="15.75" x14ac:dyDescent="0.25">
      <c r="A110" s="19">
        <v>107</v>
      </c>
      <c r="B110" s="17">
        <f t="shared" si="8"/>
        <v>11.285196032591179</v>
      </c>
      <c r="C110" s="18">
        <f t="shared" si="13"/>
        <v>10.47614062261639</v>
      </c>
      <c r="D110" s="18">
        <f t="shared" si="9"/>
        <v>9.7291988085062062</v>
      </c>
      <c r="E110" s="18">
        <f t="shared" si="10"/>
        <v>8.9830718759478749</v>
      </c>
      <c r="F110" s="18">
        <f t="shared" si="11"/>
        <v>8.2019559952323888</v>
      </c>
      <c r="G110" s="18">
        <f t="shared" si="12"/>
        <v>7.8229900431273043</v>
      </c>
      <c r="H110" s="18">
        <f t="shared" si="16"/>
        <v>6.5505587200962001</v>
      </c>
    </row>
    <row r="111" spans="1:8" ht="15.75" x14ac:dyDescent="0.25">
      <c r="A111" s="19">
        <v>108</v>
      </c>
      <c r="B111" s="17">
        <f t="shared" si="8"/>
        <v>11.419437904520237</v>
      </c>
      <c r="C111" s="18">
        <f t="shared" si="13"/>
        <v>10.607535298649779</v>
      </c>
      <c r="D111" s="18">
        <f t="shared" si="9"/>
        <v>9.8567709103547045</v>
      </c>
      <c r="E111" s="18">
        <f t="shared" si="10"/>
        <v>9.1091101422491949</v>
      </c>
      <c r="F111" s="18">
        <f t="shared" si="11"/>
        <v>8.3316469277764273</v>
      </c>
      <c r="G111" s="18">
        <f t="shared" si="12"/>
        <v>7.963857398320612</v>
      </c>
      <c r="H111" s="18">
        <f t="shared" si="16"/>
        <v>6.6783282576006755</v>
      </c>
    </row>
    <row r="112" spans="1:8" ht="15.75" x14ac:dyDescent="0.25">
      <c r="A112" s="19">
        <v>109</v>
      </c>
      <c r="B112" s="17">
        <f t="shared" si="8"/>
        <v>11.554017300477247</v>
      </c>
      <c r="C112" s="18">
        <f t="shared" si="13"/>
        <v>10.739344159263576</v>
      </c>
      <c r="D112" s="18">
        <f t="shared" si="9"/>
        <v>9.9848168571993767</v>
      </c>
      <c r="E112" s="18">
        <f t="shared" si="10"/>
        <v>9.2357306987783598</v>
      </c>
      <c r="F112" s="18">
        <f t="shared" si="11"/>
        <v>8.4621648717492839</v>
      </c>
      <c r="G112" s="18">
        <f t="shared" si="12"/>
        <v>8.1059278963836014</v>
      </c>
      <c r="H112" s="18">
        <f t="shared" si="16"/>
        <v>6.807377846056391</v>
      </c>
    </row>
    <row r="113" spans="1:8" ht="15.75" x14ac:dyDescent="0.25">
      <c r="A113" s="19">
        <v>110</v>
      </c>
      <c r="B113" s="17">
        <f t="shared" si="8"/>
        <v>11.688931960822455</v>
      </c>
      <c r="C113" s="18">
        <f t="shared" si="13"/>
        <v>10.871564692185348</v>
      </c>
      <c r="D113" s="18">
        <f t="shared" si="9"/>
        <v>10.113334037590956</v>
      </c>
      <c r="E113" s="18">
        <f t="shared" si="10"/>
        <v>9.3629308565152236</v>
      </c>
      <c r="F113" s="18">
        <f t="shared" si="11"/>
        <v>8.5935074409710968</v>
      </c>
      <c r="G113" s="18">
        <f t="shared" si="12"/>
        <v>8.2492006338921477</v>
      </c>
      <c r="H113" s="18">
        <f t="shared" si="16"/>
        <v>6.9377083895048273</v>
      </c>
    </row>
    <row r="114" spans="1:8" ht="15.75" x14ac:dyDescent="0.25">
      <c r="A114" s="19">
        <v>111</v>
      </c>
      <c r="B114" s="17">
        <f t="shared" si="8"/>
        <v>11.824179661474773</v>
      </c>
      <c r="C114" s="18">
        <f t="shared" si="13"/>
        <v>11.004194423117692</v>
      </c>
      <c r="D114" s="18">
        <f t="shared" si="9"/>
        <v>10.242319878126226</v>
      </c>
      <c r="E114" s="18">
        <f t="shared" si="10"/>
        <v>9.4907079632466917</v>
      </c>
      <c r="F114" s="18">
        <f t="shared" si="11"/>
        <v>8.7256722778455558</v>
      </c>
      <c r="G114" s="18">
        <f t="shared" si="12"/>
        <v>8.3936747163419803</v>
      </c>
      <c r="H114" s="18">
        <f t="shared" si="16"/>
        <v>7.0693207843608112</v>
      </c>
    </row>
    <row r="115" spans="1:8" ht="15.75" x14ac:dyDescent="0.25">
      <c r="A115" s="19">
        <v>112</v>
      </c>
      <c r="B115" s="17">
        <f t="shared" si="8"/>
        <v>11.959758213036542</v>
      </c>
      <c r="C115" s="18">
        <f t="shared" si="13"/>
        <v>11.137230914826786</v>
      </c>
      <c r="D115" s="18">
        <f t="shared" si="9"/>
        <v>10.371771842555445</v>
      </c>
      <c r="E115" s="18">
        <f t="shared" si="10"/>
        <v>9.6190594027352372</v>
      </c>
      <c r="F115" s="18">
        <f t="shared" si="11"/>
        <v>8.8586570527623412</v>
      </c>
      <c r="G115" s="18">
        <f t="shared" si="12"/>
        <v>8.5393492579808772</v>
      </c>
      <c r="H115" s="18">
        <f t="shared" si="16"/>
        <v>7.2022159195453224</v>
      </c>
    </row>
    <row r="116" spans="1:8" ht="15.75" x14ac:dyDescent="0.25">
      <c r="A116" s="19">
        <v>113</v>
      </c>
      <c r="B116" s="17">
        <f t="shared" si="8"/>
        <v>12.095665459947403</v>
      </c>
      <c r="C116" s="18">
        <f t="shared" si="13"/>
        <v>11.270671766260703</v>
      </c>
      <c r="D116" s="18">
        <f t="shared" si="9"/>
        <v>10.501687430918315</v>
      </c>
      <c r="E116" s="18">
        <f t="shared" si="10"/>
        <v>9.7479825939131857</v>
      </c>
      <c r="F116" s="18">
        <f t="shared" si="11"/>
        <v>8.9924594635171839</v>
      </c>
      <c r="G116" s="18">
        <f t="shared" si="12"/>
        <v>8.6862233816451546</v>
      </c>
      <c r="H116" s="18">
        <f t="shared" si="16"/>
        <v>7.336394676614824</v>
      </c>
    </row>
    <row r="117" spans="1:8" ht="15.75" x14ac:dyDescent="0.25">
      <c r="A117" s="19">
        <v>114</v>
      </c>
      <c r="B117" s="17">
        <f t="shared" si="8"/>
        <v>12.231899279666077</v>
      </c>
      <c r="C117" s="18">
        <f t="shared" si="13"/>
        <v>11.404514611696257</v>
      </c>
      <c r="D117" s="18">
        <f t="shared" si="9"/>
        <v>10.632064178707619</v>
      </c>
      <c r="E117" s="18">
        <f t="shared" si="10"/>
        <v>9.8774749901022663</v>
      </c>
      <c r="F117" s="18">
        <f t="shared" si="11"/>
        <v>9.1270772347489793</v>
      </c>
      <c r="G117" s="18">
        <f t="shared" si="12"/>
        <v>8.8342962186008887</v>
      </c>
      <c r="H117" s="18">
        <f t="shared" si="16"/>
        <v>7.4718579298871823</v>
      </c>
    </row>
    <row r="118" spans="1:8" ht="15.75" x14ac:dyDescent="0.25">
      <c r="A118" s="19">
        <v>115</v>
      </c>
      <c r="B118" s="17">
        <f t="shared" si="8"/>
        <v>12.368457581879106</v>
      </c>
      <c r="C118" s="18">
        <f t="shared" si="13"/>
        <v>11.538757119913448</v>
      </c>
      <c r="D118" s="18">
        <f t="shared" si="9"/>
        <v>10.762899656059307</v>
      </c>
      <c r="E118" s="18">
        <f t="shared" si="10"/>
        <v>10.007534078257065</v>
      </c>
      <c r="F118" s="18">
        <f t="shared" si="11"/>
        <v>9.2625081173934642</v>
      </c>
      <c r="G118" s="18">
        <f t="shared" si="12"/>
        <v>8.9835669083893652</v>
      </c>
      <c r="H118" s="18">
        <f t="shared" si="16"/>
        <v>7.6086065465644559</v>
      </c>
    </row>
    <row r="119" spans="1:8" ht="15.75" x14ac:dyDescent="0.25">
      <c r="A119" s="19">
        <v>116</v>
      </c>
      <c r="B119" s="17">
        <f t="shared" si="8"/>
        <v>12.505338307735144</v>
      </c>
      <c r="C119" s="18">
        <f t="shared" si="13"/>
        <v>11.673396993396111</v>
      </c>
      <c r="D119" s="18">
        <f t="shared" si="9"/>
        <v>10.894191466967971</v>
      </c>
      <c r="E119" s="18">
        <f t="shared" si="10"/>
        <v>10.138157378231607</v>
      </c>
      <c r="F119" s="18">
        <f t="shared" si="11"/>
        <v>9.3987498881525049</v>
      </c>
      <c r="G119" s="18">
        <f t="shared" si="12"/>
        <v>9.1340345986766938</v>
      </c>
      <c r="H119" s="18">
        <f t="shared" si="16"/>
        <v>7.7466413868524269</v>
      </c>
    </row>
    <row r="120" spans="1:8" ht="15.75" x14ac:dyDescent="0.25">
      <c r="A120" s="19">
        <v>117</v>
      </c>
      <c r="B120" s="17">
        <f t="shared" si="8"/>
        <v>12.64253942910393</v>
      </c>
      <c r="C120" s="18">
        <f t="shared" si="13"/>
        <v>11.808431967557818</v>
      </c>
      <c r="D120" s="18">
        <f t="shared" si="9"/>
        <v>11.025937248526725</v>
      </c>
      <c r="E120" s="18">
        <f t="shared" si="10"/>
        <v>10.269342442068153</v>
      </c>
      <c r="F120" s="18">
        <f t="shared" si="11"/>
        <v>9.5358003489787126</v>
      </c>
      <c r="G120" s="18">
        <f t="shared" si="12"/>
        <v>9.285698445107414</v>
      </c>
      <c r="H120" s="18">
        <f t="shared" si="16"/>
        <v>7.8859633040771389</v>
      </c>
    </row>
    <row r="121" spans="1:8" ht="15.75" x14ac:dyDescent="0.25">
      <c r="A121" s="19">
        <v>118</v>
      </c>
      <c r="B121" s="17">
        <f t="shared" si="8"/>
        <v>12.780058947858885</v>
      </c>
      <c r="C121" s="18">
        <f t="shared" si="13"/>
        <v>11.943859809992084</v>
      </c>
      <c r="D121" s="18">
        <f t="shared" si="9"/>
        <v>11.15813467019043</v>
      </c>
      <c r="E121" s="18">
        <f t="shared" si="10"/>
        <v>10.401086853307245</v>
      </c>
      <c r="F121" s="18">
        <f t="shared" si="11"/>
        <v>9.6736573265745562</v>
      </c>
      <c r="G121" s="18">
        <f t="shared" si="12"/>
        <v>9.4385576111619756</v>
      </c>
      <c r="H121" s="18">
        <f t="shared" si="16"/>
        <v>8.0265731447985917</v>
      </c>
    </row>
    <row r="122" spans="1:8" ht="15.75" x14ac:dyDescent="0.25">
      <c r="A122" s="19">
        <v>119</v>
      </c>
      <c r="B122" s="17">
        <f t="shared" si="8"/>
        <v>12.917894895182464</v>
      </c>
      <c r="C122" s="18">
        <f t="shared" si="13"/>
        <v>12.079678319745829</v>
      </c>
      <c r="D122" s="18">
        <f t="shared" si="9"/>
        <v>11.290781433061595</v>
      </c>
      <c r="E122" s="18">
        <f t="shared" si="10"/>
        <v>10.533388226318406</v>
      </c>
      <c r="F122" s="18">
        <f t="shared" si="11"/>
        <v>9.8123186719057944</v>
      </c>
      <c r="G122" s="18">
        <f t="shared" si="12"/>
        <v>9.5926112680180058</v>
      </c>
      <c r="H122" s="18">
        <f t="shared" si="16"/>
        <v>8.1684717489214336</v>
      </c>
    </row>
    <row r="123" spans="1:8" ht="16.5" thickBot="1" x14ac:dyDescent="0.3">
      <c r="A123" s="20">
        <v>120</v>
      </c>
      <c r="B123" s="21">
        <f t="shared" si="8"/>
        <v>13.056045330893269</v>
      </c>
      <c r="C123" s="22">
        <f t="shared" si="13"/>
        <v>12.215885326615249</v>
      </c>
      <c r="D123" s="22">
        <f t="shared" si="9"/>
        <v>11.423875269197726</v>
      </c>
      <c r="E123" s="22">
        <f t="shared" si="10"/>
        <v>10.666244205650447</v>
      </c>
      <c r="F123" s="22">
        <f>0.0031*POWER(A123,1.6865)</f>
        <v>9.9517822597283452</v>
      </c>
      <c r="G123" s="22">
        <f t="shared" si="12"/>
        <v>9.7478585944150939</v>
      </c>
      <c r="H123" s="22">
        <f>0.0004*POWER(A123,2.0766)</f>
        <v>8.3116599498031629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9057D74D9A5A249A116EC2D8212C402" ma:contentTypeVersion="16" ma:contentTypeDescription="Crear nuevo documento." ma:contentTypeScope="" ma:versionID="1e37a39c7c3fe52e08cb6261ac88d7c2">
  <xsd:schema xmlns:xsd="http://www.w3.org/2001/XMLSchema" xmlns:xs="http://www.w3.org/2001/XMLSchema" xmlns:p="http://schemas.microsoft.com/office/2006/metadata/properties" xmlns:ns2="6c86185e-6435-4f21-90dd-dd16acdacd06" xmlns:ns3="b470f7ec-df92-469c-8671-a3973529a137" targetNamespace="http://schemas.microsoft.com/office/2006/metadata/properties" ma:root="true" ma:fieldsID="4f42cb37b792ce849277a0069b520066" ns2:_="" ns3:_="">
    <xsd:import namespace="6c86185e-6435-4f21-90dd-dd16acdacd06"/>
    <xsd:import namespace="b470f7ec-df92-469c-8671-a3973529a13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86185e-6435-4f21-90dd-dd16acdac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5d27e48b-d420-4b99-8ad6-0a1105b47d9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470f7ec-df92-469c-8671-a3973529a13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5c7051c8-acae-41ec-8ec7-44829b1e8c64}" ma:internalName="TaxCatchAll" ma:showField="CatchAllData" ma:web="b470f7ec-df92-469c-8671-a3973529a1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336830-8A3A-49E5-BFEB-C3E9C508EFF0}">
  <ds:schemaRefs>
    <ds:schemaRef ds:uri="http://schemas.microsoft.com/sharepoint/v3/contenttype/forms"/>
  </ds:schemaRefs>
</ds:datastoreItem>
</file>

<file path=customXml/itemProps2.xml><?xml version="1.0" encoding="utf-8"?>
<ds:datastoreItem xmlns:ds="http://schemas.openxmlformats.org/officeDocument/2006/customXml" ds:itemID="{9AB1A48B-8C8C-4EB7-AFEB-DEBFB3CE98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86185e-6435-4f21-90dd-dd16acdacd06"/>
    <ds:schemaRef ds:uri="b470f7ec-df92-469c-8671-a3973529a1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 fugas</vt:lpstr>
      <vt:lpstr>Calculo coeficiente</vt:lpstr>
      <vt:lpstr>Tabla 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Diaz Montoya</dc:creator>
  <cp:lastModifiedBy>Diego Eusse</cp:lastModifiedBy>
  <cp:lastPrinted>2021-01-27T16:50:15Z</cp:lastPrinted>
  <dcterms:created xsi:type="dcterms:W3CDTF">2021-01-27T16:16:40Z</dcterms:created>
  <dcterms:modified xsi:type="dcterms:W3CDTF">2024-01-25T19:45:02Z</dcterms:modified>
</cp:coreProperties>
</file>