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s_proyectos\ciencia_de_datos\analisis_de_datos_con_microsoft_excel_y_power_bi\01_microsoft_excel\segunda_parte\"/>
    </mc:Choice>
  </mc:AlternateContent>
  <xr:revisionPtr revIDLastSave="0" documentId="13_ncr:1_{420C5DA0-2D14-42C0-BEC0-4B7FF71AB339}" xr6:coauthVersionLast="47" xr6:coauthVersionMax="47" xr10:uidLastSave="{00000000-0000-0000-0000-000000000000}"/>
  <bookViews>
    <workbookView xWindow="-120" yWindow="-120" windowWidth="20730" windowHeight="11160" xr2:uid="{5220E6DB-2E61-425E-85A0-E932C8385681}"/>
  </bookViews>
  <sheets>
    <sheet name="Tablas definidas" sheetId="1" r:id="rId1"/>
    <sheet name="Datos Enero" sheetId="2" r:id="rId2"/>
    <sheet name="Datos Febrero" sheetId="3" r:id="rId3"/>
    <sheet name="Datos Marzo" sheetId="4" r:id="rId4"/>
    <sheet name="Datos Enero-Marzo" sheetId="5" r:id="rId5"/>
    <sheet name="Filtro Avanzado" sheetId="6" r:id="rId6"/>
  </sheets>
  <definedNames>
    <definedName name="_xlnm._FilterDatabase" localSheetId="5" hidden="1">'Filtro Avanzado'!$B$6:$K$28</definedName>
    <definedName name="_xlnm.Extract" localSheetId="5">'Filtro Avanzado'!$B$33:$K$33</definedName>
    <definedName name="_xlnm.Criteria" localSheetId="5">'Filtro Avanzado'!$H$2:$I$4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6" l="1"/>
  <c r="F28" i="6"/>
  <c r="E28" i="6"/>
  <c r="D28" i="6"/>
  <c r="C28" i="6"/>
  <c r="K27" i="6"/>
  <c r="J27" i="6"/>
  <c r="I27" i="6"/>
  <c r="K26" i="6"/>
  <c r="J26" i="6"/>
  <c r="I26" i="6"/>
  <c r="K25" i="6"/>
  <c r="J25" i="6"/>
  <c r="I25" i="6"/>
  <c r="K24" i="6"/>
  <c r="J24" i="6"/>
  <c r="I24" i="6"/>
  <c r="K23" i="6"/>
  <c r="J23" i="6"/>
  <c r="I23" i="6"/>
  <c r="K22" i="6"/>
  <c r="J22" i="6"/>
  <c r="I22" i="6"/>
  <c r="K21" i="6"/>
  <c r="J21" i="6"/>
  <c r="I21" i="6"/>
  <c r="K20" i="6"/>
  <c r="J20" i="6"/>
  <c r="I20" i="6"/>
  <c r="K19" i="6"/>
  <c r="J19" i="6"/>
  <c r="I19" i="6"/>
  <c r="K18" i="6"/>
  <c r="J18" i="6"/>
  <c r="I18" i="6"/>
  <c r="K17" i="6"/>
  <c r="J17" i="6"/>
  <c r="I17" i="6"/>
  <c r="K16" i="6"/>
  <c r="J16" i="6"/>
  <c r="I16" i="6"/>
  <c r="K15" i="6"/>
  <c r="J15" i="6"/>
  <c r="I15" i="6"/>
  <c r="K14" i="6"/>
  <c r="J14" i="6"/>
  <c r="I14" i="6"/>
  <c r="K13" i="6"/>
  <c r="J13" i="6"/>
  <c r="I13" i="6"/>
  <c r="K12" i="6"/>
  <c r="J12" i="6"/>
  <c r="I12" i="6"/>
  <c r="K11" i="6"/>
  <c r="J11" i="6"/>
  <c r="I11" i="6"/>
  <c r="K10" i="6"/>
  <c r="J10" i="6"/>
  <c r="I10" i="6"/>
  <c r="K9" i="6"/>
  <c r="J9" i="6"/>
  <c r="I9" i="6"/>
  <c r="K8" i="6"/>
  <c r="J8" i="6"/>
  <c r="I8" i="6"/>
  <c r="K7" i="6"/>
  <c r="J7" i="6"/>
  <c r="I7" i="6"/>
  <c r="C21" i="5"/>
  <c r="D21" i="5"/>
  <c r="E21" i="5"/>
  <c r="F3" i="5"/>
  <c r="F21" i="5" s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I26" i="1"/>
  <c r="F26" i="1"/>
  <c r="E26" i="1"/>
  <c r="D26" i="1"/>
  <c r="C26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</calcChain>
</file>

<file path=xl/sharedStrings.xml><?xml version="1.0" encoding="utf-8"?>
<sst xmlns="http://schemas.openxmlformats.org/spreadsheetml/2006/main" count="236" uniqueCount="44">
  <si>
    <t>País</t>
  </si>
  <si>
    <t>Argentina</t>
  </si>
  <si>
    <t>México</t>
  </si>
  <si>
    <t>USA</t>
  </si>
  <si>
    <t>Productos</t>
  </si>
  <si>
    <t>Ventas Enero</t>
  </si>
  <si>
    <t>Gastos</t>
  </si>
  <si>
    <t>Descuentos</t>
  </si>
  <si>
    <t>Tipo Mercado</t>
  </si>
  <si>
    <t>IDTipo Mercado</t>
  </si>
  <si>
    <t>Monto Descuento</t>
  </si>
  <si>
    <t>Venta Promedio x Producto</t>
  </si>
  <si>
    <t>TipoMercado 2</t>
  </si>
  <si>
    <t>Portugal</t>
  </si>
  <si>
    <t>Basico</t>
  </si>
  <si>
    <t>Australia</t>
  </si>
  <si>
    <t>Diamante</t>
  </si>
  <si>
    <t>India</t>
  </si>
  <si>
    <t>Alemania</t>
  </si>
  <si>
    <t>Japón</t>
  </si>
  <si>
    <t>Plata</t>
  </si>
  <si>
    <t>Brasil</t>
  </si>
  <si>
    <t>Italia</t>
  </si>
  <si>
    <t>España</t>
  </si>
  <si>
    <t>Paraguay</t>
  </si>
  <si>
    <t>Inglaterra</t>
  </si>
  <si>
    <t>Francia</t>
  </si>
  <si>
    <t>Canadá</t>
  </si>
  <si>
    <t>Grecia</t>
  </si>
  <si>
    <t>China</t>
  </si>
  <si>
    <t>Hungría</t>
  </si>
  <si>
    <t>Uruguay</t>
  </si>
  <si>
    <t>Tablas definidas</t>
  </si>
  <si>
    <t>Total</t>
  </si>
  <si>
    <t>Consolidacion de Datos</t>
  </si>
  <si>
    <t>Ventas Febrero</t>
  </si>
  <si>
    <t>Ventas Marzo</t>
  </si>
  <si>
    <t>Total País</t>
  </si>
  <si>
    <t>Filtro Avanzado</t>
  </si>
  <si>
    <t>&gt;10000</t>
  </si>
  <si>
    <t>&gt;5000</t>
  </si>
  <si>
    <t>1-Basico</t>
  </si>
  <si>
    <t>2-Plata</t>
  </si>
  <si>
    <t>Resultado del filtro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</si>
</sst>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&quot;$&quot;\ #,##0"/>
    <numFmt numFmtId="165" formatCode="&quot;$&quot;\ #,##0.00"/>
    <numFmt numFmtId="166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right"/>
    </xf>
    <xf numFmtId="166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/>
    <xf numFmtId="164" fontId="0" fillId="0" borderId="3" xfId="0" applyNumberFormat="1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right"/>
    </xf>
    <xf numFmtId="166" fontId="0" fillId="0" borderId="8" xfId="1" applyNumberFormat="1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4" fillId="4" borderId="2" xfId="0" applyFont="1" applyFill="1" applyBorder="1"/>
    <xf numFmtId="0" fontId="4" fillId="4" borderId="7" xfId="0" applyFont="1" applyFill="1" applyBorder="1"/>
    <xf numFmtId="0" fontId="0" fillId="3" borderId="8" xfId="0" applyFill="1" applyBorder="1" applyAlignment="1">
      <alignment horizontal="center"/>
    </xf>
    <xf numFmtId="165" fontId="0" fillId="3" borderId="8" xfId="0" applyNumberFormat="1" applyFill="1" applyBorder="1" applyAlignment="1">
      <alignment horizontal="right"/>
    </xf>
    <xf numFmtId="166" fontId="0" fillId="3" borderId="8" xfId="0" applyNumberFormat="1" applyFont="1" applyFill="1" applyBorder="1" applyAlignment="1">
      <alignment horizontal="center"/>
    </xf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44" fontId="0" fillId="0" borderId="3" xfId="0" applyNumberFormat="1" applyBorder="1"/>
    <xf numFmtId="44" fontId="0" fillId="0" borderId="8" xfId="0" applyNumberFormat="1" applyBorder="1"/>
    <xf numFmtId="44" fontId="0" fillId="0" borderId="9" xfId="0" applyNumberFormat="1" applyBorder="1"/>
    <xf numFmtId="0" fontId="2" fillId="4" borderId="1" xfId="0" applyFont="1" applyFill="1" applyBorder="1"/>
    <xf numFmtId="0" fontId="2" fillId="4" borderId="5" xfId="0" applyFont="1" applyFill="1" applyBorder="1"/>
    <xf numFmtId="44" fontId="4" fillId="4" borderId="9" xfId="0" applyNumberFormat="1" applyFont="1" applyFill="1" applyBorder="1"/>
    <xf numFmtId="0" fontId="2" fillId="0" borderId="0" xfId="0" applyFont="1" applyFill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/>
  </cellXfs>
  <cellStyles count="3">
    <cellStyle name="Moneda" xfId="2" builtinId="4"/>
    <cellStyle name="Normal" xfId="0" builtinId="0"/>
    <cellStyle name="Porcentaje" xfId="1" builtinId="5"/>
  </cellStyles>
  <dxfs count="64">
    <dxf>
      <numFmt numFmtId="164" formatCode="&quot;$&quot;\ #,##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&quot;$&quot;\ 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&quot;$&quot;\ 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C00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&quot;$&quot;\ #,##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&quot;$&quot;\ 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\ #,##0.00"/>
      <fill>
        <patternFill patternType="solid">
          <fgColor indexed="64"/>
          <bgColor rgb="FFFFC00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&quot;$&quot;\ 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\ #,##0.00"/>
      <fill>
        <patternFill patternType="solid">
          <fgColor indexed="64"/>
          <bgColor rgb="FFFFC00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0.249977111117893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0.249977111117893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indexed="64"/>
          <bgColor theme="3" tint="0.249977111117893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/>
        <bottom/>
      </border>
    </dxf>
    <dxf>
      <numFmt numFmtId="34" formatCode="_-&quot;$&quot;\ * #,##0.00_-;\-&quot;$&quot;\ * #,##0.00_-;_-&quot;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numFmt numFmtId="34" formatCode="_-&quot;$&quot;\ * #,##0.00_-;\-&quot;$&quot;\ * #,##0.00_-;_-&quot;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$&quot;\ * #,##0.00_-;\-&quot;$&quot;\ * #,##0.00_-;_-&quot;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$&quot;\ * #,##0.00_-;\-&quot;$&quot;\ * #,##0.00_-;_-&quot;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&quot;$&quot;\ #,##0.00"/>
      <fill>
        <patternFill patternType="solid">
          <fgColor indexed="64"/>
          <bgColor rgb="FFFFC00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&quot;$&quot;\ #,##0.00"/>
      <fill>
        <patternFill patternType="solid">
          <fgColor indexed="64"/>
          <bgColor rgb="FFFFC00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0.249977111117893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0.249977111117893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&quot;$&quot;\ 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&quot;$&quot;\ #,##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\ 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$&quot;\ #,##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\ 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\ 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A687E3-9E1D-4DE9-8D8F-B9926C412DB9}" name="VentasPorPais" displayName="VentasPorPais" ref="B4:K26" totalsRowCount="1" headerRowDxfId="54" dataDxfId="62" headerRowBorderDxfId="63" tableBorderDxfId="61" totalsRowBorderDxfId="60">
  <autoFilter ref="B4:K25" xr:uid="{B5A687E3-9E1D-4DE9-8D8F-B9926C412DB9}"/>
  <sortState xmlns:xlrd2="http://schemas.microsoft.com/office/spreadsheetml/2017/richdata2" ref="B5:K25">
    <sortCondition descending="1" ref="E5:E25"/>
    <sortCondition descending="1" ref="C5:C25"/>
  </sortState>
  <tableColumns count="10">
    <tableColumn id="1" xr3:uid="{5479B02D-B339-4457-BA0B-CFD3951EC8F9}" name="País" totalsRowLabel="Total" dataDxfId="45" totalsRowDxfId="44"/>
    <tableColumn id="2" xr3:uid="{967FCF12-05F5-47C1-A7C5-1E14DF97EBA6}" name="Productos" totalsRowFunction="sum" dataDxfId="46" totalsRowDxfId="43"/>
    <tableColumn id="3" xr3:uid="{ECF4E6C0-7EB0-4BB0-800C-3871541A1D0E}" name="Ventas Enero" totalsRowFunction="average" dataDxfId="59" totalsRowDxfId="42"/>
    <tableColumn id="4" xr3:uid="{652FEDCE-71EC-4362-9FBE-24245D55F7A6}" name="Gastos" totalsRowFunction="sum" dataDxfId="58" totalsRowDxfId="41"/>
    <tableColumn id="5" xr3:uid="{F5C92100-25C5-47E1-A343-665EB7D3128F}" name="Descuentos" totalsRowFunction="average" dataDxfId="57" totalsRowDxfId="40" dataCellStyle="Porcentaje"/>
    <tableColumn id="6" xr3:uid="{18052811-1F63-409F-AB8E-12A878231E8A}" name="Tipo Mercado" dataDxfId="56" totalsRowDxfId="51"/>
    <tableColumn id="7" xr3:uid="{C76073ED-FA53-47C0-8836-A0FD040E264D}" name="IDTipo Mercado" dataDxfId="55" totalsRowDxfId="50"/>
    <tableColumn id="8" xr3:uid="{5EA8946D-F9D6-4BE8-88E6-131FDD3FD9BC}" name="Monto Descuento" totalsRowFunction="custom" dataDxfId="48" totalsRowDxfId="39">
      <calculatedColumnFormula>VentasPorPais[[#This Row],[Ventas Enero]]*VentasPorPais[[#This Row],[Descuentos]]</calculatedColumnFormula>
      <totalsRowFormula>SUMPRODUCT(VentasPorPais[Ventas Enero],VentasPorPais[Descuentos])</totalsRowFormula>
    </tableColumn>
    <tableColumn id="9" xr3:uid="{9B321B8F-C545-4409-970A-B9D8B60AF290}" name="Venta Promedio x Producto" dataDxfId="53" totalsRowDxfId="49">
      <calculatedColumnFormula>VentasPorPais[[#This Row],[Ventas Enero]]/VentasPorPais[[#This Row],[Productos]]</calculatedColumnFormula>
    </tableColumn>
    <tableColumn id="10" xr3:uid="{DB534DD1-D10C-4907-BA6F-3025B40D677C}" name="TipoMercado 2" dataDxfId="52" totalsRowDxfId="47">
      <calculatedColumnFormula>_xlfn.CONCAT(VentasPorPais[[#This Row],[IDTipo Mercado]],"-",VentasPorPais[[#This Row],[Tipo Mercado]])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892BF2-33DA-4F1F-866E-43CBA29C374B}" name="Tabla2" displayName="Tabla2" ref="B2:F21" totalsRowCount="1" headerRowDxfId="31" headerRowBorderDxfId="32" tableBorderDxfId="38" totalsRowBorderDxfId="37">
  <autoFilter ref="B2:F20" xr:uid="{DF892BF2-33DA-4F1F-866E-43CBA29C374B}"/>
  <tableColumns count="5">
    <tableColumn id="1" xr3:uid="{9D563669-9C1C-4F30-B009-B636A9992864}" name="País" totalsRowLabel="Total" dataDxfId="36" totalsRowDxfId="29"/>
    <tableColumn id="2" xr3:uid="{E95CF4DC-1611-4A25-873C-20F362F2D8BE}" name="Ventas Enero" totalsRowFunction="sum" dataDxfId="35" totalsRowDxfId="26"/>
    <tableColumn id="3" xr3:uid="{B36398DD-9DDE-4BC7-A6A8-5D3A73AE05DA}" name="Ventas Febrero" totalsRowFunction="sum" dataDxfId="34" totalsRowDxfId="27"/>
    <tableColumn id="4" xr3:uid="{8C812E50-1621-477D-990C-25E62ABCB661}" name="Ventas Marzo" totalsRowFunction="sum" dataDxfId="33" totalsRowDxfId="28"/>
    <tableColumn id="5" xr3:uid="{C38F54D5-3D97-4C5F-AC3E-B4C27204FAB6}" name="Total País" totalsRowFunction="sum" dataDxfId="30" totalsRowDxfId="25">
      <calculatedColumnFormula>SUM(Tabla2[[#This Row],[Ventas Enero]:[Ventas Marzo]])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C12A05-BC50-4930-9F5C-16BFD68B3F66}" name="VentasPorPais4" displayName="VentasPorPais4" ref="B6:K28" totalsRowCount="1" headerRowDxfId="24" dataDxfId="23" headerRowBorderDxfId="21" tableBorderDxfId="22" totalsRowBorderDxfId="20">
  <tableColumns count="10">
    <tableColumn id="1" xr3:uid="{5179FAC3-63BD-4189-A226-CCF56412497B}" name="País" totalsRowLabel="Total" dataDxfId="18" totalsRowDxfId="19"/>
    <tableColumn id="2" xr3:uid="{F898B415-EE84-425C-904D-E4F25CB6D61B}" name="Productos" totalsRowFunction="sum" dataDxfId="16" totalsRowDxfId="17"/>
    <tableColumn id="3" xr3:uid="{E920F3E6-DA96-4D07-A3A7-1AAD579D1C37}" name="Ventas Enero" totalsRowFunction="average" dataDxfId="14" totalsRowDxfId="15"/>
    <tableColumn id="4" xr3:uid="{81068733-70C3-4408-9656-DC7A0F76CC8A}" name="Gastos" totalsRowFunction="sum" dataDxfId="12" totalsRowDxfId="13"/>
    <tableColumn id="5" xr3:uid="{1E861B54-DE09-4E3D-8061-5B05819995B1}" name="Descuentos" totalsRowFunction="average" dataDxfId="10" totalsRowDxfId="11" dataCellStyle="Porcentaje"/>
    <tableColumn id="6" xr3:uid="{793C6349-26B5-4539-B31C-0F35083E4D16}" name="Tipo Mercado" dataDxfId="8" totalsRowDxfId="9"/>
    <tableColumn id="7" xr3:uid="{CFE46DE7-7D66-410C-9F9F-AAF1B1D04866}" name="IDTipo Mercado" dataDxfId="6" totalsRowDxfId="7"/>
    <tableColumn id="8" xr3:uid="{2C133494-7D34-4CF0-B27D-A3F4B20EE69E}" name="Monto Descuento" totalsRowFunction="custom" dataDxfId="4" totalsRowDxfId="5">
      <calculatedColumnFormula>VentasPorPais4[[#This Row],[Ventas Enero]]*VentasPorPais4[[#This Row],[Descuentos]]</calculatedColumnFormula>
      <totalsRowFormula>SUMPRODUCT(VentasPorPais4[Ventas Enero],VentasPorPais4[Descuentos])</totalsRowFormula>
    </tableColumn>
    <tableColumn id="9" xr3:uid="{BDF6CAC3-43C2-4E33-ADBF-A57A59939026}" name="Venta Promedio x Producto" dataDxfId="2" totalsRowDxfId="3">
      <calculatedColumnFormula>VentasPorPais4[[#This Row],[Ventas Enero]]/VentasPorPais4[[#This Row],[Productos]]</calculatedColumnFormula>
    </tableColumn>
    <tableColumn id="10" xr3:uid="{1413771C-CBD2-498F-BD9F-94CBF4EE82F8}" name="TipoMercado 2" dataDxfId="0" totalsRowDxfId="1">
      <calculatedColumnFormula>_xlfn.CONCAT(VentasPorPais4[[#This Row],[IDTipo Mercado]],"-",VentasPorPais4[[#This Row],[Tipo Mercado]])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6235-0E6D-4BEB-A066-88CBB832FB08}">
  <dimension ref="B2:K26"/>
  <sheetViews>
    <sheetView tabSelected="1" workbookViewId="0"/>
  </sheetViews>
  <sheetFormatPr baseColWidth="10" defaultRowHeight="15" x14ac:dyDescent="0.25"/>
  <cols>
    <col min="2" max="2" width="15.7109375" customWidth="1"/>
    <col min="3" max="3" width="13.85546875" customWidth="1"/>
    <col min="4" max="4" width="15" customWidth="1"/>
    <col min="5" max="6" width="14.140625" customWidth="1"/>
    <col min="7" max="7" width="15.140625" customWidth="1"/>
    <col min="8" max="8" width="17.140625" customWidth="1"/>
    <col min="9" max="9" width="19.140625" customWidth="1"/>
    <col min="10" max="10" width="27.42578125" customWidth="1"/>
    <col min="11" max="11" width="16.140625" customWidth="1"/>
  </cols>
  <sheetData>
    <row r="2" spans="2:11" x14ac:dyDescent="0.25">
      <c r="B2" s="17" t="s">
        <v>32</v>
      </c>
      <c r="C2" s="17"/>
      <c r="D2" s="17"/>
      <c r="E2" s="17"/>
      <c r="F2" s="17"/>
      <c r="G2" s="17"/>
      <c r="H2" s="17"/>
      <c r="I2" s="17"/>
      <c r="J2" s="17"/>
      <c r="K2" s="17"/>
    </row>
    <row r="4" spans="2:11" x14ac:dyDescent="0.25">
      <c r="B4" s="18" t="s">
        <v>0</v>
      </c>
      <c r="C4" s="19" t="s">
        <v>4</v>
      </c>
      <c r="D4" s="19" t="s">
        <v>5</v>
      </c>
      <c r="E4" s="19" t="s">
        <v>6</v>
      </c>
      <c r="F4" s="19" t="s">
        <v>7</v>
      </c>
      <c r="G4" s="19" t="s">
        <v>8</v>
      </c>
      <c r="H4" s="19" t="s">
        <v>9</v>
      </c>
      <c r="I4" s="19" t="s">
        <v>10</v>
      </c>
      <c r="J4" s="19" t="s">
        <v>11</v>
      </c>
      <c r="K4" s="20" t="s">
        <v>12</v>
      </c>
    </row>
    <row r="5" spans="2:11" x14ac:dyDescent="0.25">
      <c r="B5" s="23" t="s">
        <v>13</v>
      </c>
      <c r="C5" s="2">
        <v>289</v>
      </c>
      <c r="D5" s="3">
        <v>361250</v>
      </c>
      <c r="E5" s="3">
        <v>90312.5</v>
      </c>
      <c r="F5" s="4">
        <v>0.05</v>
      </c>
      <c r="G5" s="5" t="s">
        <v>14</v>
      </c>
      <c r="H5" s="6">
        <v>1</v>
      </c>
      <c r="I5" s="1">
        <f>VentasPorPais[[#This Row],[Ventas Enero]]*VentasPorPais[[#This Row],[Descuentos]]</f>
        <v>18062.5</v>
      </c>
      <c r="J5" s="1">
        <f>VentasPorPais[[#This Row],[Ventas Enero]]/VentasPorPais[[#This Row],[Productos]]</f>
        <v>1250</v>
      </c>
      <c r="K5" s="8" t="str">
        <f>_xlfn.CONCAT(VentasPorPais[[#This Row],[IDTipo Mercado]],"-",VentasPorPais[[#This Row],[Tipo Mercado]])</f>
        <v>1-Basico</v>
      </c>
    </row>
    <row r="6" spans="2:11" x14ac:dyDescent="0.25">
      <c r="B6" s="23" t="s">
        <v>15</v>
      </c>
      <c r="C6" s="2">
        <v>345</v>
      </c>
      <c r="D6" s="3">
        <v>350000</v>
      </c>
      <c r="E6" s="3">
        <v>90000</v>
      </c>
      <c r="F6" s="4">
        <v>0.03</v>
      </c>
      <c r="G6" s="5" t="s">
        <v>16</v>
      </c>
      <c r="H6" s="6">
        <v>3</v>
      </c>
      <c r="I6" s="1">
        <f>VentasPorPais[[#This Row],[Ventas Enero]]*VentasPorPais[[#This Row],[Descuentos]]</f>
        <v>10500</v>
      </c>
      <c r="J6" s="1">
        <f>VentasPorPais[[#This Row],[Ventas Enero]]/VentasPorPais[[#This Row],[Productos]]</f>
        <v>1014.4927536231884</v>
      </c>
      <c r="K6" s="8" t="str">
        <f>_xlfn.CONCAT(VentasPorPais[[#This Row],[IDTipo Mercado]],"-",VentasPorPais[[#This Row],[Tipo Mercado]])</f>
        <v>3-Diamante</v>
      </c>
    </row>
    <row r="7" spans="2:11" x14ac:dyDescent="0.25">
      <c r="B7" s="23" t="s">
        <v>15</v>
      </c>
      <c r="C7" s="2">
        <v>125</v>
      </c>
      <c r="D7" s="3">
        <v>350000</v>
      </c>
      <c r="E7" s="3">
        <v>90000</v>
      </c>
      <c r="F7" s="4">
        <v>0.02</v>
      </c>
      <c r="G7" s="5" t="s">
        <v>16</v>
      </c>
      <c r="H7" s="6">
        <v>1</v>
      </c>
      <c r="I7" s="1">
        <f>VentasPorPais[[#This Row],[Ventas Enero]]*VentasPorPais[[#This Row],[Descuentos]]</f>
        <v>7000</v>
      </c>
      <c r="J7" s="1">
        <f>VentasPorPais[[#This Row],[Ventas Enero]]/VentasPorPais[[#This Row],[Productos]]</f>
        <v>2800</v>
      </c>
      <c r="K7" s="8" t="str">
        <f>_xlfn.CONCAT(VentasPorPais[[#This Row],[IDTipo Mercado]],"-",VentasPorPais[[#This Row],[Tipo Mercado]])</f>
        <v>1-Diamante</v>
      </c>
    </row>
    <row r="8" spans="2:11" x14ac:dyDescent="0.25">
      <c r="B8" s="23" t="s">
        <v>17</v>
      </c>
      <c r="C8" s="2">
        <v>345</v>
      </c>
      <c r="D8" s="3">
        <v>327500</v>
      </c>
      <c r="E8" s="3">
        <v>85000</v>
      </c>
      <c r="F8" s="4">
        <v>0.03</v>
      </c>
      <c r="G8" s="5" t="s">
        <v>14</v>
      </c>
      <c r="H8" s="6">
        <v>1</v>
      </c>
      <c r="I8" s="1">
        <f>VentasPorPais[[#This Row],[Ventas Enero]]*VentasPorPais[[#This Row],[Descuentos]]</f>
        <v>9825</v>
      </c>
      <c r="J8" s="1">
        <f>VentasPorPais[[#This Row],[Ventas Enero]]/VentasPorPais[[#This Row],[Productos]]</f>
        <v>949.27536231884062</v>
      </c>
      <c r="K8" s="8" t="str">
        <f>_xlfn.CONCAT(VentasPorPais[[#This Row],[IDTipo Mercado]],"-",VentasPorPais[[#This Row],[Tipo Mercado]])</f>
        <v>1-Basico</v>
      </c>
    </row>
    <row r="9" spans="2:11" x14ac:dyDescent="0.25">
      <c r="B9" s="23" t="s">
        <v>17</v>
      </c>
      <c r="C9" s="2">
        <v>262</v>
      </c>
      <c r="D9" s="3">
        <v>327500</v>
      </c>
      <c r="E9" s="3">
        <v>81875</v>
      </c>
      <c r="F9" s="4">
        <v>0.04</v>
      </c>
      <c r="G9" s="5" t="s">
        <v>16</v>
      </c>
      <c r="H9" s="6">
        <v>3</v>
      </c>
      <c r="I9" s="1">
        <f>VentasPorPais[[#This Row],[Ventas Enero]]*VentasPorPais[[#This Row],[Descuentos]]</f>
        <v>13100</v>
      </c>
      <c r="J9" s="1">
        <f>VentasPorPais[[#This Row],[Ventas Enero]]/VentasPorPais[[#This Row],[Productos]]</f>
        <v>1250</v>
      </c>
      <c r="K9" s="8" t="str">
        <f>_xlfn.CONCAT(VentasPorPais[[#This Row],[IDTipo Mercado]],"-",VentasPorPais[[#This Row],[Tipo Mercado]])</f>
        <v>3-Diamante</v>
      </c>
    </row>
    <row r="10" spans="2:11" x14ac:dyDescent="0.25">
      <c r="B10" s="23" t="s">
        <v>1</v>
      </c>
      <c r="C10" s="2">
        <v>260</v>
      </c>
      <c r="D10" s="3">
        <v>325000</v>
      </c>
      <c r="E10" s="3">
        <v>81250</v>
      </c>
      <c r="F10" s="4">
        <v>0.04</v>
      </c>
      <c r="G10" s="5" t="s">
        <v>14</v>
      </c>
      <c r="H10" s="6">
        <v>1</v>
      </c>
      <c r="I10" s="1">
        <f>VentasPorPais[[#This Row],[Ventas Enero]]*VentasPorPais[[#This Row],[Descuentos]]</f>
        <v>13000</v>
      </c>
      <c r="J10" s="1">
        <f>VentasPorPais[[#This Row],[Ventas Enero]]/VentasPorPais[[#This Row],[Productos]]</f>
        <v>1250</v>
      </c>
      <c r="K10" s="8" t="str">
        <f>_xlfn.CONCAT(VentasPorPais[[#This Row],[IDTipo Mercado]],"-",VentasPorPais[[#This Row],[Tipo Mercado]])</f>
        <v>1-Basico</v>
      </c>
    </row>
    <row r="11" spans="2:11" x14ac:dyDescent="0.25">
      <c r="B11" s="23" t="s">
        <v>18</v>
      </c>
      <c r="C11" s="2">
        <v>243</v>
      </c>
      <c r="D11" s="3">
        <v>303750</v>
      </c>
      <c r="E11" s="3">
        <v>75937.5</v>
      </c>
      <c r="F11" s="4">
        <v>0.02</v>
      </c>
      <c r="G11" s="5" t="s">
        <v>16</v>
      </c>
      <c r="H11" s="6">
        <v>3</v>
      </c>
      <c r="I11" s="1">
        <f>VentasPorPais[[#This Row],[Ventas Enero]]*VentasPorPais[[#This Row],[Descuentos]]</f>
        <v>6075</v>
      </c>
      <c r="J11" s="1">
        <f>VentasPorPais[[#This Row],[Ventas Enero]]/VentasPorPais[[#This Row],[Productos]]</f>
        <v>1250</v>
      </c>
      <c r="K11" s="8" t="str">
        <f>_xlfn.CONCAT(VentasPorPais[[#This Row],[IDTipo Mercado]],"-",VentasPorPais[[#This Row],[Tipo Mercado]])</f>
        <v>3-Diamante</v>
      </c>
    </row>
    <row r="12" spans="2:11" x14ac:dyDescent="0.25">
      <c r="B12" s="23" t="s">
        <v>19</v>
      </c>
      <c r="C12" s="2">
        <v>237</v>
      </c>
      <c r="D12" s="3">
        <v>296250</v>
      </c>
      <c r="E12" s="3">
        <v>74062.5</v>
      </c>
      <c r="F12" s="4">
        <v>0.02</v>
      </c>
      <c r="G12" s="5" t="s">
        <v>20</v>
      </c>
      <c r="H12" s="6">
        <v>2</v>
      </c>
      <c r="I12" s="1">
        <f>VentasPorPais[[#This Row],[Ventas Enero]]*VentasPorPais[[#This Row],[Descuentos]]</f>
        <v>5925</v>
      </c>
      <c r="J12" s="1">
        <f>VentasPorPais[[#This Row],[Ventas Enero]]/VentasPorPais[[#This Row],[Productos]]</f>
        <v>1250</v>
      </c>
      <c r="K12" s="8" t="str">
        <f>_xlfn.CONCAT(VentasPorPais[[#This Row],[IDTipo Mercado]],"-",VentasPorPais[[#This Row],[Tipo Mercado]])</f>
        <v>2-Plata</v>
      </c>
    </row>
    <row r="13" spans="2:11" x14ac:dyDescent="0.25">
      <c r="B13" s="23" t="s">
        <v>21</v>
      </c>
      <c r="C13" s="2">
        <v>235</v>
      </c>
      <c r="D13" s="3">
        <v>293750</v>
      </c>
      <c r="E13" s="3">
        <v>73437.5</v>
      </c>
      <c r="F13" s="4">
        <v>0.03</v>
      </c>
      <c r="G13" s="5" t="s">
        <v>16</v>
      </c>
      <c r="H13" s="6">
        <v>3</v>
      </c>
      <c r="I13" s="1">
        <f>VentasPorPais[[#This Row],[Ventas Enero]]*VentasPorPais[[#This Row],[Descuentos]]</f>
        <v>8812.5</v>
      </c>
      <c r="J13" s="1">
        <f>VentasPorPais[[#This Row],[Ventas Enero]]/VentasPorPais[[#This Row],[Productos]]</f>
        <v>1250</v>
      </c>
      <c r="K13" s="8" t="str">
        <f>_xlfn.CONCAT(VentasPorPais[[#This Row],[IDTipo Mercado]],"-",VentasPorPais[[#This Row],[Tipo Mercado]])</f>
        <v>3-Diamante</v>
      </c>
    </row>
    <row r="14" spans="2:11" x14ac:dyDescent="0.25">
      <c r="B14" s="23" t="s">
        <v>22</v>
      </c>
      <c r="C14" s="2">
        <v>231</v>
      </c>
      <c r="D14" s="3">
        <v>288750</v>
      </c>
      <c r="E14" s="3">
        <v>72187.5</v>
      </c>
      <c r="F14" s="4">
        <v>0.02</v>
      </c>
      <c r="G14" s="5" t="s">
        <v>20</v>
      </c>
      <c r="H14" s="6">
        <v>2</v>
      </c>
      <c r="I14" s="1">
        <f>VentasPorPais[[#This Row],[Ventas Enero]]*VentasPorPais[[#This Row],[Descuentos]]</f>
        <v>5775</v>
      </c>
      <c r="J14" s="1">
        <f>VentasPorPais[[#This Row],[Ventas Enero]]/VentasPorPais[[#This Row],[Productos]]</f>
        <v>1250</v>
      </c>
      <c r="K14" s="8" t="str">
        <f>_xlfn.CONCAT(VentasPorPais[[#This Row],[IDTipo Mercado]],"-",VentasPorPais[[#This Row],[Tipo Mercado]])</f>
        <v>2-Plata</v>
      </c>
    </row>
    <row r="15" spans="2:11" x14ac:dyDescent="0.25">
      <c r="B15" s="23" t="s">
        <v>23</v>
      </c>
      <c r="C15" s="2">
        <v>230</v>
      </c>
      <c r="D15" s="3">
        <v>287500</v>
      </c>
      <c r="E15" s="3">
        <v>71875</v>
      </c>
      <c r="F15" s="4">
        <v>0.05</v>
      </c>
      <c r="G15" s="5" t="s">
        <v>14</v>
      </c>
      <c r="H15" s="6">
        <v>1</v>
      </c>
      <c r="I15" s="1">
        <f>VentasPorPais[[#This Row],[Ventas Enero]]*VentasPorPais[[#This Row],[Descuentos]]</f>
        <v>14375</v>
      </c>
      <c r="J15" s="1">
        <f>VentasPorPais[[#This Row],[Ventas Enero]]/VentasPorPais[[#This Row],[Productos]]</f>
        <v>1250</v>
      </c>
      <c r="K15" s="8" t="str">
        <f>_xlfn.CONCAT(VentasPorPais[[#This Row],[IDTipo Mercado]],"-",VentasPorPais[[#This Row],[Tipo Mercado]])</f>
        <v>1-Basico</v>
      </c>
    </row>
    <row r="16" spans="2:11" x14ac:dyDescent="0.25">
      <c r="B16" s="23" t="s">
        <v>24</v>
      </c>
      <c r="C16" s="2">
        <v>217</v>
      </c>
      <c r="D16" s="3">
        <v>271250</v>
      </c>
      <c r="E16" s="3">
        <v>67812.5</v>
      </c>
      <c r="F16" s="4">
        <v>0.01</v>
      </c>
      <c r="G16" s="5" t="s">
        <v>14</v>
      </c>
      <c r="H16" s="6">
        <v>1</v>
      </c>
      <c r="I16" s="1">
        <f>VentasPorPais[[#This Row],[Ventas Enero]]*VentasPorPais[[#This Row],[Descuentos]]</f>
        <v>2712.5</v>
      </c>
      <c r="J16" s="1">
        <f>VentasPorPais[[#This Row],[Ventas Enero]]/VentasPorPais[[#This Row],[Productos]]</f>
        <v>1250</v>
      </c>
      <c r="K16" s="8" t="str">
        <f>_xlfn.CONCAT(VentasPorPais[[#This Row],[IDTipo Mercado]],"-",VentasPorPais[[#This Row],[Tipo Mercado]])</f>
        <v>1-Basico</v>
      </c>
    </row>
    <row r="17" spans="2:11" x14ac:dyDescent="0.25">
      <c r="B17" s="23" t="s">
        <v>25</v>
      </c>
      <c r="C17" s="2">
        <v>214</v>
      </c>
      <c r="D17" s="3">
        <v>267500</v>
      </c>
      <c r="E17" s="3">
        <v>66875</v>
      </c>
      <c r="F17" s="4">
        <v>0.03</v>
      </c>
      <c r="G17" s="5" t="s">
        <v>16</v>
      </c>
      <c r="H17" s="6">
        <v>3</v>
      </c>
      <c r="I17" s="1">
        <f>VentasPorPais[[#This Row],[Ventas Enero]]*VentasPorPais[[#This Row],[Descuentos]]</f>
        <v>8025</v>
      </c>
      <c r="J17" s="1">
        <f>VentasPorPais[[#This Row],[Ventas Enero]]/VentasPorPais[[#This Row],[Productos]]</f>
        <v>1250</v>
      </c>
      <c r="K17" s="8" t="str">
        <f>_xlfn.CONCAT(VentasPorPais[[#This Row],[IDTipo Mercado]],"-",VentasPorPais[[#This Row],[Tipo Mercado]])</f>
        <v>3-Diamante</v>
      </c>
    </row>
    <row r="18" spans="2:11" x14ac:dyDescent="0.25">
      <c r="B18" s="23" t="s">
        <v>26</v>
      </c>
      <c r="C18" s="2">
        <v>206</v>
      </c>
      <c r="D18" s="3">
        <v>257500</v>
      </c>
      <c r="E18" s="3">
        <v>64375</v>
      </c>
      <c r="F18" s="4">
        <v>0.04</v>
      </c>
      <c r="G18" s="5" t="s">
        <v>20</v>
      </c>
      <c r="H18" s="6">
        <v>2</v>
      </c>
      <c r="I18" s="1">
        <f>VentasPorPais[[#This Row],[Ventas Enero]]*VentasPorPais[[#This Row],[Descuentos]]</f>
        <v>10300</v>
      </c>
      <c r="J18" s="1">
        <f>VentasPorPais[[#This Row],[Ventas Enero]]/VentasPorPais[[#This Row],[Productos]]</f>
        <v>1250</v>
      </c>
      <c r="K18" s="8" t="str">
        <f>_xlfn.CONCAT(VentasPorPais[[#This Row],[IDTipo Mercado]],"-",VentasPorPais[[#This Row],[Tipo Mercado]])</f>
        <v>2-Plata</v>
      </c>
    </row>
    <row r="19" spans="2:11" x14ac:dyDescent="0.25">
      <c r="B19" s="23" t="s">
        <v>27</v>
      </c>
      <c r="C19" s="2">
        <v>199</v>
      </c>
      <c r="D19" s="3">
        <v>248750</v>
      </c>
      <c r="E19" s="3">
        <v>62187.5</v>
      </c>
      <c r="F19" s="4">
        <v>0.03</v>
      </c>
      <c r="G19" s="5" t="s">
        <v>14</v>
      </c>
      <c r="H19" s="6">
        <v>1</v>
      </c>
      <c r="I19" s="1">
        <f>VentasPorPais[[#This Row],[Ventas Enero]]*VentasPorPais[[#This Row],[Descuentos]]</f>
        <v>7462.5</v>
      </c>
      <c r="J19" s="1">
        <f>VentasPorPais[[#This Row],[Ventas Enero]]/VentasPorPais[[#This Row],[Productos]]</f>
        <v>1250</v>
      </c>
      <c r="K19" s="8" t="str">
        <f>_xlfn.CONCAT(VentasPorPais[[#This Row],[IDTipo Mercado]],"-",VentasPorPais[[#This Row],[Tipo Mercado]])</f>
        <v>1-Basico</v>
      </c>
    </row>
    <row r="20" spans="2:11" x14ac:dyDescent="0.25">
      <c r="B20" s="23" t="s">
        <v>28</v>
      </c>
      <c r="C20" s="2">
        <v>189</v>
      </c>
      <c r="D20" s="3">
        <v>236250</v>
      </c>
      <c r="E20" s="3">
        <v>59062.5</v>
      </c>
      <c r="F20" s="4">
        <v>0.01</v>
      </c>
      <c r="G20" s="5" t="s">
        <v>20</v>
      </c>
      <c r="H20" s="6">
        <v>2</v>
      </c>
      <c r="I20" s="1">
        <f>VentasPorPais[[#This Row],[Ventas Enero]]*VentasPorPais[[#This Row],[Descuentos]]</f>
        <v>2362.5</v>
      </c>
      <c r="J20" s="1">
        <f>VentasPorPais[[#This Row],[Ventas Enero]]/VentasPorPais[[#This Row],[Productos]]</f>
        <v>1250</v>
      </c>
      <c r="K20" s="8" t="str">
        <f>_xlfn.CONCAT(VentasPorPais[[#This Row],[IDTipo Mercado]],"-",VentasPorPais[[#This Row],[Tipo Mercado]])</f>
        <v>2-Plata</v>
      </c>
    </row>
    <row r="21" spans="2:11" x14ac:dyDescent="0.25">
      <c r="B21" s="23" t="s">
        <v>29</v>
      </c>
      <c r="C21" s="2">
        <v>149</v>
      </c>
      <c r="D21" s="3">
        <v>186250</v>
      </c>
      <c r="E21" s="3">
        <v>46562.5</v>
      </c>
      <c r="F21" s="4">
        <v>0.03</v>
      </c>
      <c r="G21" s="5" t="s">
        <v>14</v>
      </c>
      <c r="H21" s="6">
        <v>1</v>
      </c>
      <c r="I21" s="1">
        <f>VentasPorPais[[#This Row],[Ventas Enero]]*VentasPorPais[[#This Row],[Descuentos]]</f>
        <v>5587.5</v>
      </c>
      <c r="J21" s="1">
        <f>VentasPorPais[[#This Row],[Ventas Enero]]/VentasPorPais[[#This Row],[Productos]]</f>
        <v>1250</v>
      </c>
      <c r="K21" s="8" t="str">
        <f>_xlfn.CONCAT(VentasPorPais[[#This Row],[IDTipo Mercado]],"-",VentasPorPais[[#This Row],[Tipo Mercado]])</f>
        <v>1-Basico</v>
      </c>
    </row>
    <row r="22" spans="2:11" x14ac:dyDescent="0.25">
      <c r="B22" s="23" t="s">
        <v>30</v>
      </c>
      <c r="C22" s="2">
        <v>141</v>
      </c>
      <c r="D22" s="3">
        <v>176250</v>
      </c>
      <c r="E22" s="3">
        <v>44062.5</v>
      </c>
      <c r="F22" s="4">
        <v>0.05</v>
      </c>
      <c r="G22" s="5" t="s">
        <v>16</v>
      </c>
      <c r="H22" s="6">
        <v>3</v>
      </c>
      <c r="I22" s="1">
        <f>VentasPorPais[[#This Row],[Ventas Enero]]*VentasPorPais[[#This Row],[Descuentos]]</f>
        <v>8812.5</v>
      </c>
      <c r="J22" s="1">
        <f>VentasPorPais[[#This Row],[Ventas Enero]]/VentasPorPais[[#This Row],[Productos]]</f>
        <v>1250</v>
      </c>
      <c r="K22" s="8" t="str">
        <f>_xlfn.CONCAT(VentasPorPais[[#This Row],[IDTipo Mercado]],"-",VentasPorPais[[#This Row],[Tipo Mercado]])</f>
        <v>3-Diamante</v>
      </c>
    </row>
    <row r="23" spans="2:11" x14ac:dyDescent="0.25">
      <c r="B23" s="23" t="s">
        <v>3</v>
      </c>
      <c r="C23" s="2">
        <v>131</v>
      </c>
      <c r="D23" s="3">
        <v>163750</v>
      </c>
      <c r="E23" s="3">
        <v>40937.5</v>
      </c>
      <c r="F23" s="4">
        <v>0.02</v>
      </c>
      <c r="G23" s="5" t="s">
        <v>16</v>
      </c>
      <c r="H23" s="6">
        <v>3</v>
      </c>
      <c r="I23" s="1">
        <f>VentasPorPais[[#This Row],[Ventas Enero]]*VentasPorPais[[#This Row],[Descuentos]]</f>
        <v>3275</v>
      </c>
      <c r="J23" s="1">
        <f>VentasPorPais[[#This Row],[Ventas Enero]]/VentasPorPais[[#This Row],[Productos]]</f>
        <v>1250</v>
      </c>
      <c r="K23" s="8" t="str">
        <f>_xlfn.CONCAT(VentasPorPais[[#This Row],[IDTipo Mercado]],"-",VentasPorPais[[#This Row],[Tipo Mercado]])</f>
        <v>3-Diamante</v>
      </c>
    </row>
    <row r="24" spans="2:11" x14ac:dyDescent="0.25">
      <c r="B24" s="23" t="s">
        <v>31</v>
      </c>
      <c r="C24" s="2">
        <v>128</v>
      </c>
      <c r="D24" s="3">
        <v>160000</v>
      </c>
      <c r="E24" s="3">
        <v>40000</v>
      </c>
      <c r="F24" s="4">
        <v>0.03</v>
      </c>
      <c r="G24" s="5" t="s">
        <v>20</v>
      </c>
      <c r="H24" s="6">
        <v>2</v>
      </c>
      <c r="I24" s="1">
        <f>VentasPorPais[[#This Row],[Ventas Enero]]*VentasPorPais[[#This Row],[Descuentos]]</f>
        <v>4800</v>
      </c>
      <c r="J24" s="1">
        <f>VentasPorPais[[#This Row],[Ventas Enero]]/VentasPorPais[[#This Row],[Productos]]</f>
        <v>1250</v>
      </c>
      <c r="K24" s="8" t="str">
        <f>_xlfn.CONCAT(VentasPorPais[[#This Row],[IDTipo Mercado]],"-",VentasPorPais[[#This Row],[Tipo Mercado]])</f>
        <v>2-Plata</v>
      </c>
    </row>
    <row r="25" spans="2:11" x14ac:dyDescent="0.25">
      <c r="B25" s="24" t="s">
        <v>2</v>
      </c>
      <c r="C25" s="10">
        <v>150</v>
      </c>
      <c r="D25" s="11">
        <v>150000</v>
      </c>
      <c r="E25" s="11">
        <v>37500</v>
      </c>
      <c r="F25" s="12">
        <v>0.04</v>
      </c>
      <c r="G25" s="13" t="s">
        <v>20</v>
      </c>
      <c r="H25" s="14">
        <v>2</v>
      </c>
      <c r="I25" s="15">
        <f>VentasPorPais[[#This Row],[Ventas Enero]]*VentasPorPais[[#This Row],[Descuentos]]</f>
        <v>6000</v>
      </c>
      <c r="J25" s="15">
        <f>VentasPorPais[[#This Row],[Ventas Enero]]/VentasPorPais[[#This Row],[Productos]]</f>
        <v>1000</v>
      </c>
      <c r="K25" s="16" t="str">
        <f>_xlfn.CONCAT(VentasPorPais[[#This Row],[IDTipo Mercado]],"-",VentasPorPais[[#This Row],[Tipo Mercado]])</f>
        <v>2-Plata</v>
      </c>
    </row>
    <row r="26" spans="2:11" x14ac:dyDescent="0.25">
      <c r="B26" s="24" t="s">
        <v>33</v>
      </c>
      <c r="C26" s="25">
        <f>SUBTOTAL(109,VentasPorPais[Productos])</f>
        <v>4526</v>
      </c>
      <c r="D26" s="26">
        <f>SUBTOTAL(101,VentasPorPais[Ventas Enero])</f>
        <v>268035.71428571426</v>
      </c>
      <c r="E26" s="26">
        <f>SUBTOTAL(109,VentasPorPais[Gastos])</f>
        <v>1415312.5</v>
      </c>
      <c r="F26" s="27">
        <f>SUBTOTAL(101,VentasPorPais[Descuentos])</f>
        <v>3.0476190476190483E-2</v>
      </c>
      <c r="G26" s="21"/>
      <c r="H26" s="14"/>
      <c r="I26" s="26">
        <f>SUMPRODUCT(VentasPorPais[Ventas Enero],VentasPorPais[Descuentos])</f>
        <v>171787.5</v>
      </c>
      <c r="J26" s="14"/>
      <c r="K26" s="22"/>
    </row>
  </sheetData>
  <mergeCells count="1">
    <mergeCell ref="B2:K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0920-E798-4747-BEF3-BFCC21190025}">
  <dimension ref="B2:D23"/>
  <sheetViews>
    <sheetView workbookViewId="0"/>
  </sheetViews>
  <sheetFormatPr baseColWidth="10" defaultRowHeight="15" x14ac:dyDescent="0.25"/>
  <cols>
    <col min="4" max="4" width="15.5703125" customWidth="1"/>
  </cols>
  <sheetData>
    <row r="2" spans="2:4" x14ac:dyDescent="0.25">
      <c r="B2" s="17" t="s">
        <v>34</v>
      </c>
      <c r="C2" s="17"/>
      <c r="D2" s="17"/>
    </row>
    <row r="5" spans="2:4" x14ac:dyDescent="0.25">
      <c r="B5" s="34" t="s">
        <v>0</v>
      </c>
      <c r="C5" s="34" t="s">
        <v>4</v>
      </c>
      <c r="D5" s="34" t="s">
        <v>5</v>
      </c>
    </row>
    <row r="6" spans="2:4" x14ac:dyDescent="0.25">
      <c r="B6" s="28" t="s">
        <v>1</v>
      </c>
      <c r="C6" s="2">
        <v>260</v>
      </c>
      <c r="D6" s="29">
        <v>325000</v>
      </c>
    </row>
    <row r="7" spans="2:4" x14ac:dyDescent="0.25">
      <c r="B7" s="28" t="s">
        <v>2</v>
      </c>
      <c r="C7" s="2">
        <v>120</v>
      </c>
      <c r="D7" s="29">
        <v>150000</v>
      </c>
    </row>
    <row r="8" spans="2:4" x14ac:dyDescent="0.25">
      <c r="B8" s="28" t="s">
        <v>21</v>
      </c>
      <c r="C8" s="2">
        <v>235</v>
      </c>
      <c r="D8" s="29">
        <v>293750</v>
      </c>
    </row>
    <row r="9" spans="2:4" x14ac:dyDescent="0.25">
      <c r="B9" s="28" t="s">
        <v>24</v>
      </c>
      <c r="C9" s="2">
        <v>217</v>
      </c>
      <c r="D9" s="29">
        <v>271250</v>
      </c>
    </row>
    <row r="10" spans="2:4" x14ac:dyDescent="0.25">
      <c r="B10" s="28" t="s">
        <v>31</v>
      </c>
      <c r="C10" s="2">
        <v>128</v>
      </c>
      <c r="D10" s="29">
        <v>160000</v>
      </c>
    </row>
    <row r="11" spans="2:4" x14ac:dyDescent="0.25">
      <c r="B11" s="28" t="s">
        <v>3</v>
      </c>
      <c r="C11" s="2">
        <v>131</v>
      </c>
      <c r="D11" s="29">
        <v>163750</v>
      </c>
    </row>
    <row r="12" spans="2:4" x14ac:dyDescent="0.25">
      <c r="B12" s="28" t="s">
        <v>27</v>
      </c>
      <c r="C12" s="2">
        <v>199</v>
      </c>
      <c r="D12" s="29">
        <v>248750</v>
      </c>
    </row>
    <row r="13" spans="2:4" x14ac:dyDescent="0.25">
      <c r="B13" s="28" t="s">
        <v>26</v>
      </c>
      <c r="C13" s="2">
        <v>206</v>
      </c>
      <c r="D13" s="29">
        <v>257500</v>
      </c>
    </row>
    <row r="14" spans="2:4" x14ac:dyDescent="0.25">
      <c r="B14" s="28" t="s">
        <v>25</v>
      </c>
      <c r="C14" s="2">
        <v>214</v>
      </c>
      <c r="D14" s="29">
        <v>267500</v>
      </c>
    </row>
    <row r="15" spans="2:4" x14ac:dyDescent="0.25">
      <c r="B15" s="28" t="s">
        <v>23</v>
      </c>
      <c r="C15" s="2">
        <v>230</v>
      </c>
      <c r="D15" s="29">
        <v>287500</v>
      </c>
    </row>
    <row r="16" spans="2:4" x14ac:dyDescent="0.25">
      <c r="B16" s="28" t="s">
        <v>22</v>
      </c>
      <c r="C16" s="2">
        <v>231</v>
      </c>
      <c r="D16" s="29">
        <v>288750</v>
      </c>
    </row>
    <row r="17" spans="2:4" x14ac:dyDescent="0.25">
      <c r="B17" s="28" t="s">
        <v>18</v>
      </c>
      <c r="C17" s="2">
        <v>243</v>
      </c>
      <c r="D17" s="29">
        <v>303750</v>
      </c>
    </row>
    <row r="18" spans="2:4" x14ac:dyDescent="0.25">
      <c r="B18" s="28" t="s">
        <v>13</v>
      </c>
      <c r="C18" s="2">
        <v>289</v>
      </c>
      <c r="D18" s="29">
        <v>361250</v>
      </c>
    </row>
    <row r="19" spans="2:4" x14ac:dyDescent="0.25">
      <c r="B19" s="28" t="s">
        <v>28</v>
      </c>
      <c r="C19" s="2">
        <v>189</v>
      </c>
      <c r="D19" s="29">
        <v>236250</v>
      </c>
    </row>
    <row r="20" spans="2:4" x14ac:dyDescent="0.25">
      <c r="B20" s="28" t="s">
        <v>30</v>
      </c>
      <c r="C20" s="2">
        <v>141</v>
      </c>
      <c r="D20" s="29">
        <v>176250</v>
      </c>
    </row>
    <row r="21" spans="2:4" x14ac:dyDescent="0.25">
      <c r="B21" s="28" t="s">
        <v>29</v>
      </c>
      <c r="C21" s="2">
        <v>149</v>
      </c>
      <c r="D21" s="29">
        <v>186250</v>
      </c>
    </row>
    <row r="22" spans="2:4" x14ac:dyDescent="0.25">
      <c r="B22" s="28" t="s">
        <v>19</v>
      </c>
      <c r="C22" s="2">
        <v>237</v>
      </c>
      <c r="D22" s="29">
        <v>296250</v>
      </c>
    </row>
    <row r="23" spans="2:4" x14ac:dyDescent="0.25">
      <c r="B23" s="28" t="s">
        <v>17</v>
      </c>
      <c r="C23" s="2">
        <v>262</v>
      </c>
      <c r="D23" s="29">
        <v>327500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4C-B8EF-4B29-A682-DE6E61DE008F}">
  <dimension ref="B2:D23"/>
  <sheetViews>
    <sheetView workbookViewId="0"/>
  </sheetViews>
  <sheetFormatPr baseColWidth="10" defaultRowHeight="15" x14ac:dyDescent="0.25"/>
  <cols>
    <col min="4" max="4" width="15.5703125" customWidth="1"/>
  </cols>
  <sheetData>
    <row r="2" spans="2:4" x14ac:dyDescent="0.25">
      <c r="B2" s="17" t="s">
        <v>34</v>
      </c>
      <c r="C2" s="17"/>
      <c r="D2" s="17"/>
    </row>
    <row r="5" spans="2:4" x14ac:dyDescent="0.25">
      <c r="B5" s="34" t="s">
        <v>0</v>
      </c>
      <c r="C5" s="34" t="s">
        <v>4</v>
      </c>
      <c r="D5" s="34" t="s">
        <v>35</v>
      </c>
    </row>
    <row r="6" spans="2:4" x14ac:dyDescent="0.25">
      <c r="B6" s="28" t="s">
        <v>1</v>
      </c>
      <c r="C6" s="2">
        <v>260</v>
      </c>
      <c r="D6" s="29">
        <v>347750</v>
      </c>
    </row>
    <row r="7" spans="2:4" x14ac:dyDescent="0.25">
      <c r="B7" s="28" t="s">
        <v>2</v>
      </c>
      <c r="C7" s="2">
        <v>120</v>
      </c>
      <c r="D7" s="29">
        <v>160500</v>
      </c>
    </row>
    <row r="8" spans="2:4" x14ac:dyDescent="0.25">
      <c r="B8" s="28" t="s">
        <v>21</v>
      </c>
      <c r="C8" s="2">
        <v>235</v>
      </c>
      <c r="D8" s="29">
        <v>314312.5</v>
      </c>
    </row>
    <row r="9" spans="2:4" x14ac:dyDescent="0.25">
      <c r="B9" s="28" t="s">
        <v>24</v>
      </c>
      <c r="C9" s="2">
        <v>217</v>
      </c>
      <c r="D9" s="29">
        <v>290237.5</v>
      </c>
    </row>
    <row r="10" spans="2:4" x14ac:dyDescent="0.25">
      <c r="B10" s="28" t="s">
        <v>31</v>
      </c>
      <c r="C10" s="2">
        <v>128</v>
      </c>
      <c r="D10" s="29">
        <v>171200</v>
      </c>
    </row>
    <row r="11" spans="2:4" x14ac:dyDescent="0.25">
      <c r="B11" s="28" t="s">
        <v>3</v>
      </c>
      <c r="C11" s="2">
        <v>131</v>
      </c>
      <c r="D11" s="29">
        <v>175212.5</v>
      </c>
    </row>
    <row r="12" spans="2:4" x14ac:dyDescent="0.25">
      <c r="B12" s="28" t="s">
        <v>27</v>
      </c>
      <c r="C12" s="2">
        <v>199</v>
      </c>
      <c r="D12" s="29">
        <v>266162.5</v>
      </c>
    </row>
    <row r="13" spans="2:4" x14ac:dyDescent="0.25">
      <c r="B13" s="28" t="s">
        <v>26</v>
      </c>
      <c r="C13" s="2">
        <v>206</v>
      </c>
      <c r="D13" s="29">
        <v>275525</v>
      </c>
    </row>
    <row r="14" spans="2:4" x14ac:dyDescent="0.25">
      <c r="B14" s="28" t="s">
        <v>25</v>
      </c>
      <c r="C14" s="2">
        <v>214</v>
      </c>
      <c r="D14" s="29">
        <v>286225</v>
      </c>
    </row>
    <row r="15" spans="2:4" x14ac:dyDescent="0.25">
      <c r="B15" s="28" t="s">
        <v>23</v>
      </c>
      <c r="C15" s="2">
        <v>230</v>
      </c>
      <c r="D15" s="29">
        <v>307625</v>
      </c>
    </row>
    <row r="16" spans="2:4" x14ac:dyDescent="0.25">
      <c r="B16" s="28" t="s">
        <v>22</v>
      </c>
      <c r="C16" s="2">
        <v>231</v>
      </c>
      <c r="D16" s="29">
        <v>308962.5</v>
      </c>
    </row>
    <row r="17" spans="2:4" x14ac:dyDescent="0.25">
      <c r="B17" s="28" t="s">
        <v>18</v>
      </c>
      <c r="C17" s="2">
        <v>243</v>
      </c>
      <c r="D17" s="29">
        <v>325012.5</v>
      </c>
    </row>
    <row r="18" spans="2:4" x14ac:dyDescent="0.25">
      <c r="B18" s="28" t="s">
        <v>13</v>
      </c>
      <c r="C18" s="2">
        <v>289</v>
      </c>
      <c r="D18" s="29">
        <v>386537.5</v>
      </c>
    </row>
    <row r="19" spans="2:4" x14ac:dyDescent="0.25">
      <c r="B19" s="28" t="s">
        <v>28</v>
      </c>
      <c r="C19" s="2">
        <v>189</v>
      </c>
      <c r="D19" s="29">
        <v>252787.50000000003</v>
      </c>
    </row>
    <row r="20" spans="2:4" x14ac:dyDescent="0.25">
      <c r="B20" s="28" t="s">
        <v>30</v>
      </c>
      <c r="C20" s="2">
        <v>141</v>
      </c>
      <c r="D20" s="29">
        <v>188587.5</v>
      </c>
    </row>
    <row r="21" spans="2:4" x14ac:dyDescent="0.25">
      <c r="B21" s="28" t="s">
        <v>29</v>
      </c>
      <c r="C21" s="2">
        <v>149</v>
      </c>
      <c r="D21" s="29">
        <v>199287.5</v>
      </c>
    </row>
    <row r="22" spans="2:4" x14ac:dyDescent="0.25">
      <c r="B22" s="28" t="s">
        <v>19</v>
      </c>
      <c r="C22" s="2">
        <v>237</v>
      </c>
      <c r="D22" s="29">
        <v>316987.5</v>
      </c>
    </row>
    <row r="23" spans="2:4" x14ac:dyDescent="0.25">
      <c r="B23" s="28" t="s">
        <v>17</v>
      </c>
      <c r="C23" s="2">
        <v>262</v>
      </c>
      <c r="D23" s="29">
        <v>350425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3EC5-E51E-405F-BBD6-DE24C305CD03}">
  <dimension ref="B2:D23"/>
  <sheetViews>
    <sheetView topLeftCell="A4" workbookViewId="0">
      <selection activeCell="B5" sqref="B5:D5"/>
    </sheetView>
  </sheetViews>
  <sheetFormatPr baseColWidth="10" defaultRowHeight="15" x14ac:dyDescent="0.25"/>
  <cols>
    <col min="4" max="4" width="15.5703125" customWidth="1"/>
  </cols>
  <sheetData>
    <row r="2" spans="2:4" x14ac:dyDescent="0.25">
      <c r="B2" s="17" t="s">
        <v>34</v>
      </c>
      <c r="C2" s="17"/>
      <c r="D2" s="17"/>
    </row>
    <row r="5" spans="2:4" x14ac:dyDescent="0.25">
      <c r="B5" s="34" t="s">
        <v>0</v>
      </c>
      <c r="C5" s="34" t="s">
        <v>4</v>
      </c>
      <c r="D5" s="34" t="s">
        <v>36</v>
      </c>
    </row>
    <row r="6" spans="2:4" x14ac:dyDescent="0.25">
      <c r="B6" s="28" t="s">
        <v>1</v>
      </c>
      <c r="C6" s="2">
        <v>260</v>
      </c>
      <c r="D6" s="29">
        <v>372092.5</v>
      </c>
    </row>
    <row r="7" spans="2:4" x14ac:dyDescent="0.25">
      <c r="B7" s="28" t="s">
        <v>2</v>
      </c>
      <c r="C7" s="2">
        <v>120</v>
      </c>
      <c r="D7" s="29">
        <v>171735</v>
      </c>
    </row>
    <row r="8" spans="2:4" x14ac:dyDescent="0.25">
      <c r="B8" s="28" t="s">
        <v>21</v>
      </c>
      <c r="C8" s="2">
        <v>235</v>
      </c>
      <c r="D8" s="29">
        <v>336314.375</v>
      </c>
    </row>
    <row r="9" spans="2:4" x14ac:dyDescent="0.25">
      <c r="B9" s="28" t="s">
        <v>24</v>
      </c>
      <c r="C9" s="2">
        <v>217</v>
      </c>
      <c r="D9" s="29">
        <v>310554.125</v>
      </c>
    </row>
    <row r="10" spans="2:4" x14ac:dyDescent="0.25">
      <c r="B10" s="28" t="s">
        <v>31</v>
      </c>
      <c r="C10" s="2">
        <v>128</v>
      </c>
      <c r="D10" s="29">
        <v>183184</v>
      </c>
    </row>
    <row r="11" spans="2:4" x14ac:dyDescent="0.25">
      <c r="B11" s="28" t="s">
        <v>3</v>
      </c>
      <c r="C11" s="2">
        <v>131</v>
      </c>
      <c r="D11" s="29">
        <v>187477.375</v>
      </c>
    </row>
    <row r="12" spans="2:4" x14ac:dyDescent="0.25">
      <c r="B12" s="28" t="s">
        <v>27</v>
      </c>
      <c r="C12" s="2">
        <v>199</v>
      </c>
      <c r="D12" s="29">
        <v>284793.875</v>
      </c>
    </row>
    <row r="13" spans="2:4" x14ac:dyDescent="0.25">
      <c r="B13" s="28" t="s">
        <v>26</v>
      </c>
      <c r="C13" s="2">
        <v>206</v>
      </c>
      <c r="D13" s="29">
        <v>294811.75</v>
      </c>
    </row>
    <row r="14" spans="2:4" x14ac:dyDescent="0.25">
      <c r="B14" s="28" t="s">
        <v>25</v>
      </c>
      <c r="C14" s="2">
        <v>214</v>
      </c>
      <c r="D14" s="29">
        <v>306260.75</v>
      </c>
    </row>
    <row r="15" spans="2:4" x14ac:dyDescent="0.25">
      <c r="B15" s="28" t="s">
        <v>23</v>
      </c>
      <c r="C15" s="2">
        <v>230</v>
      </c>
      <c r="D15" s="29">
        <v>329158.75</v>
      </c>
    </row>
    <row r="16" spans="2:4" x14ac:dyDescent="0.25">
      <c r="B16" s="28" t="s">
        <v>22</v>
      </c>
      <c r="C16" s="2">
        <v>231</v>
      </c>
      <c r="D16" s="29">
        <v>330589.875</v>
      </c>
    </row>
    <row r="17" spans="2:4" x14ac:dyDescent="0.25">
      <c r="B17" s="28" t="s">
        <v>18</v>
      </c>
      <c r="C17" s="2">
        <v>243</v>
      </c>
      <c r="D17" s="29">
        <v>347763.375</v>
      </c>
    </row>
    <row r="18" spans="2:4" x14ac:dyDescent="0.25">
      <c r="B18" s="28" t="s">
        <v>13</v>
      </c>
      <c r="C18" s="2">
        <v>289</v>
      </c>
      <c r="D18" s="29">
        <v>413595.125</v>
      </c>
    </row>
    <row r="19" spans="2:4" x14ac:dyDescent="0.25">
      <c r="B19" s="28" t="s">
        <v>28</v>
      </c>
      <c r="C19" s="2">
        <v>189</v>
      </c>
      <c r="D19" s="29">
        <v>270482.62500000006</v>
      </c>
    </row>
    <row r="20" spans="2:4" x14ac:dyDescent="0.25">
      <c r="B20" s="28" t="s">
        <v>30</v>
      </c>
      <c r="C20" s="2">
        <v>141</v>
      </c>
      <c r="D20" s="29">
        <v>201788.625</v>
      </c>
    </row>
    <row r="21" spans="2:4" x14ac:dyDescent="0.25">
      <c r="B21" s="28" t="s">
        <v>29</v>
      </c>
      <c r="C21" s="2">
        <v>149</v>
      </c>
      <c r="D21" s="29">
        <v>213237.625</v>
      </c>
    </row>
    <row r="22" spans="2:4" x14ac:dyDescent="0.25">
      <c r="B22" s="28" t="s">
        <v>19</v>
      </c>
      <c r="C22" s="2">
        <v>237</v>
      </c>
      <c r="D22" s="29">
        <v>339176.625</v>
      </c>
    </row>
    <row r="23" spans="2:4" x14ac:dyDescent="0.25">
      <c r="B23" s="28" t="s">
        <v>17</v>
      </c>
      <c r="C23" s="2">
        <v>262</v>
      </c>
      <c r="D23" s="29">
        <v>374954.75</v>
      </c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4D93F-EBA8-4D38-BE49-BD354C7AE4FA}">
  <dimension ref="B2:F21"/>
  <sheetViews>
    <sheetView workbookViewId="0">
      <selection activeCell="I10" sqref="I10"/>
    </sheetView>
  </sheetViews>
  <sheetFormatPr baseColWidth="10" defaultRowHeight="15" x14ac:dyDescent="0.25"/>
  <cols>
    <col min="3" max="3" width="15" customWidth="1"/>
    <col min="4" max="4" width="16.7109375" customWidth="1"/>
    <col min="5" max="5" width="15" customWidth="1"/>
    <col min="6" max="6" width="15.5703125" bestFit="1" customWidth="1"/>
  </cols>
  <sheetData>
    <row r="2" spans="2:6" x14ac:dyDescent="0.25">
      <c r="B2" s="34" t="s">
        <v>0</v>
      </c>
      <c r="C2" s="34" t="s">
        <v>5</v>
      </c>
      <c r="D2" s="34" t="s">
        <v>35</v>
      </c>
      <c r="E2" s="34" t="s">
        <v>36</v>
      </c>
      <c r="F2" s="35" t="s">
        <v>37</v>
      </c>
    </row>
    <row r="3" spans="2:6" x14ac:dyDescent="0.25">
      <c r="B3" s="7" t="s">
        <v>1</v>
      </c>
      <c r="C3" s="30">
        <v>325000</v>
      </c>
      <c r="D3" s="30">
        <v>347750</v>
      </c>
      <c r="E3" s="31">
        <v>372092.5</v>
      </c>
      <c r="F3" s="31">
        <f>SUM(Tabla2[[#This Row],[Ventas Enero]:[Ventas Marzo]])</f>
        <v>1044842.5</v>
      </c>
    </row>
    <row r="4" spans="2:6" x14ac:dyDescent="0.25">
      <c r="B4" s="7" t="s">
        <v>2</v>
      </c>
      <c r="C4" s="30">
        <v>150000</v>
      </c>
      <c r="D4" s="30">
        <v>160500</v>
      </c>
      <c r="E4" s="31">
        <v>171735</v>
      </c>
      <c r="F4" s="31">
        <f>SUM(Tabla2[[#This Row],[Ventas Enero]:[Ventas Marzo]])</f>
        <v>482235</v>
      </c>
    </row>
    <row r="5" spans="2:6" x14ac:dyDescent="0.25">
      <c r="B5" s="7" t="s">
        <v>21</v>
      </c>
      <c r="C5" s="30">
        <v>293750</v>
      </c>
      <c r="D5" s="30">
        <v>314312.5</v>
      </c>
      <c r="E5" s="31">
        <v>336314.375</v>
      </c>
      <c r="F5" s="31">
        <f>SUM(Tabla2[[#This Row],[Ventas Enero]:[Ventas Marzo]])</f>
        <v>944376.875</v>
      </c>
    </row>
    <row r="6" spans="2:6" x14ac:dyDescent="0.25">
      <c r="B6" s="7" t="s">
        <v>24</v>
      </c>
      <c r="C6" s="30">
        <v>271250</v>
      </c>
      <c r="D6" s="30">
        <v>290237.5</v>
      </c>
      <c r="E6" s="31">
        <v>310554.125</v>
      </c>
      <c r="F6" s="31">
        <f>SUM(Tabla2[[#This Row],[Ventas Enero]:[Ventas Marzo]])</f>
        <v>872041.625</v>
      </c>
    </row>
    <row r="7" spans="2:6" x14ac:dyDescent="0.25">
      <c r="B7" s="7" t="s">
        <v>31</v>
      </c>
      <c r="C7" s="30">
        <v>160000</v>
      </c>
      <c r="D7" s="30">
        <v>171200</v>
      </c>
      <c r="E7" s="31">
        <v>183184</v>
      </c>
      <c r="F7" s="31">
        <f>SUM(Tabla2[[#This Row],[Ventas Enero]:[Ventas Marzo]])</f>
        <v>514384</v>
      </c>
    </row>
    <row r="8" spans="2:6" x14ac:dyDescent="0.25">
      <c r="B8" s="7" t="s">
        <v>3</v>
      </c>
      <c r="C8" s="30">
        <v>163750</v>
      </c>
      <c r="D8" s="30">
        <v>175212.5</v>
      </c>
      <c r="E8" s="31">
        <v>187477.375</v>
      </c>
      <c r="F8" s="31">
        <f>SUM(Tabla2[[#This Row],[Ventas Enero]:[Ventas Marzo]])</f>
        <v>526439.875</v>
      </c>
    </row>
    <row r="9" spans="2:6" x14ac:dyDescent="0.25">
      <c r="B9" s="7" t="s">
        <v>27</v>
      </c>
      <c r="C9" s="30">
        <v>248750</v>
      </c>
      <c r="D9" s="30">
        <v>266162.5</v>
      </c>
      <c r="E9" s="31">
        <v>284793.875</v>
      </c>
      <c r="F9" s="31">
        <f>SUM(Tabla2[[#This Row],[Ventas Enero]:[Ventas Marzo]])</f>
        <v>799706.375</v>
      </c>
    </row>
    <row r="10" spans="2:6" x14ac:dyDescent="0.25">
      <c r="B10" s="7" t="s">
        <v>26</v>
      </c>
      <c r="C10" s="30">
        <v>257500</v>
      </c>
      <c r="D10" s="30">
        <v>275525</v>
      </c>
      <c r="E10" s="31">
        <v>294811.75</v>
      </c>
      <c r="F10" s="31">
        <f>SUM(Tabla2[[#This Row],[Ventas Enero]:[Ventas Marzo]])</f>
        <v>827836.75</v>
      </c>
    </row>
    <row r="11" spans="2:6" x14ac:dyDescent="0.25">
      <c r="B11" s="7" t="s">
        <v>25</v>
      </c>
      <c r="C11" s="30">
        <v>267500</v>
      </c>
      <c r="D11" s="30">
        <v>286225</v>
      </c>
      <c r="E11" s="31">
        <v>306260.75</v>
      </c>
      <c r="F11" s="31">
        <f>SUM(Tabla2[[#This Row],[Ventas Enero]:[Ventas Marzo]])</f>
        <v>859985.75</v>
      </c>
    </row>
    <row r="12" spans="2:6" x14ac:dyDescent="0.25">
      <c r="B12" s="7" t="s">
        <v>23</v>
      </c>
      <c r="C12" s="30">
        <v>287500</v>
      </c>
      <c r="D12" s="30">
        <v>307625</v>
      </c>
      <c r="E12" s="31">
        <v>329158.75</v>
      </c>
      <c r="F12" s="31">
        <f>SUM(Tabla2[[#This Row],[Ventas Enero]:[Ventas Marzo]])</f>
        <v>924283.75</v>
      </c>
    </row>
    <row r="13" spans="2:6" x14ac:dyDescent="0.25">
      <c r="B13" s="7" t="s">
        <v>22</v>
      </c>
      <c r="C13" s="30">
        <v>288750</v>
      </c>
      <c r="D13" s="30">
        <v>308962.5</v>
      </c>
      <c r="E13" s="31">
        <v>330589.875</v>
      </c>
      <c r="F13" s="31">
        <f>SUM(Tabla2[[#This Row],[Ventas Enero]:[Ventas Marzo]])</f>
        <v>928302.375</v>
      </c>
    </row>
    <row r="14" spans="2:6" x14ac:dyDescent="0.25">
      <c r="B14" s="7" t="s">
        <v>18</v>
      </c>
      <c r="C14" s="30">
        <v>303750</v>
      </c>
      <c r="D14" s="30">
        <v>325012.5</v>
      </c>
      <c r="E14" s="31">
        <v>347763.375</v>
      </c>
      <c r="F14" s="31">
        <f>SUM(Tabla2[[#This Row],[Ventas Enero]:[Ventas Marzo]])</f>
        <v>976525.875</v>
      </c>
    </row>
    <row r="15" spans="2:6" x14ac:dyDescent="0.25">
      <c r="B15" s="7" t="s">
        <v>13</v>
      </c>
      <c r="C15" s="30">
        <v>361250</v>
      </c>
      <c r="D15" s="30">
        <v>386537.5</v>
      </c>
      <c r="E15" s="31">
        <v>413595.125</v>
      </c>
      <c r="F15" s="31">
        <f>SUM(Tabla2[[#This Row],[Ventas Enero]:[Ventas Marzo]])</f>
        <v>1161382.625</v>
      </c>
    </row>
    <row r="16" spans="2:6" x14ac:dyDescent="0.25">
      <c r="B16" s="7" t="s">
        <v>28</v>
      </c>
      <c r="C16" s="30">
        <v>236250</v>
      </c>
      <c r="D16" s="30">
        <v>252787.50000000003</v>
      </c>
      <c r="E16" s="31">
        <v>270482.62500000006</v>
      </c>
      <c r="F16" s="31">
        <f>SUM(Tabla2[[#This Row],[Ventas Enero]:[Ventas Marzo]])</f>
        <v>759520.125</v>
      </c>
    </row>
    <row r="17" spans="2:6" x14ac:dyDescent="0.25">
      <c r="B17" s="7" t="s">
        <v>30</v>
      </c>
      <c r="C17" s="30">
        <v>176250</v>
      </c>
      <c r="D17" s="30">
        <v>188587.5</v>
      </c>
      <c r="E17" s="31">
        <v>201788.625</v>
      </c>
      <c r="F17" s="31">
        <f>SUM(Tabla2[[#This Row],[Ventas Enero]:[Ventas Marzo]])</f>
        <v>566626.125</v>
      </c>
    </row>
    <row r="18" spans="2:6" x14ac:dyDescent="0.25">
      <c r="B18" s="7" t="s">
        <v>29</v>
      </c>
      <c r="C18" s="30">
        <v>186250</v>
      </c>
      <c r="D18" s="30">
        <v>199287.5</v>
      </c>
      <c r="E18" s="31">
        <v>213237.625</v>
      </c>
      <c r="F18" s="31">
        <f>SUM(Tabla2[[#This Row],[Ventas Enero]:[Ventas Marzo]])</f>
        <v>598775.125</v>
      </c>
    </row>
    <row r="19" spans="2:6" x14ac:dyDescent="0.25">
      <c r="B19" s="7" t="s">
        <v>19</v>
      </c>
      <c r="C19" s="30">
        <v>296250</v>
      </c>
      <c r="D19" s="30">
        <v>316987.5</v>
      </c>
      <c r="E19" s="31">
        <v>339176.625</v>
      </c>
      <c r="F19" s="31">
        <f>SUM(Tabla2[[#This Row],[Ventas Enero]:[Ventas Marzo]])</f>
        <v>952414.125</v>
      </c>
    </row>
    <row r="20" spans="2:6" x14ac:dyDescent="0.25">
      <c r="B20" s="9" t="s">
        <v>17</v>
      </c>
      <c r="C20" s="32">
        <v>327500</v>
      </c>
      <c r="D20" s="32">
        <v>350425</v>
      </c>
      <c r="E20" s="33">
        <v>374954.75</v>
      </c>
      <c r="F20" s="33">
        <f>SUM(Tabla2[[#This Row],[Ventas Enero]:[Ventas Marzo]])</f>
        <v>1052879.75</v>
      </c>
    </row>
    <row r="21" spans="2:6" x14ac:dyDescent="0.25">
      <c r="B21" s="9" t="s">
        <v>33</v>
      </c>
      <c r="C21" s="32">
        <f>SUBTOTAL(109,Tabla2[Ventas Enero])</f>
        <v>4601250</v>
      </c>
      <c r="D21" s="32">
        <f>SUBTOTAL(109,Tabla2[Ventas Febrero])</f>
        <v>4923337.5</v>
      </c>
      <c r="E21" s="33">
        <f>SUBTOTAL(109,Tabla2[Ventas Marzo])</f>
        <v>5267971.125</v>
      </c>
      <c r="F21" s="36">
        <f>SUBTOTAL(109,Tabla2[Total País])</f>
        <v>14792558.625</v>
      </c>
    </row>
  </sheetData>
  <dataConsolidate leftLabels="1" topLabels="1">
    <dataRefs count="3">
      <dataRef ref="B5:D23" sheet="Datos Enero"/>
      <dataRef ref="B5:D23" sheet="Datos Febrero"/>
      <dataRef ref="B5:D23" sheet="Datos Marzo"/>
    </dataRefs>
  </dataConsolid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2588-3968-4BB6-9872-A8F6EBDBE106}">
  <dimension ref="B2:K40"/>
  <sheetViews>
    <sheetView workbookViewId="0">
      <selection activeCell="G3" sqref="G3"/>
    </sheetView>
  </sheetViews>
  <sheetFormatPr baseColWidth="10" defaultRowHeight="15" x14ac:dyDescent="0.25"/>
  <cols>
    <col min="2" max="2" width="15.7109375" customWidth="1"/>
    <col min="3" max="3" width="13.85546875" customWidth="1"/>
    <col min="4" max="4" width="15" customWidth="1"/>
    <col min="5" max="6" width="14.140625" customWidth="1"/>
    <col min="7" max="7" width="15.140625" customWidth="1"/>
    <col min="8" max="8" width="17.140625" customWidth="1"/>
    <col min="9" max="9" width="19.140625" customWidth="1"/>
    <col min="10" max="10" width="27.42578125" customWidth="1"/>
    <col min="11" max="11" width="16.140625" customWidth="1"/>
  </cols>
  <sheetData>
    <row r="2" spans="2:11" x14ac:dyDescent="0.25">
      <c r="H2" s="38" t="s">
        <v>8</v>
      </c>
      <c r="I2" s="38" t="s">
        <v>10</v>
      </c>
    </row>
    <row r="3" spans="2:11" x14ac:dyDescent="0.25">
      <c r="B3" s="37"/>
      <c r="C3" s="37"/>
      <c r="D3" s="37"/>
      <c r="E3" s="37"/>
      <c r="F3" s="37"/>
      <c r="H3" t="s">
        <v>14</v>
      </c>
      <c r="I3" t="s">
        <v>39</v>
      </c>
    </row>
    <row r="4" spans="2:11" x14ac:dyDescent="0.25">
      <c r="B4" s="17" t="s">
        <v>38</v>
      </c>
      <c r="C4" s="17"/>
      <c r="D4" s="17"/>
      <c r="E4" s="17"/>
      <c r="F4" s="17"/>
      <c r="H4" t="s">
        <v>20</v>
      </c>
      <c r="I4" t="s">
        <v>40</v>
      </c>
    </row>
    <row r="6" spans="2:11" x14ac:dyDescent="0.25">
      <c r="B6" s="18" t="s">
        <v>0</v>
      </c>
      <c r="C6" s="19" t="s">
        <v>4</v>
      </c>
      <c r="D6" s="19" t="s">
        <v>5</v>
      </c>
      <c r="E6" s="19" t="s">
        <v>6</v>
      </c>
      <c r="F6" s="19" t="s">
        <v>7</v>
      </c>
      <c r="G6" s="19" t="s">
        <v>8</v>
      </c>
      <c r="H6" s="19" t="s">
        <v>9</v>
      </c>
      <c r="I6" s="19" t="s">
        <v>10</v>
      </c>
      <c r="J6" s="19" t="s">
        <v>11</v>
      </c>
      <c r="K6" s="20" t="s">
        <v>12</v>
      </c>
    </row>
    <row r="7" spans="2:11" x14ac:dyDescent="0.25">
      <c r="B7" s="23" t="s">
        <v>13</v>
      </c>
      <c r="C7" s="2">
        <v>289</v>
      </c>
      <c r="D7" s="3">
        <v>361250</v>
      </c>
      <c r="E7" s="3">
        <v>90312.5</v>
      </c>
      <c r="F7" s="4">
        <v>0.05</v>
      </c>
      <c r="G7" s="5" t="s">
        <v>14</v>
      </c>
      <c r="H7" s="6">
        <v>1</v>
      </c>
      <c r="I7" s="1">
        <f>VentasPorPais4[[#This Row],[Ventas Enero]]*VentasPorPais4[[#This Row],[Descuentos]]</f>
        <v>18062.5</v>
      </c>
      <c r="J7" s="1">
        <f>VentasPorPais4[[#This Row],[Ventas Enero]]/VentasPorPais4[[#This Row],[Productos]]</f>
        <v>1250</v>
      </c>
      <c r="K7" s="8" t="str">
        <f>_xlfn.CONCAT(VentasPorPais4[[#This Row],[IDTipo Mercado]],"-",VentasPorPais4[[#This Row],[Tipo Mercado]])</f>
        <v>1-Basico</v>
      </c>
    </row>
    <row r="8" spans="2:11" x14ac:dyDescent="0.25">
      <c r="B8" s="23" t="s">
        <v>15</v>
      </c>
      <c r="C8" s="2">
        <v>345</v>
      </c>
      <c r="D8" s="3">
        <v>350000</v>
      </c>
      <c r="E8" s="3">
        <v>90000</v>
      </c>
      <c r="F8" s="4">
        <v>0.03</v>
      </c>
      <c r="G8" s="5" t="s">
        <v>16</v>
      </c>
      <c r="H8" s="6">
        <v>3</v>
      </c>
      <c r="I8" s="1">
        <f>VentasPorPais4[[#This Row],[Ventas Enero]]*VentasPorPais4[[#This Row],[Descuentos]]</f>
        <v>10500</v>
      </c>
      <c r="J8" s="1">
        <f>VentasPorPais4[[#This Row],[Ventas Enero]]/VentasPorPais4[[#This Row],[Productos]]</f>
        <v>1014.4927536231884</v>
      </c>
      <c r="K8" s="8" t="str">
        <f>_xlfn.CONCAT(VentasPorPais4[[#This Row],[IDTipo Mercado]],"-",VentasPorPais4[[#This Row],[Tipo Mercado]])</f>
        <v>3-Diamante</v>
      </c>
    </row>
    <row r="9" spans="2:11" x14ac:dyDescent="0.25">
      <c r="B9" s="23" t="s">
        <v>15</v>
      </c>
      <c r="C9" s="2">
        <v>125</v>
      </c>
      <c r="D9" s="3">
        <v>350000</v>
      </c>
      <c r="E9" s="3">
        <v>90000</v>
      </c>
      <c r="F9" s="4">
        <v>0.02</v>
      </c>
      <c r="G9" s="5" t="s">
        <v>16</v>
      </c>
      <c r="H9" s="6">
        <v>1</v>
      </c>
      <c r="I9" s="1">
        <f>VentasPorPais4[[#This Row],[Ventas Enero]]*VentasPorPais4[[#This Row],[Descuentos]]</f>
        <v>7000</v>
      </c>
      <c r="J9" s="1">
        <f>VentasPorPais4[[#This Row],[Ventas Enero]]/VentasPorPais4[[#This Row],[Productos]]</f>
        <v>2800</v>
      </c>
      <c r="K9" s="8" t="str">
        <f>_xlfn.CONCAT(VentasPorPais4[[#This Row],[IDTipo Mercado]],"-",VentasPorPais4[[#This Row],[Tipo Mercado]])</f>
        <v>1-Diamante</v>
      </c>
    </row>
    <row r="10" spans="2:11" x14ac:dyDescent="0.25">
      <c r="B10" s="23" t="s">
        <v>17</v>
      </c>
      <c r="C10" s="2">
        <v>345</v>
      </c>
      <c r="D10" s="3">
        <v>327500</v>
      </c>
      <c r="E10" s="3">
        <v>85000</v>
      </c>
      <c r="F10" s="4">
        <v>0.03</v>
      </c>
      <c r="G10" s="5" t="s">
        <v>14</v>
      </c>
      <c r="H10" s="6">
        <v>1</v>
      </c>
      <c r="I10" s="1">
        <f>VentasPorPais4[[#This Row],[Ventas Enero]]*VentasPorPais4[[#This Row],[Descuentos]]</f>
        <v>9825</v>
      </c>
      <c r="J10" s="1">
        <f>VentasPorPais4[[#This Row],[Ventas Enero]]/VentasPorPais4[[#This Row],[Productos]]</f>
        <v>949.27536231884062</v>
      </c>
      <c r="K10" s="8" t="str">
        <f>_xlfn.CONCAT(VentasPorPais4[[#This Row],[IDTipo Mercado]],"-",VentasPorPais4[[#This Row],[Tipo Mercado]])</f>
        <v>1-Basico</v>
      </c>
    </row>
    <row r="11" spans="2:11" x14ac:dyDescent="0.25">
      <c r="B11" s="23" t="s">
        <v>17</v>
      </c>
      <c r="C11" s="2">
        <v>262</v>
      </c>
      <c r="D11" s="3">
        <v>327500</v>
      </c>
      <c r="E11" s="3">
        <v>81875</v>
      </c>
      <c r="F11" s="4">
        <v>0.04</v>
      </c>
      <c r="G11" s="5" t="s">
        <v>16</v>
      </c>
      <c r="H11" s="6">
        <v>3</v>
      </c>
      <c r="I11" s="1">
        <f>VentasPorPais4[[#This Row],[Ventas Enero]]*VentasPorPais4[[#This Row],[Descuentos]]</f>
        <v>13100</v>
      </c>
      <c r="J11" s="1">
        <f>VentasPorPais4[[#This Row],[Ventas Enero]]/VentasPorPais4[[#This Row],[Productos]]</f>
        <v>1250</v>
      </c>
      <c r="K11" s="8" t="str">
        <f>_xlfn.CONCAT(VentasPorPais4[[#This Row],[IDTipo Mercado]],"-",VentasPorPais4[[#This Row],[Tipo Mercado]])</f>
        <v>3-Diamante</v>
      </c>
    </row>
    <row r="12" spans="2:11" x14ac:dyDescent="0.25">
      <c r="B12" s="23" t="s">
        <v>1</v>
      </c>
      <c r="C12" s="2">
        <v>260</v>
      </c>
      <c r="D12" s="3">
        <v>325000</v>
      </c>
      <c r="E12" s="3">
        <v>81250</v>
      </c>
      <c r="F12" s="4">
        <v>0.04</v>
      </c>
      <c r="G12" s="5" t="s">
        <v>14</v>
      </c>
      <c r="H12" s="6">
        <v>1</v>
      </c>
      <c r="I12" s="1">
        <f>VentasPorPais4[[#This Row],[Ventas Enero]]*VentasPorPais4[[#This Row],[Descuentos]]</f>
        <v>13000</v>
      </c>
      <c r="J12" s="1">
        <f>VentasPorPais4[[#This Row],[Ventas Enero]]/VentasPorPais4[[#This Row],[Productos]]</f>
        <v>1250</v>
      </c>
      <c r="K12" s="8" t="str">
        <f>_xlfn.CONCAT(VentasPorPais4[[#This Row],[IDTipo Mercado]],"-",VentasPorPais4[[#This Row],[Tipo Mercado]])</f>
        <v>1-Basico</v>
      </c>
    </row>
    <row r="13" spans="2:11" x14ac:dyDescent="0.25">
      <c r="B13" s="23" t="s">
        <v>18</v>
      </c>
      <c r="C13" s="2">
        <v>243</v>
      </c>
      <c r="D13" s="3">
        <v>303750</v>
      </c>
      <c r="E13" s="3">
        <v>75937.5</v>
      </c>
      <c r="F13" s="4">
        <v>0.02</v>
      </c>
      <c r="G13" s="5" t="s">
        <v>16</v>
      </c>
      <c r="H13" s="6">
        <v>3</v>
      </c>
      <c r="I13" s="1">
        <f>VentasPorPais4[[#This Row],[Ventas Enero]]*VentasPorPais4[[#This Row],[Descuentos]]</f>
        <v>6075</v>
      </c>
      <c r="J13" s="1">
        <f>VentasPorPais4[[#This Row],[Ventas Enero]]/VentasPorPais4[[#This Row],[Productos]]</f>
        <v>1250</v>
      </c>
      <c r="K13" s="8" t="str">
        <f>_xlfn.CONCAT(VentasPorPais4[[#This Row],[IDTipo Mercado]],"-",VentasPorPais4[[#This Row],[Tipo Mercado]])</f>
        <v>3-Diamante</v>
      </c>
    </row>
    <row r="14" spans="2:11" x14ac:dyDescent="0.25">
      <c r="B14" s="23" t="s">
        <v>19</v>
      </c>
      <c r="C14" s="2">
        <v>237</v>
      </c>
      <c r="D14" s="3">
        <v>296250</v>
      </c>
      <c r="E14" s="3">
        <v>74062.5</v>
      </c>
      <c r="F14" s="4">
        <v>0.02</v>
      </c>
      <c r="G14" s="5" t="s">
        <v>20</v>
      </c>
      <c r="H14" s="6">
        <v>2</v>
      </c>
      <c r="I14" s="1">
        <f>VentasPorPais4[[#This Row],[Ventas Enero]]*VentasPorPais4[[#This Row],[Descuentos]]</f>
        <v>5925</v>
      </c>
      <c r="J14" s="1">
        <f>VentasPorPais4[[#This Row],[Ventas Enero]]/VentasPorPais4[[#This Row],[Productos]]</f>
        <v>1250</v>
      </c>
      <c r="K14" s="8" t="str">
        <f>_xlfn.CONCAT(VentasPorPais4[[#This Row],[IDTipo Mercado]],"-",VentasPorPais4[[#This Row],[Tipo Mercado]])</f>
        <v>2-Plata</v>
      </c>
    </row>
    <row r="15" spans="2:11" x14ac:dyDescent="0.25">
      <c r="B15" s="23" t="s">
        <v>21</v>
      </c>
      <c r="C15" s="2">
        <v>235</v>
      </c>
      <c r="D15" s="3">
        <v>293750</v>
      </c>
      <c r="E15" s="3">
        <v>73437.5</v>
      </c>
      <c r="F15" s="4">
        <v>0.03</v>
      </c>
      <c r="G15" s="5" t="s">
        <v>16</v>
      </c>
      <c r="H15" s="6">
        <v>3</v>
      </c>
      <c r="I15" s="1">
        <f>VentasPorPais4[[#This Row],[Ventas Enero]]*VentasPorPais4[[#This Row],[Descuentos]]</f>
        <v>8812.5</v>
      </c>
      <c r="J15" s="1">
        <f>VentasPorPais4[[#This Row],[Ventas Enero]]/VentasPorPais4[[#This Row],[Productos]]</f>
        <v>1250</v>
      </c>
      <c r="K15" s="8" t="str">
        <f>_xlfn.CONCAT(VentasPorPais4[[#This Row],[IDTipo Mercado]],"-",VentasPorPais4[[#This Row],[Tipo Mercado]])</f>
        <v>3-Diamante</v>
      </c>
    </row>
    <row r="16" spans="2:11" x14ac:dyDescent="0.25">
      <c r="B16" s="23" t="s">
        <v>22</v>
      </c>
      <c r="C16" s="2">
        <v>231</v>
      </c>
      <c r="D16" s="3">
        <v>288750</v>
      </c>
      <c r="E16" s="3">
        <v>72187.5</v>
      </c>
      <c r="F16" s="4">
        <v>0.02</v>
      </c>
      <c r="G16" s="5" t="s">
        <v>20</v>
      </c>
      <c r="H16" s="6">
        <v>2</v>
      </c>
      <c r="I16" s="1">
        <f>VentasPorPais4[[#This Row],[Ventas Enero]]*VentasPorPais4[[#This Row],[Descuentos]]</f>
        <v>5775</v>
      </c>
      <c r="J16" s="1">
        <f>VentasPorPais4[[#This Row],[Ventas Enero]]/VentasPorPais4[[#This Row],[Productos]]</f>
        <v>1250</v>
      </c>
      <c r="K16" s="8" t="str">
        <f>_xlfn.CONCAT(VentasPorPais4[[#This Row],[IDTipo Mercado]],"-",VentasPorPais4[[#This Row],[Tipo Mercado]])</f>
        <v>2-Plata</v>
      </c>
    </row>
    <row r="17" spans="2:11" x14ac:dyDescent="0.25">
      <c r="B17" s="23" t="s">
        <v>23</v>
      </c>
      <c r="C17" s="2">
        <v>230</v>
      </c>
      <c r="D17" s="3">
        <v>287500</v>
      </c>
      <c r="E17" s="3">
        <v>71875</v>
      </c>
      <c r="F17" s="4">
        <v>0.05</v>
      </c>
      <c r="G17" s="5" t="s">
        <v>14</v>
      </c>
      <c r="H17" s="6">
        <v>1</v>
      </c>
      <c r="I17" s="1">
        <f>VentasPorPais4[[#This Row],[Ventas Enero]]*VentasPorPais4[[#This Row],[Descuentos]]</f>
        <v>14375</v>
      </c>
      <c r="J17" s="1">
        <f>VentasPorPais4[[#This Row],[Ventas Enero]]/VentasPorPais4[[#This Row],[Productos]]</f>
        <v>1250</v>
      </c>
      <c r="K17" s="8" t="str">
        <f>_xlfn.CONCAT(VentasPorPais4[[#This Row],[IDTipo Mercado]],"-",VentasPorPais4[[#This Row],[Tipo Mercado]])</f>
        <v>1-Basico</v>
      </c>
    </row>
    <row r="18" spans="2:11" x14ac:dyDescent="0.25">
      <c r="B18" s="23" t="s">
        <v>24</v>
      </c>
      <c r="C18" s="2">
        <v>217</v>
      </c>
      <c r="D18" s="3">
        <v>271250</v>
      </c>
      <c r="E18" s="3">
        <v>67812.5</v>
      </c>
      <c r="F18" s="4">
        <v>0.01</v>
      </c>
      <c r="G18" s="5" t="s">
        <v>14</v>
      </c>
      <c r="H18" s="6">
        <v>1</v>
      </c>
      <c r="I18" s="1">
        <f>VentasPorPais4[[#This Row],[Ventas Enero]]*VentasPorPais4[[#This Row],[Descuentos]]</f>
        <v>2712.5</v>
      </c>
      <c r="J18" s="1">
        <f>VentasPorPais4[[#This Row],[Ventas Enero]]/VentasPorPais4[[#This Row],[Productos]]</f>
        <v>1250</v>
      </c>
      <c r="K18" s="8" t="str">
        <f>_xlfn.CONCAT(VentasPorPais4[[#This Row],[IDTipo Mercado]],"-",VentasPorPais4[[#This Row],[Tipo Mercado]])</f>
        <v>1-Basico</v>
      </c>
    </row>
    <row r="19" spans="2:11" x14ac:dyDescent="0.25">
      <c r="B19" s="23" t="s">
        <v>25</v>
      </c>
      <c r="C19" s="2">
        <v>214</v>
      </c>
      <c r="D19" s="3">
        <v>267500</v>
      </c>
      <c r="E19" s="3">
        <v>66875</v>
      </c>
      <c r="F19" s="4">
        <v>0.03</v>
      </c>
      <c r="G19" s="5" t="s">
        <v>16</v>
      </c>
      <c r="H19" s="6">
        <v>3</v>
      </c>
      <c r="I19" s="1">
        <f>VentasPorPais4[[#This Row],[Ventas Enero]]*VentasPorPais4[[#This Row],[Descuentos]]</f>
        <v>8025</v>
      </c>
      <c r="J19" s="1">
        <f>VentasPorPais4[[#This Row],[Ventas Enero]]/VentasPorPais4[[#This Row],[Productos]]</f>
        <v>1250</v>
      </c>
      <c r="K19" s="8" t="str">
        <f>_xlfn.CONCAT(VentasPorPais4[[#This Row],[IDTipo Mercado]],"-",VentasPorPais4[[#This Row],[Tipo Mercado]])</f>
        <v>3-Diamante</v>
      </c>
    </row>
    <row r="20" spans="2:11" x14ac:dyDescent="0.25">
      <c r="B20" s="23" t="s">
        <v>26</v>
      </c>
      <c r="C20" s="2">
        <v>206</v>
      </c>
      <c r="D20" s="3">
        <v>257500</v>
      </c>
      <c r="E20" s="3">
        <v>64375</v>
      </c>
      <c r="F20" s="4">
        <v>0.04</v>
      </c>
      <c r="G20" s="5" t="s">
        <v>20</v>
      </c>
      <c r="H20" s="6">
        <v>2</v>
      </c>
      <c r="I20" s="1">
        <f>VentasPorPais4[[#This Row],[Ventas Enero]]*VentasPorPais4[[#This Row],[Descuentos]]</f>
        <v>10300</v>
      </c>
      <c r="J20" s="1">
        <f>VentasPorPais4[[#This Row],[Ventas Enero]]/VentasPorPais4[[#This Row],[Productos]]</f>
        <v>1250</v>
      </c>
      <c r="K20" s="8" t="str">
        <f>_xlfn.CONCAT(VentasPorPais4[[#This Row],[IDTipo Mercado]],"-",VentasPorPais4[[#This Row],[Tipo Mercado]])</f>
        <v>2-Plata</v>
      </c>
    </row>
    <row r="21" spans="2:11" x14ac:dyDescent="0.25">
      <c r="B21" s="23" t="s">
        <v>27</v>
      </c>
      <c r="C21" s="2">
        <v>199</v>
      </c>
      <c r="D21" s="3">
        <v>248750</v>
      </c>
      <c r="E21" s="3">
        <v>62187.5</v>
      </c>
      <c r="F21" s="4">
        <v>0.03</v>
      </c>
      <c r="G21" s="5" t="s">
        <v>14</v>
      </c>
      <c r="H21" s="6">
        <v>1</v>
      </c>
      <c r="I21" s="1">
        <f>VentasPorPais4[[#This Row],[Ventas Enero]]*VentasPorPais4[[#This Row],[Descuentos]]</f>
        <v>7462.5</v>
      </c>
      <c r="J21" s="1">
        <f>VentasPorPais4[[#This Row],[Ventas Enero]]/VentasPorPais4[[#This Row],[Productos]]</f>
        <v>1250</v>
      </c>
      <c r="K21" s="8" t="str">
        <f>_xlfn.CONCAT(VentasPorPais4[[#This Row],[IDTipo Mercado]],"-",VentasPorPais4[[#This Row],[Tipo Mercado]])</f>
        <v>1-Basico</v>
      </c>
    </row>
    <row r="22" spans="2:11" x14ac:dyDescent="0.25">
      <c r="B22" s="23" t="s">
        <v>28</v>
      </c>
      <c r="C22" s="2">
        <v>189</v>
      </c>
      <c r="D22" s="3">
        <v>236250</v>
      </c>
      <c r="E22" s="3">
        <v>59062.5</v>
      </c>
      <c r="F22" s="4">
        <v>0.01</v>
      </c>
      <c r="G22" s="5" t="s">
        <v>20</v>
      </c>
      <c r="H22" s="6">
        <v>2</v>
      </c>
      <c r="I22" s="1">
        <f>VentasPorPais4[[#This Row],[Ventas Enero]]*VentasPorPais4[[#This Row],[Descuentos]]</f>
        <v>2362.5</v>
      </c>
      <c r="J22" s="1">
        <f>VentasPorPais4[[#This Row],[Ventas Enero]]/VentasPorPais4[[#This Row],[Productos]]</f>
        <v>1250</v>
      </c>
      <c r="K22" s="8" t="str">
        <f>_xlfn.CONCAT(VentasPorPais4[[#This Row],[IDTipo Mercado]],"-",VentasPorPais4[[#This Row],[Tipo Mercado]])</f>
        <v>2-Plata</v>
      </c>
    </row>
    <row r="23" spans="2:11" x14ac:dyDescent="0.25">
      <c r="B23" s="23" t="s">
        <v>29</v>
      </c>
      <c r="C23" s="2">
        <v>149</v>
      </c>
      <c r="D23" s="3">
        <v>186250</v>
      </c>
      <c r="E23" s="3">
        <v>46562.5</v>
      </c>
      <c r="F23" s="4">
        <v>0.03</v>
      </c>
      <c r="G23" s="5" t="s">
        <v>14</v>
      </c>
      <c r="H23" s="6">
        <v>1</v>
      </c>
      <c r="I23" s="1">
        <f>VentasPorPais4[[#This Row],[Ventas Enero]]*VentasPorPais4[[#This Row],[Descuentos]]</f>
        <v>5587.5</v>
      </c>
      <c r="J23" s="1">
        <f>VentasPorPais4[[#This Row],[Ventas Enero]]/VentasPorPais4[[#This Row],[Productos]]</f>
        <v>1250</v>
      </c>
      <c r="K23" s="8" t="str">
        <f>_xlfn.CONCAT(VentasPorPais4[[#This Row],[IDTipo Mercado]],"-",VentasPorPais4[[#This Row],[Tipo Mercado]])</f>
        <v>1-Basico</v>
      </c>
    </row>
    <row r="24" spans="2:11" x14ac:dyDescent="0.25">
      <c r="B24" s="23" t="s">
        <v>30</v>
      </c>
      <c r="C24" s="2">
        <v>141</v>
      </c>
      <c r="D24" s="3">
        <v>176250</v>
      </c>
      <c r="E24" s="3">
        <v>44062.5</v>
      </c>
      <c r="F24" s="4">
        <v>0.05</v>
      </c>
      <c r="G24" s="5" t="s">
        <v>16</v>
      </c>
      <c r="H24" s="6">
        <v>3</v>
      </c>
      <c r="I24" s="1">
        <f>VentasPorPais4[[#This Row],[Ventas Enero]]*VentasPorPais4[[#This Row],[Descuentos]]</f>
        <v>8812.5</v>
      </c>
      <c r="J24" s="1">
        <f>VentasPorPais4[[#This Row],[Ventas Enero]]/VentasPorPais4[[#This Row],[Productos]]</f>
        <v>1250</v>
      </c>
      <c r="K24" s="8" t="str">
        <f>_xlfn.CONCAT(VentasPorPais4[[#This Row],[IDTipo Mercado]],"-",VentasPorPais4[[#This Row],[Tipo Mercado]])</f>
        <v>3-Diamante</v>
      </c>
    </row>
    <row r="25" spans="2:11" x14ac:dyDescent="0.25">
      <c r="B25" s="23" t="s">
        <v>3</v>
      </c>
      <c r="C25" s="2">
        <v>131</v>
      </c>
      <c r="D25" s="3">
        <v>163750</v>
      </c>
      <c r="E25" s="3">
        <v>40937.5</v>
      </c>
      <c r="F25" s="4">
        <v>0.02</v>
      </c>
      <c r="G25" s="5" t="s">
        <v>16</v>
      </c>
      <c r="H25" s="6">
        <v>3</v>
      </c>
      <c r="I25" s="1">
        <f>VentasPorPais4[[#This Row],[Ventas Enero]]*VentasPorPais4[[#This Row],[Descuentos]]</f>
        <v>3275</v>
      </c>
      <c r="J25" s="1">
        <f>VentasPorPais4[[#This Row],[Ventas Enero]]/VentasPorPais4[[#This Row],[Productos]]</f>
        <v>1250</v>
      </c>
      <c r="K25" s="8" t="str">
        <f>_xlfn.CONCAT(VentasPorPais4[[#This Row],[IDTipo Mercado]],"-",VentasPorPais4[[#This Row],[Tipo Mercado]])</f>
        <v>3-Diamante</v>
      </c>
    </row>
    <row r="26" spans="2:11" x14ac:dyDescent="0.25">
      <c r="B26" s="23" t="s">
        <v>31</v>
      </c>
      <c r="C26" s="2">
        <v>128</v>
      </c>
      <c r="D26" s="3">
        <v>160000</v>
      </c>
      <c r="E26" s="3">
        <v>40000</v>
      </c>
      <c r="F26" s="4">
        <v>0.03</v>
      </c>
      <c r="G26" s="5" t="s">
        <v>20</v>
      </c>
      <c r="H26" s="6">
        <v>2</v>
      </c>
      <c r="I26" s="1">
        <f>VentasPorPais4[[#This Row],[Ventas Enero]]*VentasPorPais4[[#This Row],[Descuentos]]</f>
        <v>4800</v>
      </c>
      <c r="J26" s="1">
        <f>VentasPorPais4[[#This Row],[Ventas Enero]]/VentasPorPais4[[#This Row],[Productos]]</f>
        <v>1250</v>
      </c>
      <c r="K26" s="8" t="str">
        <f>_xlfn.CONCAT(VentasPorPais4[[#This Row],[IDTipo Mercado]],"-",VentasPorPais4[[#This Row],[Tipo Mercado]])</f>
        <v>2-Plata</v>
      </c>
    </row>
    <row r="27" spans="2:11" x14ac:dyDescent="0.25">
      <c r="B27" s="24" t="s">
        <v>2</v>
      </c>
      <c r="C27" s="10">
        <v>150</v>
      </c>
      <c r="D27" s="11">
        <v>150000</v>
      </c>
      <c r="E27" s="11">
        <v>37500</v>
      </c>
      <c r="F27" s="12">
        <v>0.04</v>
      </c>
      <c r="G27" s="13" t="s">
        <v>20</v>
      </c>
      <c r="H27" s="14">
        <v>2</v>
      </c>
      <c r="I27" s="15">
        <f>VentasPorPais4[[#This Row],[Ventas Enero]]*VentasPorPais4[[#This Row],[Descuentos]]</f>
        <v>6000</v>
      </c>
      <c r="J27" s="15">
        <f>VentasPorPais4[[#This Row],[Ventas Enero]]/VentasPorPais4[[#This Row],[Productos]]</f>
        <v>1000</v>
      </c>
      <c r="K27" s="16" t="str">
        <f>_xlfn.CONCAT(VentasPorPais4[[#This Row],[IDTipo Mercado]],"-",VentasPorPais4[[#This Row],[Tipo Mercado]])</f>
        <v>2-Plata</v>
      </c>
    </row>
    <row r="28" spans="2:11" x14ac:dyDescent="0.25">
      <c r="B28" s="24" t="s">
        <v>33</v>
      </c>
      <c r="C28" s="25">
        <f>SUBTOTAL(109,VentasPorPais4[Productos])</f>
        <v>4526</v>
      </c>
      <c r="D28" s="26">
        <f>SUBTOTAL(101,VentasPorPais4[Ventas Enero])</f>
        <v>268035.71428571426</v>
      </c>
      <c r="E28" s="26">
        <f>SUBTOTAL(109,VentasPorPais4[Gastos])</f>
        <v>1415312.5</v>
      </c>
      <c r="F28" s="27">
        <f>SUBTOTAL(101,VentasPorPais4[Descuentos])</f>
        <v>3.0476190476190483E-2</v>
      </c>
      <c r="G28" s="21"/>
      <c r="H28" s="14"/>
      <c r="I28" s="26">
        <f>SUMPRODUCT(VentasPorPais4[Ventas Enero],VentasPorPais4[Descuentos])</f>
        <v>171787.5</v>
      </c>
      <c r="J28" s="14"/>
      <c r="K28" s="22"/>
    </row>
    <row r="31" spans="2:11" x14ac:dyDescent="0.25">
      <c r="B31" s="17" t="s">
        <v>43</v>
      </c>
      <c r="C31" s="17"/>
      <c r="D31" s="17"/>
      <c r="E31" s="17"/>
      <c r="F31" s="17"/>
    </row>
    <row r="33" spans="2:11" x14ac:dyDescent="0.25">
      <c r="B33" s="39" t="s">
        <v>0</v>
      </c>
      <c r="C33" s="39" t="s">
        <v>4</v>
      </c>
      <c r="D33" s="39" t="s">
        <v>5</v>
      </c>
      <c r="E33" s="39" t="s">
        <v>6</v>
      </c>
      <c r="F33" s="39" t="s">
        <v>7</v>
      </c>
      <c r="G33" s="39" t="s">
        <v>8</v>
      </c>
      <c r="H33" s="39" t="s">
        <v>9</v>
      </c>
      <c r="I33" s="39" t="s">
        <v>10</v>
      </c>
      <c r="J33" s="39" t="s">
        <v>11</v>
      </c>
      <c r="K33" s="39" t="s">
        <v>12</v>
      </c>
    </row>
    <row r="34" spans="2:11" x14ac:dyDescent="0.25">
      <c r="B34" s="40" t="s">
        <v>13</v>
      </c>
      <c r="C34" s="2">
        <v>289</v>
      </c>
      <c r="D34" s="3">
        <v>361250</v>
      </c>
      <c r="E34" s="3">
        <v>90312.5</v>
      </c>
      <c r="F34" s="4">
        <v>0.05</v>
      </c>
      <c r="G34" s="5" t="s">
        <v>14</v>
      </c>
      <c r="H34" s="6">
        <v>1</v>
      </c>
      <c r="I34" s="1">
        <v>18062.5</v>
      </c>
      <c r="J34" s="1">
        <v>1250</v>
      </c>
      <c r="K34" s="5" t="s">
        <v>41</v>
      </c>
    </row>
    <row r="35" spans="2:11" x14ac:dyDescent="0.25">
      <c r="B35" s="40" t="s">
        <v>1</v>
      </c>
      <c r="C35" s="2">
        <v>260</v>
      </c>
      <c r="D35" s="3">
        <v>325000</v>
      </c>
      <c r="E35" s="3">
        <v>81250</v>
      </c>
      <c r="F35" s="4">
        <v>0.04</v>
      </c>
      <c r="G35" s="5" t="s">
        <v>14</v>
      </c>
      <c r="H35" s="6">
        <v>1</v>
      </c>
      <c r="I35" s="1">
        <v>13000</v>
      </c>
      <c r="J35" s="1">
        <v>1250</v>
      </c>
      <c r="K35" s="5" t="s">
        <v>41</v>
      </c>
    </row>
    <row r="36" spans="2:11" x14ac:dyDescent="0.25">
      <c r="B36" s="40" t="s">
        <v>19</v>
      </c>
      <c r="C36" s="2">
        <v>237</v>
      </c>
      <c r="D36" s="3">
        <v>296250</v>
      </c>
      <c r="E36" s="3">
        <v>74062.5</v>
      </c>
      <c r="F36" s="4">
        <v>0.02</v>
      </c>
      <c r="G36" s="5" t="s">
        <v>20</v>
      </c>
      <c r="H36" s="6">
        <v>2</v>
      </c>
      <c r="I36" s="1">
        <v>5925</v>
      </c>
      <c r="J36" s="1">
        <v>1250</v>
      </c>
      <c r="K36" s="5" t="s">
        <v>42</v>
      </c>
    </row>
    <row r="37" spans="2:11" x14ac:dyDescent="0.25">
      <c r="B37" s="40" t="s">
        <v>22</v>
      </c>
      <c r="C37" s="2">
        <v>231</v>
      </c>
      <c r="D37" s="3">
        <v>288750</v>
      </c>
      <c r="E37" s="3">
        <v>72187.5</v>
      </c>
      <c r="F37" s="4">
        <v>0.02</v>
      </c>
      <c r="G37" s="5" t="s">
        <v>20</v>
      </c>
      <c r="H37" s="6">
        <v>2</v>
      </c>
      <c r="I37" s="1">
        <v>5775</v>
      </c>
      <c r="J37" s="1">
        <v>1250</v>
      </c>
      <c r="K37" s="5" t="s">
        <v>42</v>
      </c>
    </row>
    <row r="38" spans="2:11" x14ac:dyDescent="0.25">
      <c r="B38" s="40" t="s">
        <v>23</v>
      </c>
      <c r="C38" s="2">
        <v>230</v>
      </c>
      <c r="D38" s="3">
        <v>287500</v>
      </c>
      <c r="E38" s="3">
        <v>71875</v>
      </c>
      <c r="F38" s="4">
        <v>0.05</v>
      </c>
      <c r="G38" s="5" t="s">
        <v>14</v>
      </c>
      <c r="H38" s="6">
        <v>1</v>
      </c>
      <c r="I38" s="1">
        <v>14375</v>
      </c>
      <c r="J38" s="1">
        <v>1250</v>
      </c>
      <c r="K38" s="5" t="s">
        <v>41</v>
      </c>
    </row>
    <row r="39" spans="2:11" x14ac:dyDescent="0.25">
      <c r="B39" s="40" t="s">
        <v>26</v>
      </c>
      <c r="C39" s="2">
        <v>206</v>
      </c>
      <c r="D39" s="3">
        <v>257500</v>
      </c>
      <c r="E39" s="3">
        <v>64375</v>
      </c>
      <c r="F39" s="4">
        <v>0.04</v>
      </c>
      <c r="G39" s="5" t="s">
        <v>20</v>
      </c>
      <c r="H39" s="6">
        <v>2</v>
      </c>
      <c r="I39" s="1">
        <v>10300</v>
      </c>
      <c r="J39" s="1">
        <v>1250</v>
      </c>
      <c r="K39" s="5" t="s">
        <v>42</v>
      </c>
    </row>
    <row r="40" spans="2:11" x14ac:dyDescent="0.25">
      <c r="B40" s="40" t="s">
        <v>2</v>
      </c>
      <c r="C40" s="2">
        <v>150</v>
      </c>
      <c r="D40" s="3">
        <v>150000</v>
      </c>
      <c r="E40" s="3">
        <v>37500</v>
      </c>
      <c r="F40" s="4">
        <v>0.04</v>
      </c>
      <c r="G40" s="5" t="s">
        <v>20</v>
      </c>
      <c r="H40" s="6">
        <v>2</v>
      </c>
      <c r="I40" s="1">
        <v>6000</v>
      </c>
      <c r="J40" s="1">
        <v>1000</v>
      </c>
      <c r="K40" s="5" t="s">
        <v>42</v>
      </c>
    </row>
  </sheetData>
  <mergeCells count="2">
    <mergeCell ref="B4:F4"/>
    <mergeCell ref="B31:F3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Tablas definidas</vt:lpstr>
      <vt:lpstr>Datos Enero</vt:lpstr>
      <vt:lpstr>Datos Febrero</vt:lpstr>
      <vt:lpstr>Datos Marzo</vt:lpstr>
      <vt:lpstr>Datos Enero-Marzo</vt:lpstr>
      <vt:lpstr>Filtro Avanzado</vt:lpstr>
      <vt:lpstr>'Filtro Avanzado'!Área_de_extracción</vt:lpstr>
      <vt:lpstr>'Filtro Avanzado'!Criterios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Fabián Di Giorgio</dc:creator>
  <cp:lastModifiedBy>Diego Fabián Di Giorgio</cp:lastModifiedBy>
  <dcterms:created xsi:type="dcterms:W3CDTF">2025-06-02T10:18:27Z</dcterms:created>
  <dcterms:modified xsi:type="dcterms:W3CDTF">2025-06-07T00:12:57Z</dcterms:modified>
</cp:coreProperties>
</file>