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tercera_parte\"/>
    </mc:Choice>
  </mc:AlternateContent>
  <xr:revisionPtr revIDLastSave="0" documentId="13_ncr:1_{9F40EDC6-2D70-4D66-99C1-437628B5E725}" xr6:coauthVersionLast="47" xr6:coauthVersionMax="47" xr10:uidLastSave="{00000000-0000-0000-0000-000000000000}"/>
  <bookViews>
    <workbookView xWindow="-120" yWindow="-120" windowWidth="20730" windowHeight="11160" firstSheet="4" activeTab="8" xr2:uid="{9B2CBEC4-CE4F-4DA8-95E3-9CE5C34E00D0}"/>
  </bookViews>
  <sheets>
    <sheet name="Analisis de Varianza" sheetId="1" r:id="rId1"/>
    <sheet name="Varianza Multifactor" sheetId="2" r:id="rId2"/>
    <sheet name="Analisis de Regresion" sheetId="3" r:id="rId3"/>
    <sheet name="Estadistica Descriptiva" sheetId="4" r:id="rId4"/>
    <sheet name="Histograma" sheetId="5" r:id="rId5"/>
    <sheet name="Jerarquia y Percentil" sheetId="6" r:id="rId6"/>
    <sheet name="Media Movil" sheetId="7" r:id="rId7"/>
    <sheet name="Buscar Objetivo" sheetId="8" r:id="rId8"/>
    <sheet name="Solver" sheetId="9" r:id="rId9"/>
  </sheets>
  <definedNames>
    <definedName name="solver_adj" localSheetId="8" hidden="1">Solver!$G$7:$G$9</definedName>
    <definedName name="solver_cvg" localSheetId="8" hidden="1">0.0001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Solver!$D$15</definedName>
    <definedName name="solver_lhs2" localSheetId="8" hidden="1">Solver!$D$16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Solver!$C$12</definedName>
    <definedName name="solver_pre" localSheetId="8" hidden="1">0.000001</definedName>
    <definedName name="solver_rbv" localSheetId="8" hidden="1">2</definedName>
    <definedName name="solver_rel1" localSheetId="8" hidden="1">1</definedName>
    <definedName name="solver_rel2" localSheetId="8" hidden="1">1</definedName>
    <definedName name="solver_rhs1" localSheetId="8" hidden="1">Solver!$C$15</definedName>
    <definedName name="solver_rhs2" localSheetId="8" hidden="1">Solver!$C$16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9" l="1"/>
  <c r="D15" i="9"/>
  <c r="E9" i="9"/>
  <c r="C12" i="9" s="1"/>
  <c r="E8" i="9"/>
  <c r="E7" i="9"/>
  <c r="C11" i="8"/>
  <c r="C9" i="8"/>
  <c r="C13" i="8" s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R24" i="5"/>
  <c r="S25" i="5" s="1"/>
  <c r="Q7" i="5"/>
  <c r="Q8" i="5" s="1"/>
  <c r="Q9" i="5" s="1"/>
  <c r="Q10" i="5" s="1"/>
  <c r="Q6" i="5"/>
  <c r="O4" i="5"/>
  <c r="M4" i="5"/>
  <c r="L4" i="5"/>
  <c r="K4" i="5"/>
  <c r="N12" i="4"/>
  <c r="M12" i="4"/>
  <c r="H53" i="3"/>
  <c r="H50" i="3"/>
  <c r="H47" i="3"/>
  <c r="J50" i="3" s="1"/>
  <c r="S24" i="5" l="1"/>
  <c r="D35" i="1" l="1"/>
  <c r="D33" i="1" l="1"/>
  <c r="C33" i="1"/>
</calcChain>
</file>

<file path=xl/sharedStrings.xml><?xml version="1.0" encoding="utf-8"?>
<sst xmlns="http://schemas.openxmlformats.org/spreadsheetml/2006/main" count="373" uniqueCount="185">
  <si>
    <t>Análisis de Varianza</t>
  </si>
  <si>
    <t>Equipo de Baloncesto 1</t>
  </si>
  <si>
    <t>Equipo de Baloncesto 2</t>
  </si>
  <si>
    <t>Análisis de varianza de un factor</t>
  </si>
  <si>
    <t>Jugador 1</t>
  </si>
  <si>
    <t>Jugador 2</t>
  </si>
  <si>
    <t>RESUMEN</t>
  </si>
  <si>
    <t>Jugador 3</t>
  </si>
  <si>
    <t>Grupos</t>
  </si>
  <si>
    <t>Cuenta</t>
  </si>
  <si>
    <t>Suma</t>
  </si>
  <si>
    <t>Promedio</t>
  </si>
  <si>
    <t>Varianza</t>
  </si>
  <si>
    <t>Jugador 4</t>
  </si>
  <si>
    <t>Jugador 5</t>
  </si>
  <si>
    <t>Jugador 6</t>
  </si>
  <si>
    <t>Jugador 7</t>
  </si>
  <si>
    <t>Jugador 8</t>
  </si>
  <si>
    <t>ANÁLISIS DE VARIANZA</t>
  </si>
  <si>
    <t>Jugador 9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</si>
  <si>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</si>
  <si>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</si>
  <si>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</si>
  <si>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</si>
  <si>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</si>
  <si>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</si>
  <si>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</si>
  <si>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Jugador 10</t>
  </si>
  <si>
    <t>Entre grupos</t>
  </si>
  <si>
    <t>Jugador 11</t>
  </si>
  <si>
    <t>Dentro de los grupos</t>
  </si>
  <si>
    <t>Jugador 12</t>
  </si>
  <si>
    <t>Jugador 13</t>
  </si>
  <si>
    <t>Total</t>
  </si>
  <si>
    <t>Jugador 14</t>
  </si>
  <si>
    <t>Jugador 15</t>
  </si>
  <si>
    <t>Si F es mayor a valor crítico para F, acepta hipótesis, rechazaría.</t>
  </si>
  <si>
    <t>Jugador 16</t>
  </si>
  <si>
    <t>Jugador 17</t>
  </si>
  <si>
    <t>Jugador 18</t>
  </si>
  <si>
    <t>Jugador 19</t>
  </si>
  <si>
    <t>Jugador 20</t>
  </si>
  <si>
    <t>Jugador 21</t>
  </si>
  <si>
    <t>Jugador 22</t>
  </si>
  <si>
    <t>Jugador 23</t>
  </si>
  <si>
    <t>Jugador 24</t>
  </si>
  <si>
    <t>Jugador 25</t>
  </si>
  <si>
    <t>los 2 promedios son iguales</t>
  </si>
  <si>
    <t>Análisis de Varianza MultiFactor</t>
  </si>
  <si>
    <t>Evaluación</t>
  </si>
  <si>
    <t>José Tomas</t>
  </si>
  <si>
    <t>Carlos Alberto</t>
  </si>
  <si>
    <t>Santiago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</si>
  <si>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</si>
  <si>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</si>
  <si>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</si>
  <si>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</si>
  <si>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</si>
  <si>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</si>
  <si>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</si>
  <si>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</si>
  <si>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</si>
  <si>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</si>
  <si>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Análisis de varianza de dos factores con una sola muestra por grupo</t>
  </si>
  <si>
    <t>Filas</t>
  </si>
  <si>
    <t>Columnas</t>
  </si>
  <si>
    <t>Error</t>
  </si>
  <si>
    <t>Empleado</t>
  </si>
  <si>
    <t>Análisis de Regresión</t>
  </si>
  <si>
    <t>Años de Educación</t>
  </si>
  <si>
    <t>Experiencia</t>
  </si>
  <si>
    <t>Sueldo</t>
  </si>
  <si>
    <t>Empleado 1</t>
  </si>
  <si>
    <t>Empleado 10</t>
  </si>
  <si>
    <t>Empleado 11</t>
  </si>
  <si>
    <t>Empleado 12</t>
  </si>
  <si>
    <t>Empleado 13</t>
  </si>
  <si>
    <t>Empleado 14</t>
  </si>
  <si>
    <t>Empleado 15</t>
  </si>
  <si>
    <t>Empleado 16</t>
  </si>
  <si>
    <t>Empleado 17</t>
  </si>
  <si>
    <t>Empleado 18</t>
  </si>
  <si>
    <t>Empleado 19</t>
  </si>
  <si>
    <t>Empleado 2</t>
  </si>
  <si>
    <t>Empleado 20</t>
  </si>
  <si>
    <t>Empleado 21</t>
  </si>
  <si>
    <t>Empleado 22</t>
  </si>
  <si>
    <t>Empleado 23</t>
  </si>
  <si>
    <t>Empleado 24</t>
  </si>
  <si>
    <t>Empleado 25</t>
  </si>
  <si>
    <t>Empleado 26</t>
  </si>
  <si>
    <t>Empleado 27</t>
  </si>
  <si>
    <t>Empleado 28</t>
  </si>
  <si>
    <t>Empleado 29</t>
  </si>
  <si>
    <t>Empleado 3</t>
  </si>
  <si>
    <t>Empleado 30</t>
  </si>
  <si>
    <t>Empleado 4</t>
  </si>
  <si>
    <t>Empleado 5</t>
  </si>
  <si>
    <t>Empleado 6</t>
  </si>
  <si>
    <t>Empleado 7</t>
  </si>
  <si>
    <t>Empleado 8</t>
  </si>
  <si>
    <t>Empleado 9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</si>
  <si>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</si>
  <si>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</si>
  <si>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</si>
  <si>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</si>
  <si>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</si>
  <si>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</si>
  <si>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</si>
  <si>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Regresión</t>
  </si>
  <si>
    <t>Residuos</t>
  </si>
  <si>
    <t>Intercepción</t>
  </si>
  <si>
    <t>Valor crítico de F</t>
  </si>
  <si>
    <t>Coeficientes</t>
  </si>
  <si>
    <t>Estadístico t</t>
  </si>
  <si>
    <t>Inferior 95%</t>
  </si>
  <si>
    <t>Superior 95%</t>
  </si>
  <si>
    <t>Inferior 95,0%</t>
  </si>
  <si>
    <t>Superior 95,0%</t>
  </si>
  <si>
    <t>(+) Años Educacion</t>
  </si>
  <si>
    <t>(x) Coeficente</t>
  </si>
  <si>
    <t>(+) Experiencia</t>
  </si>
  <si>
    <t>(x) Coeficiente</t>
  </si>
  <si>
    <t>Predicción</t>
  </si>
  <si>
    <t>Estadística Descriptiva</t>
  </si>
  <si>
    <t>Emeplado</t>
  </si>
  <si>
    <t>Edad</t>
  </si>
  <si>
    <t>Peso</t>
  </si>
  <si>
    <t>Estatura</t>
  </si>
  <si>
    <t>Media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</si>
  <si>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</si>
  <si>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</si>
  <si>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</si>
  <si>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</si>
  <si>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</si>
  <si>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</si>
  <si>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</si>
  <si>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</si>
  <si>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</si>
  <si>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</si>
  <si>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el 50% es menor a 9.5 y el 50% es &gt; 9.5</t>
  </si>
  <si>
    <t>Histograma</t>
  </si>
  <si>
    <t>Max</t>
  </si>
  <si>
    <t>Min</t>
  </si>
  <si>
    <t>Categorias</t>
  </si>
  <si>
    <t>Categoria</t>
  </si>
  <si>
    <t>y mayor...</t>
  </si>
  <si>
    <t>Frecuencia</t>
  </si>
  <si>
    <t>% acumulado</t>
  </si>
  <si>
    <t>Con rangos definidos</t>
  </si>
  <si>
    <t>Con rangos automáticos</t>
  </si>
  <si>
    <t>Clase</t>
  </si>
  <si>
    <t>Jerarquia &amp; Percentil</t>
  </si>
  <si>
    <t>#</t>
  </si>
  <si>
    <t>Posición</t>
  </si>
  <si>
    <t>Jerarquía</t>
  </si>
  <si>
    <t>Porcentaje</t>
  </si>
  <si>
    <t>Media Móvil</t>
  </si>
  <si>
    <t>Fecha</t>
  </si>
  <si>
    <t>T.C.</t>
  </si>
  <si>
    <t>Media Móvil 3 M</t>
  </si>
  <si>
    <t>Media Móvil 6 M</t>
  </si>
  <si>
    <t>Buscar Objetivo</t>
  </si>
  <si>
    <t>Unidades Fabricadas</t>
  </si>
  <si>
    <t>Precio Unitario</t>
  </si>
  <si>
    <t>? A que monto debemos de vender nuestros productos</t>
  </si>
  <si>
    <t>Total de Venta</t>
  </si>
  <si>
    <t>Gastos Fijos</t>
  </si>
  <si>
    <t>Renta, Luz, Agua, Sueldos, etc.</t>
  </si>
  <si>
    <t>Gastos Variables</t>
  </si>
  <si>
    <t>Materiales, etc.</t>
  </si>
  <si>
    <t>Utilidad</t>
  </si>
  <si>
    <r>
      <t xml:space="preserve">Esta es la utilidad que nos gustaría tener =&gt; </t>
    </r>
    <r>
      <rPr>
        <b/>
        <sz val="11"/>
        <color theme="1"/>
        <rFont val="Aptos Narrow"/>
        <family val="2"/>
        <scheme val="minor"/>
      </rPr>
      <t>$ 10.000</t>
    </r>
  </si>
  <si>
    <t>Solver</t>
  </si>
  <si>
    <t>Producto</t>
  </si>
  <si>
    <t>Costo de Produccion</t>
  </si>
  <si>
    <t>Precio de Venta</t>
  </si>
  <si>
    <t>Unidades Producidas</t>
  </si>
  <si>
    <t>Pizza Italiana</t>
  </si>
  <si>
    <t>Pizza Mexicana</t>
  </si>
  <si>
    <t>Pizza Quesos</t>
  </si>
  <si>
    <t>Función Optimizar</t>
  </si>
  <si>
    <t>Restricciones</t>
  </si>
  <si>
    <t>Presupuesto Producción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</si>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</sst>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0.00000"/>
    <numFmt numFmtId="165" formatCode="0.0000"/>
    <numFmt numFmtId="166" formatCode="0.000"/>
    <numFmt numFmtId="171" formatCode="0.000000000"/>
    <numFmt numFmtId="174" formatCode="_-&quot;$&quot;* #,##0.00_-;\-&quot;$&quot;* #,##0.00_-;_-&quot;$&quot;* &quot;-&quot;??_-;_-@_-"/>
    <numFmt numFmtId="177" formatCode="dd/mm/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B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0" xfId="0" applyFill="1"/>
    <xf numFmtId="0" fontId="3" fillId="4" borderId="3" xfId="0" applyFont="1" applyFill="1" applyBorder="1" applyAlignment="1">
      <alignment horizontal="center"/>
    </xf>
    <xf numFmtId="0" fontId="0" fillId="4" borderId="2" xfId="0" applyFill="1" applyBorder="1"/>
    <xf numFmtId="164" fontId="0" fillId="4" borderId="0" xfId="0" applyNumberFormat="1" applyFill="1"/>
    <xf numFmtId="164" fontId="0" fillId="4" borderId="2" xfId="0" applyNumberFormat="1" applyFill="1" applyBorder="1"/>
    <xf numFmtId="0" fontId="0" fillId="5" borderId="0" xfId="0" applyFill="1"/>
    <xf numFmtId="0" fontId="3" fillId="5" borderId="3" xfId="0" applyFont="1" applyFill="1" applyBorder="1" applyAlignment="1">
      <alignment horizontal="center"/>
    </xf>
    <xf numFmtId="0" fontId="0" fillId="5" borderId="2" xfId="0" applyFill="1" applyBorder="1"/>
    <xf numFmtId="164" fontId="0" fillId="5" borderId="0" xfId="0" applyNumberFormat="1" applyFill="1"/>
    <xf numFmtId="164" fontId="0" fillId="5" borderId="2" xfId="0" applyNumberFormat="1" applyFill="1" applyBorder="1"/>
    <xf numFmtId="164" fontId="0" fillId="6" borderId="0" xfId="0" applyNumberFormat="1" applyFill="1"/>
    <xf numFmtId="0" fontId="0" fillId="6" borderId="0" xfId="0" applyFill="1"/>
    <xf numFmtId="0" fontId="1" fillId="7" borderId="1" xfId="0" applyFont="1" applyFill="1" applyBorder="1"/>
    <xf numFmtId="0" fontId="0" fillId="3" borderId="1" xfId="0" applyFill="1" applyBorder="1" applyAlignment="1">
      <alignment horizontal="center"/>
    </xf>
    <xf numFmtId="0" fontId="0" fillId="8" borderId="0" xfId="0" applyFill="1"/>
    <xf numFmtId="0" fontId="3" fillId="8" borderId="3" xfId="0" applyFont="1" applyFill="1" applyBorder="1" applyAlignment="1">
      <alignment horizontal="center"/>
    </xf>
    <xf numFmtId="0" fontId="0" fillId="8" borderId="2" xfId="0" applyFill="1" applyBorder="1"/>
    <xf numFmtId="2" fontId="0" fillId="8" borderId="0" xfId="0" applyNumberFormat="1" applyFill="1"/>
    <xf numFmtId="2" fontId="0" fillId="8" borderId="2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166" fontId="0" fillId="6" borderId="0" xfId="0" applyNumberFormat="1" applyFill="1"/>
    <xf numFmtId="165" fontId="0" fillId="6" borderId="0" xfId="0" applyNumberFormat="1" applyFill="1"/>
    <xf numFmtId="0" fontId="2" fillId="2" borderId="0" xfId="0" applyFont="1" applyFill="1" applyAlignment="1">
      <alignment horizontal="center" vertical="center"/>
    </xf>
    <xf numFmtId="1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0" borderId="1" xfId="1" applyFont="1" applyBorder="1"/>
    <xf numFmtId="0" fontId="0" fillId="9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" xfId="0" applyFill="1" applyBorder="1" applyAlignment="1"/>
    <xf numFmtId="165" fontId="0" fillId="4" borderId="0" xfId="0" applyNumberFormat="1" applyFill="1" applyBorder="1" applyAlignment="1"/>
    <xf numFmtId="165" fontId="0" fillId="4" borderId="2" xfId="0" applyNumberFormat="1" applyFill="1" applyBorder="1" applyAlignment="1"/>
    <xf numFmtId="0" fontId="3" fillId="6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71" fontId="0" fillId="6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166" fontId="0" fillId="6" borderId="0" xfId="0" applyNumberFormat="1" applyFill="1" applyBorder="1" applyAlignment="1"/>
    <xf numFmtId="166" fontId="0" fillId="6" borderId="2" xfId="0" applyNumberFormat="1" applyFill="1" applyBorder="1" applyAlignment="1"/>
    <xf numFmtId="0" fontId="0" fillId="5" borderId="0" xfId="0" applyFill="1" applyBorder="1" applyAlignment="1"/>
    <xf numFmtId="2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0" fillId="5" borderId="2" xfId="0" applyFill="1" applyBorder="1" applyAlignment="1"/>
    <xf numFmtId="2" fontId="0" fillId="5" borderId="2" xfId="0" applyNumberFormat="1" applyFill="1" applyBorder="1" applyAlignment="1"/>
    <xf numFmtId="44" fontId="1" fillId="10" borderId="5" xfId="1" applyFont="1" applyFill="1" applyBorder="1"/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6" fontId="0" fillId="4" borderId="0" xfId="0" applyNumberFormat="1" applyFill="1" applyBorder="1" applyAlignment="1"/>
    <xf numFmtId="166" fontId="0" fillId="4" borderId="2" xfId="0" applyNumberFormat="1" applyFill="1" applyBorder="1" applyAlignment="1"/>
    <xf numFmtId="166" fontId="0" fillId="5" borderId="2" xfId="0" applyNumberFormat="1" applyFill="1" applyBorder="1" applyAlignment="1"/>
    <xf numFmtId="0" fontId="0" fillId="13" borderId="1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  <xf numFmtId="9" fontId="0" fillId="0" borderId="0" xfId="2" applyFont="1" applyAlignment="1">
      <alignment horizontal="center"/>
    </xf>
    <xf numFmtId="44" fontId="0" fillId="0" borderId="0" xfId="0" applyNumberFormat="1" applyFill="1" applyBorder="1" applyAlignment="1"/>
    <xf numFmtId="44" fontId="0" fillId="0" borderId="2" xfId="0" applyNumberFormat="1" applyFill="1" applyBorder="1" applyAlignment="1"/>
    <xf numFmtId="16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74" fontId="1" fillId="0" borderId="0" xfId="0" applyNumberFormat="1" applyFont="1"/>
    <xf numFmtId="0" fontId="0" fillId="0" borderId="0" xfId="0" applyFill="1" applyBorder="1"/>
    <xf numFmtId="0" fontId="0" fillId="6" borderId="1" xfId="0" applyFill="1" applyBorder="1"/>
    <xf numFmtId="174" fontId="0" fillId="0" borderId="1" xfId="0" applyNumberFormat="1" applyBorder="1"/>
    <xf numFmtId="1" fontId="0" fillId="0" borderId="1" xfId="0" applyNumberFormat="1" applyBorder="1"/>
    <xf numFmtId="44" fontId="5" fillId="14" borderId="1" xfId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de Regresion'!$E$6</c:f>
              <c:strCache>
                <c:ptCount val="1"/>
                <c:pt idx="0">
                  <c:v>Sueldo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921041119860019E-2"/>
                  <c:y val="-7.03641732283464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2021,6x + 14442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'Analisis de Regresion'!$C$7:$C$36</c:f>
              <c:numCache>
                <c:formatCode>0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8</c:v>
                </c:pt>
                <c:pt idx="22">
                  <c:v>3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</c:numCache>
            </c:numRef>
          </c:xVal>
          <c:yVal>
            <c:numRef>
              <c:f>'Analisis de Regresion'!$E$7:$E$36</c:f>
              <c:numCache>
                <c:formatCode>_("$"* #,##0.00_);_("$"* \(#,##0.00\);_("$"* "-"??_);_(@_)</c:formatCode>
                <c:ptCount val="30"/>
                <c:pt idx="0">
                  <c:v>14494</c:v>
                </c:pt>
                <c:pt idx="1">
                  <c:v>22754</c:v>
                </c:pt>
                <c:pt idx="2">
                  <c:v>15392</c:v>
                </c:pt>
                <c:pt idx="3">
                  <c:v>24349</c:v>
                </c:pt>
                <c:pt idx="4">
                  <c:v>23892</c:v>
                </c:pt>
                <c:pt idx="5">
                  <c:v>29646</c:v>
                </c:pt>
                <c:pt idx="6">
                  <c:v>32210</c:v>
                </c:pt>
                <c:pt idx="7">
                  <c:v>13900</c:v>
                </c:pt>
                <c:pt idx="8">
                  <c:v>31213</c:v>
                </c:pt>
                <c:pt idx="9">
                  <c:v>24887</c:v>
                </c:pt>
                <c:pt idx="10">
                  <c:v>23969</c:v>
                </c:pt>
                <c:pt idx="11">
                  <c:v>24875</c:v>
                </c:pt>
                <c:pt idx="12">
                  <c:v>34101</c:v>
                </c:pt>
                <c:pt idx="13">
                  <c:v>12000</c:v>
                </c:pt>
                <c:pt idx="14">
                  <c:v>19468</c:v>
                </c:pt>
                <c:pt idx="15">
                  <c:v>23327</c:v>
                </c:pt>
                <c:pt idx="16">
                  <c:v>15526</c:v>
                </c:pt>
                <c:pt idx="17">
                  <c:v>21144</c:v>
                </c:pt>
                <c:pt idx="18">
                  <c:v>15090</c:v>
                </c:pt>
                <c:pt idx="19">
                  <c:v>12835</c:v>
                </c:pt>
                <c:pt idx="20">
                  <c:v>45736</c:v>
                </c:pt>
                <c:pt idx="21">
                  <c:v>30498</c:v>
                </c:pt>
                <c:pt idx="22">
                  <c:v>23554</c:v>
                </c:pt>
                <c:pt idx="23">
                  <c:v>14500</c:v>
                </c:pt>
                <c:pt idx="24">
                  <c:v>24009</c:v>
                </c:pt>
                <c:pt idx="25">
                  <c:v>23583</c:v>
                </c:pt>
                <c:pt idx="26">
                  <c:v>26075</c:v>
                </c:pt>
                <c:pt idx="27">
                  <c:v>32649</c:v>
                </c:pt>
                <c:pt idx="28">
                  <c:v>23083</c:v>
                </c:pt>
                <c:pt idx="29">
                  <c:v>23385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0-4F7B-BD26-FA65FC5C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50904"/>
        <c:axId val="883547304"/>
      </c:scatterChart>
      <c:valAx>
        <c:axId val="8835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547304"/>
        <c:crosses val="autoZero"/>
        <c:crossBetween val="midCat"/>
      </c:valAx>
      <c:valAx>
        <c:axId val="8835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55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Histograma!$M$17:$M$23</c:f>
              <c:strCache>
                <c:ptCount val="7"/>
                <c:pt idx="0">
                  <c:v>33,60</c:v>
                </c:pt>
                <c:pt idx="1">
                  <c:v>40,40</c:v>
                </c:pt>
                <c:pt idx="2">
                  <c:v>47,20</c:v>
                </c:pt>
                <c:pt idx="3">
                  <c:v>54,00</c:v>
                </c:pt>
                <c:pt idx="4">
                  <c:v>26,80</c:v>
                </c:pt>
                <c:pt idx="5">
                  <c:v>20,00</c:v>
                </c:pt>
                <c:pt idx="6">
                  <c:v>y mayor...</c:v>
                </c:pt>
              </c:strCache>
            </c:strRef>
          </c:cat>
          <c:val>
            <c:numRef>
              <c:f>Histograma!$N$17:$N$23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6-4AA2-8318-FCF1B70D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567824"/>
        <c:axId val="88358294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Histograma!$M$17:$M$23</c:f>
              <c:strCache>
                <c:ptCount val="7"/>
                <c:pt idx="0">
                  <c:v>33,60</c:v>
                </c:pt>
                <c:pt idx="1">
                  <c:v>40,40</c:v>
                </c:pt>
                <c:pt idx="2">
                  <c:v>47,20</c:v>
                </c:pt>
                <c:pt idx="3">
                  <c:v>54,00</c:v>
                </c:pt>
                <c:pt idx="4">
                  <c:v>26,80</c:v>
                </c:pt>
                <c:pt idx="5">
                  <c:v>20,00</c:v>
                </c:pt>
                <c:pt idx="6">
                  <c:v>y mayor...</c:v>
                </c:pt>
              </c:strCache>
            </c:strRef>
          </c:cat>
          <c:val>
            <c:numRef>
              <c:f>Histograma!$O$17:$O$23</c:f>
              <c:numCache>
                <c:formatCode>0.00%</c:formatCode>
                <c:ptCount val="7"/>
                <c:pt idx="0">
                  <c:v>0.23333333333333334</c:v>
                </c:pt>
                <c:pt idx="1">
                  <c:v>0.43333333333333335</c:v>
                </c:pt>
                <c:pt idx="2">
                  <c:v>0.6333333333333333</c:v>
                </c:pt>
                <c:pt idx="3">
                  <c:v>0.8</c:v>
                </c:pt>
                <c:pt idx="4">
                  <c:v>0.93333333333333335</c:v>
                </c:pt>
                <c:pt idx="5">
                  <c:v>0.96666666666666667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6-4AA2-8318-FCF1B70D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598064"/>
        <c:axId val="883597344"/>
      </c:lineChart>
      <c:catAx>
        <c:axId val="8835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Categoria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582944"/>
        <c:crosses val="autoZero"/>
        <c:auto val="1"/>
        <c:lblAlgn val="ctr"/>
        <c:lblOffset val="100"/>
        <c:noMultiLvlLbl val="0"/>
      </c:catAx>
      <c:valAx>
        <c:axId val="8835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567824"/>
        <c:crosses val="autoZero"/>
        <c:crossBetween val="between"/>
      </c:valAx>
      <c:valAx>
        <c:axId val="8835973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3598064"/>
        <c:crosses val="max"/>
        <c:crossBetween val="between"/>
      </c:valAx>
      <c:catAx>
        <c:axId val="88359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59734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Histograma!$T$17:$T$22</c:f>
              <c:strCache>
                <c:ptCount val="6"/>
                <c:pt idx="0">
                  <c:v>33,6</c:v>
                </c:pt>
                <c:pt idx="1">
                  <c:v>40,4</c:v>
                </c:pt>
                <c:pt idx="2">
                  <c:v>47,2</c:v>
                </c:pt>
                <c:pt idx="3">
                  <c:v>y mayor...</c:v>
                </c:pt>
                <c:pt idx="4">
                  <c:v>26,8</c:v>
                </c:pt>
                <c:pt idx="5">
                  <c:v>20</c:v>
                </c:pt>
              </c:strCache>
            </c:strRef>
          </c:cat>
          <c:val>
            <c:numRef>
              <c:f>Histograma!$U$17:$U$22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2-4D2E-AC76-24CE6714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607424"/>
        <c:axId val="88360238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Histograma!$T$17:$T$22</c:f>
              <c:strCache>
                <c:ptCount val="6"/>
                <c:pt idx="0">
                  <c:v>33,6</c:v>
                </c:pt>
                <c:pt idx="1">
                  <c:v>40,4</c:v>
                </c:pt>
                <c:pt idx="2">
                  <c:v>47,2</c:v>
                </c:pt>
                <c:pt idx="3">
                  <c:v>y mayor...</c:v>
                </c:pt>
                <c:pt idx="4">
                  <c:v>26,8</c:v>
                </c:pt>
                <c:pt idx="5">
                  <c:v>20</c:v>
                </c:pt>
              </c:strCache>
            </c:strRef>
          </c:cat>
          <c:val>
            <c:numRef>
              <c:f>Histograma!$V$17:$V$22</c:f>
              <c:numCache>
                <c:formatCode>0.00%</c:formatCode>
                <c:ptCount val="6"/>
                <c:pt idx="0">
                  <c:v>0.23333333333333334</c:v>
                </c:pt>
                <c:pt idx="1">
                  <c:v>0.43333333333333335</c:v>
                </c:pt>
                <c:pt idx="2">
                  <c:v>0.6333333333333333</c:v>
                </c:pt>
                <c:pt idx="3">
                  <c:v>0.83333333333333337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2-4D2E-AC76-24CE6714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05264"/>
        <c:axId val="883604544"/>
      </c:lineChart>
      <c:catAx>
        <c:axId val="8836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602384"/>
        <c:crosses val="autoZero"/>
        <c:auto val="1"/>
        <c:lblAlgn val="ctr"/>
        <c:lblOffset val="100"/>
        <c:noMultiLvlLbl val="0"/>
      </c:catAx>
      <c:valAx>
        <c:axId val="88360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607424"/>
        <c:crosses val="autoZero"/>
        <c:crossBetween val="between"/>
      </c:valAx>
      <c:valAx>
        <c:axId val="883604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3605264"/>
        <c:crosses val="max"/>
        <c:crossBetween val="between"/>
      </c:valAx>
      <c:catAx>
        <c:axId val="88360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60454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Movil'!$C$6</c:f>
              <c:strCache>
                <c:ptCount val="1"/>
                <c:pt idx="0">
                  <c:v>T.C.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 Movil'!$C$7:$C$33</c:f>
              <c:numCache>
                <c:formatCode>0.000</c:formatCode>
                <c:ptCount val="27"/>
                <c:pt idx="0">
                  <c:v>22.988900000000001</c:v>
                </c:pt>
                <c:pt idx="1">
                  <c:v>22.2714</c:v>
                </c:pt>
                <c:pt idx="2">
                  <c:v>21.878499999999999</c:v>
                </c:pt>
                <c:pt idx="3">
                  <c:v>22.099</c:v>
                </c:pt>
                <c:pt idx="4">
                  <c:v>21.170999999999999</c:v>
                </c:pt>
                <c:pt idx="5">
                  <c:v>20.166</c:v>
                </c:pt>
                <c:pt idx="6">
                  <c:v>19.870999999999999</c:v>
                </c:pt>
                <c:pt idx="7">
                  <c:v>20.5855</c:v>
                </c:pt>
                <c:pt idx="8">
                  <c:v>20.847999999999999</c:v>
                </c:pt>
                <c:pt idx="9">
                  <c:v>20.422000000000001</c:v>
                </c:pt>
                <c:pt idx="10">
                  <c:v>20.225999999999999</c:v>
                </c:pt>
                <c:pt idx="11">
                  <c:v>19.946100000000001</c:v>
                </c:pt>
                <c:pt idx="12">
                  <c:v>19.931000000000001</c:v>
                </c:pt>
                <c:pt idx="13">
                  <c:v>19.855</c:v>
                </c:pt>
                <c:pt idx="14">
                  <c:v>20.062999999999999</c:v>
                </c:pt>
                <c:pt idx="15">
                  <c:v>20.63</c:v>
                </c:pt>
                <c:pt idx="16">
                  <c:v>20.545000000000002</c:v>
                </c:pt>
                <c:pt idx="17">
                  <c:v>21.436800000000002</c:v>
                </c:pt>
                <c:pt idx="18">
                  <c:v>20.486999999999998</c:v>
                </c:pt>
                <c:pt idx="19">
                  <c:v>20.625</c:v>
                </c:pt>
                <c:pt idx="20">
                  <c:v>20.460999999999999</c:v>
                </c:pt>
                <c:pt idx="21">
                  <c:v>19.844999999999999</c:v>
                </c:pt>
                <c:pt idx="22">
                  <c:v>20.411000000000001</c:v>
                </c:pt>
                <c:pt idx="23">
                  <c:v>19.6525</c:v>
                </c:pt>
                <c:pt idx="24">
                  <c:v>20.088999999999999</c:v>
                </c:pt>
                <c:pt idx="25">
                  <c:v>20.350000000000001</c:v>
                </c:pt>
                <c:pt idx="26">
                  <c:v>20.149999999999999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0-401A-B245-534926D6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616784"/>
        <c:axId val="883617144"/>
      </c:lineChart>
      <c:catAx>
        <c:axId val="8836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617144"/>
        <c:crosses val="autoZero"/>
        <c:auto val="1"/>
        <c:lblAlgn val="ctr"/>
        <c:lblOffset val="100"/>
        <c:noMultiLvlLbl val="0"/>
      </c:catAx>
      <c:valAx>
        <c:axId val="883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6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Media móvil - 3 meses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val>
            <c:numRef>
              <c:f>'Media Movil'!$C$7:$C$33</c:f>
              <c:numCache>
                <c:formatCode>0.000</c:formatCode>
                <c:ptCount val="27"/>
                <c:pt idx="0">
                  <c:v>22.988900000000001</c:v>
                </c:pt>
                <c:pt idx="1">
                  <c:v>22.2714</c:v>
                </c:pt>
                <c:pt idx="2">
                  <c:v>21.878499999999999</c:v>
                </c:pt>
                <c:pt idx="3">
                  <c:v>22.099</c:v>
                </c:pt>
                <c:pt idx="4">
                  <c:v>21.170999999999999</c:v>
                </c:pt>
                <c:pt idx="5">
                  <c:v>20.166</c:v>
                </c:pt>
                <c:pt idx="6">
                  <c:v>19.870999999999999</c:v>
                </c:pt>
                <c:pt idx="7">
                  <c:v>20.5855</c:v>
                </c:pt>
                <c:pt idx="8">
                  <c:v>20.847999999999999</c:v>
                </c:pt>
                <c:pt idx="9">
                  <c:v>20.422000000000001</c:v>
                </c:pt>
                <c:pt idx="10">
                  <c:v>20.225999999999999</c:v>
                </c:pt>
                <c:pt idx="11">
                  <c:v>19.946100000000001</c:v>
                </c:pt>
                <c:pt idx="12">
                  <c:v>19.931000000000001</c:v>
                </c:pt>
                <c:pt idx="13">
                  <c:v>19.855</c:v>
                </c:pt>
                <c:pt idx="14">
                  <c:v>20.062999999999999</c:v>
                </c:pt>
                <c:pt idx="15">
                  <c:v>20.63</c:v>
                </c:pt>
                <c:pt idx="16">
                  <c:v>20.545000000000002</c:v>
                </c:pt>
                <c:pt idx="17">
                  <c:v>21.436800000000002</c:v>
                </c:pt>
                <c:pt idx="18">
                  <c:v>20.486999999999998</c:v>
                </c:pt>
                <c:pt idx="19">
                  <c:v>20.625</c:v>
                </c:pt>
                <c:pt idx="20">
                  <c:v>20.460999999999999</c:v>
                </c:pt>
                <c:pt idx="21">
                  <c:v>19.844999999999999</c:v>
                </c:pt>
                <c:pt idx="22">
                  <c:v>20.411000000000001</c:v>
                </c:pt>
                <c:pt idx="23">
                  <c:v>19.6525</c:v>
                </c:pt>
                <c:pt idx="24">
                  <c:v>20.088999999999999</c:v>
                </c:pt>
                <c:pt idx="25">
                  <c:v>20.350000000000001</c:v>
                </c:pt>
                <c:pt idx="26">
                  <c:v>20.149999999999999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40E-9594-CF0C5D52C72A}"/>
            </c:ext>
          </c:extLst>
        </c:ser>
        <c:ser>
          <c:idx val="1"/>
          <c:order val="1"/>
          <c:tx>
            <c:v>Pronóstico</c:v>
          </c:tx>
          <c:val>
            <c:numRef>
              <c:f>'Media Movil'!$D$7:$D$33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 formatCode="0.000">
                  <c:v>22.3796</c:v>
                </c:pt>
                <c:pt idx="3" formatCode="0.000">
                  <c:v>22.082966666666668</c:v>
                </c:pt>
                <c:pt idx="4" formatCode="0.000">
                  <c:v>21.716166666666666</c:v>
                </c:pt>
                <c:pt idx="5" formatCode="0.000">
                  <c:v>21.14533333333333</c:v>
                </c:pt>
                <c:pt idx="6" formatCode="0.000">
                  <c:v>20.402666666666665</c:v>
                </c:pt>
                <c:pt idx="7" formatCode="0.000">
                  <c:v>20.2075</c:v>
                </c:pt>
                <c:pt idx="8" formatCode="0.000">
                  <c:v>20.434833333333334</c:v>
                </c:pt>
                <c:pt idx="9" formatCode="0.000">
                  <c:v>20.618499999999997</c:v>
                </c:pt>
                <c:pt idx="10" formatCode="0.000">
                  <c:v>20.498666666666665</c:v>
                </c:pt>
                <c:pt idx="11" formatCode="0.000">
                  <c:v>20.198033333333331</c:v>
                </c:pt>
                <c:pt idx="12" formatCode="0.000">
                  <c:v>20.034366666666667</c:v>
                </c:pt>
                <c:pt idx="13" formatCode="0.000">
                  <c:v>19.910700000000002</c:v>
                </c:pt>
                <c:pt idx="14" formatCode="0.000">
                  <c:v>19.949666666666669</c:v>
                </c:pt>
                <c:pt idx="15" formatCode="0.000">
                  <c:v>20.182666666666666</c:v>
                </c:pt>
                <c:pt idx="16" formatCode="0.000">
                  <c:v>20.412666666666667</c:v>
                </c:pt>
                <c:pt idx="17" formatCode="0.000">
                  <c:v>20.8706</c:v>
                </c:pt>
                <c:pt idx="18" formatCode="0.000">
                  <c:v>20.822933333333335</c:v>
                </c:pt>
                <c:pt idx="19" formatCode="0.000">
                  <c:v>20.849599999999999</c:v>
                </c:pt>
                <c:pt idx="20" formatCode="0.000">
                  <c:v>20.524333333333331</c:v>
                </c:pt>
                <c:pt idx="21" formatCode="0.000">
                  <c:v>20.310333333333332</c:v>
                </c:pt>
                <c:pt idx="22" formatCode="0.000">
                  <c:v>20.239000000000001</c:v>
                </c:pt>
                <c:pt idx="23" formatCode="0.000">
                  <c:v>19.9695</c:v>
                </c:pt>
                <c:pt idx="24" formatCode="0.000">
                  <c:v>20.050833333333333</c:v>
                </c:pt>
                <c:pt idx="25" formatCode="0.000">
                  <c:v>20.0305</c:v>
                </c:pt>
                <c:pt idx="26" formatCode="0.000">
                  <c:v>20.196333333333332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9-440E-9594-CF0C5D52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08864"/>
        <c:axId val="883612824"/>
      </c:lineChart>
      <c:catAx>
        <c:axId val="8836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Punto de datos</a:t>
                </a:r>
              </a:p>
            </c:rich>
          </c:tx>
          <c:overlay val="0"/>
        </c:title>
        <c:majorTickMark val="out"/>
        <c:minorTickMark val="none"/>
        <c:tickLblPos val="nextTo"/>
        <c:crossAx val="883612824"/>
        <c:crosses val="autoZero"/>
        <c:auto val="1"/>
        <c:lblAlgn val="ctr"/>
        <c:lblOffset val="100"/>
        <c:noMultiLvlLbl val="0"/>
      </c:catAx>
      <c:valAx>
        <c:axId val="88361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36088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Media móvil - 6 meses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val>
            <c:numRef>
              <c:f>'Media Movil'!$C$7:$C$33</c:f>
              <c:numCache>
                <c:formatCode>0.000</c:formatCode>
                <c:ptCount val="27"/>
                <c:pt idx="0">
                  <c:v>22.988900000000001</c:v>
                </c:pt>
                <c:pt idx="1">
                  <c:v>22.2714</c:v>
                </c:pt>
                <c:pt idx="2">
                  <c:v>21.878499999999999</c:v>
                </c:pt>
                <c:pt idx="3">
                  <c:v>22.099</c:v>
                </c:pt>
                <c:pt idx="4">
                  <c:v>21.170999999999999</c:v>
                </c:pt>
                <c:pt idx="5">
                  <c:v>20.166</c:v>
                </c:pt>
                <c:pt idx="6">
                  <c:v>19.870999999999999</c:v>
                </c:pt>
                <c:pt idx="7">
                  <c:v>20.5855</c:v>
                </c:pt>
                <c:pt idx="8">
                  <c:v>20.847999999999999</c:v>
                </c:pt>
                <c:pt idx="9">
                  <c:v>20.422000000000001</c:v>
                </c:pt>
                <c:pt idx="10">
                  <c:v>20.225999999999999</c:v>
                </c:pt>
                <c:pt idx="11">
                  <c:v>19.946100000000001</c:v>
                </c:pt>
                <c:pt idx="12">
                  <c:v>19.931000000000001</c:v>
                </c:pt>
                <c:pt idx="13">
                  <c:v>19.855</c:v>
                </c:pt>
                <c:pt idx="14">
                  <c:v>20.062999999999999</c:v>
                </c:pt>
                <c:pt idx="15">
                  <c:v>20.63</c:v>
                </c:pt>
                <c:pt idx="16">
                  <c:v>20.545000000000002</c:v>
                </c:pt>
                <c:pt idx="17">
                  <c:v>21.436800000000002</c:v>
                </c:pt>
                <c:pt idx="18">
                  <c:v>20.486999999999998</c:v>
                </c:pt>
                <c:pt idx="19">
                  <c:v>20.625</c:v>
                </c:pt>
                <c:pt idx="20">
                  <c:v>20.460999999999999</c:v>
                </c:pt>
                <c:pt idx="21">
                  <c:v>19.844999999999999</c:v>
                </c:pt>
                <c:pt idx="22">
                  <c:v>20.411000000000001</c:v>
                </c:pt>
                <c:pt idx="23">
                  <c:v>19.6525</c:v>
                </c:pt>
                <c:pt idx="24">
                  <c:v>20.088999999999999</c:v>
                </c:pt>
                <c:pt idx="25">
                  <c:v>20.350000000000001</c:v>
                </c:pt>
                <c:pt idx="26">
                  <c:v>20.149999999999999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2-49AE-9109-E5BC048E4E15}"/>
            </c:ext>
          </c:extLst>
        </c:ser>
        <c:ser>
          <c:idx val="1"/>
          <c:order val="1"/>
          <c:tx>
            <c:v>Pronóstico</c:v>
          </c:tx>
          <c:val>
            <c:numRef>
              <c:f>'Media Movil'!$E$7:$E$33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 formatCode="0.000">
                  <c:v>21.762466666666668</c:v>
                </c:pt>
                <c:pt idx="6" formatCode="0.000">
                  <c:v>21.242816666666666</c:v>
                </c:pt>
                <c:pt idx="7" formatCode="0.000">
                  <c:v>20.961833333333331</c:v>
                </c:pt>
                <c:pt idx="8" formatCode="0.000">
                  <c:v>20.790083333333332</c:v>
                </c:pt>
                <c:pt idx="9" formatCode="0.000">
                  <c:v>20.510583333333333</c:v>
                </c:pt>
                <c:pt idx="10" formatCode="0.000">
                  <c:v>20.353083333333334</c:v>
                </c:pt>
                <c:pt idx="11" formatCode="0.000">
                  <c:v>20.316433333333332</c:v>
                </c:pt>
                <c:pt idx="12" formatCode="0.000">
                  <c:v>20.32643333333333</c:v>
                </c:pt>
                <c:pt idx="13" formatCode="0.000">
                  <c:v>20.204683333333332</c:v>
                </c:pt>
                <c:pt idx="14" formatCode="0.000">
                  <c:v>20.07385</c:v>
                </c:pt>
                <c:pt idx="15" formatCode="0.000">
                  <c:v>20.108516666666667</c:v>
                </c:pt>
                <c:pt idx="16" formatCode="0.000">
                  <c:v>20.161683333333333</c:v>
                </c:pt>
                <c:pt idx="17" formatCode="0.000">
                  <c:v>20.410133333333334</c:v>
                </c:pt>
                <c:pt idx="18" formatCode="0.000">
                  <c:v>20.502800000000001</c:v>
                </c:pt>
                <c:pt idx="19" formatCode="0.000">
                  <c:v>20.631133333333334</c:v>
                </c:pt>
                <c:pt idx="20" formatCode="0.000">
                  <c:v>20.697466666666667</c:v>
                </c:pt>
                <c:pt idx="21" formatCode="0.000">
                  <c:v>20.566633333333332</c:v>
                </c:pt>
                <c:pt idx="22" formatCode="0.000">
                  <c:v>20.5443</c:v>
                </c:pt>
                <c:pt idx="23" formatCode="0.000">
                  <c:v>20.246916666666667</c:v>
                </c:pt>
                <c:pt idx="24" formatCode="0.000">
                  <c:v>20.180583333333335</c:v>
                </c:pt>
                <c:pt idx="25" formatCode="0.000">
                  <c:v>20.13475</c:v>
                </c:pt>
                <c:pt idx="26" formatCode="0.000">
                  <c:v>20.082916666666666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2-49AE-9109-E5BC048E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13184"/>
        <c:axId val="883613904"/>
      </c:lineChart>
      <c:catAx>
        <c:axId val="8836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Punto de datos</a:t>
                </a:r>
              </a:p>
            </c:rich>
          </c:tx>
          <c:overlay val="0"/>
        </c:title>
        <c:majorTickMark val="out"/>
        <c:minorTickMark val="none"/>
        <c:tickLblPos val="nextTo"/>
        <c:crossAx val="883613904"/>
        <c:crosses val="autoZero"/>
        <c:auto val="1"/>
        <c:lblAlgn val="ctr"/>
        <c:lblOffset val="100"/>
        <c:noMultiLvlLbl val="0"/>
      </c:catAx>
      <c:valAx>
        <c:axId val="88361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83613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14287</xdr:rowOff>
    </xdr:from>
    <xdr:to>
      <xdr:col>12</xdr:col>
      <xdr:colOff>0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5F9812-C2F3-FE67-A8B3-85DA7C4B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0</xdr:rowOff>
    </xdr:from>
    <xdr:to>
      <xdr:col>14</xdr:col>
      <xdr:colOff>695325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ECFA1-A685-C71C-2729-624B5286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26</xdr:row>
      <xdr:rowOff>9525</xdr:rowOff>
    </xdr:from>
    <xdr:to>
      <xdr:col>21</xdr:col>
      <xdr:colOff>723900</xdr:colOff>
      <xdr:row>36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E12604-C94D-B3B0-AF90-6941D745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33337</xdr:rowOff>
    </xdr:from>
    <xdr:to>
      <xdr:col>14</xdr:col>
      <xdr:colOff>9525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27821-D3A5-514B-E5DA-9C74D5E7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23812</xdr:rowOff>
    </xdr:from>
    <xdr:to>
      <xdr:col>13</xdr:col>
      <xdr:colOff>752475</xdr:colOff>
      <xdr:row>34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346268-0FD6-0397-D428-BA14E7AF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35</xdr:row>
      <xdr:rowOff>9524</xdr:rowOff>
    </xdr:from>
    <xdr:to>
      <xdr:col>13</xdr:col>
      <xdr:colOff>752474</xdr:colOff>
      <xdr:row>51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9EB590-D8E0-A9D9-AA60-265973CBF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3B31-D07A-4B6F-9E64-B36ACAC2840D}">
  <dimension ref="A1:M35"/>
  <sheetViews>
    <sheetView workbookViewId="0">
      <selection activeCell="C6" sqref="C6:D6"/>
    </sheetView>
  </sheetViews>
  <sheetFormatPr baseColWidth="10" defaultRowHeight="15" x14ac:dyDescent="0.25"/>
  <cols>
    <col min="3" max="3" width="21.7109375" bestFit="1" customWidth="1"/>
    <col min="4" max="4" width="23.28515625" bestFit="1" customWidth="1"/>
    <col min="7" max="7" width="30" bestFit="1" customWidth="1"/>
    <col min="8" max="8" width="19.28515625" bestFit="1" customWidth="1"/>
    <col min="9" max="9" width="18" bestFit="1" customWidth="1"/>
    <col min="10" max="10" width="26.7109375" customWidth="1"/>
    <col min="11" max="11" width="12.5703125" bestFit="1" customWidth="1"/>
    <col min="12" max="12" width="13" bestFit="1" customWidth="1"/>
    <col min="13" max="13" width="18.140625" bestFit="1" customWidth="1"/>
  </cols>
  <sheetData>
    <row r="1" spans="1:13" ht="15" customHeight="1" x14ac:dyDescent="0.25">
      <c r="A1" s="29" t="s">
        <v>0</v>
      </c>
      <c r="B1" s="29"/>
      <c r="C1" s="29"/>
      <c r="D1" s="29"/>
      <c r="E1" s="29"/>
      <c r="F1" s="29"/>
    </row>
    <row r="2" spans="1:13" ht="15" customHeight="1" x14ac:dyDescent="0.25">
      <c r="A2" s="29"/>
      <c r="B2" s="29"/>
      <c r="C2" s="29"/>
      <c r="D2" s="29"/>
      <c r="E2" s="29"/>
      <c r="F2" s="29"/>
    </row>
    <row r="3" spans="1:13" ht="15" customHeight="1" x14ac:dyDescent="0.25">
      <c r="A3" s="29"/>
      <c r="B3" s="29"/>
      <c r="C3" s="29"/>
      <c r="D3" s="29"/>
      <c r="E3" s="29"/>
      <c r="F3" s="29"/>
    </row>
    <row r="6" spans="1:13" x14ac:dyDescent="0.25">
      <c r="C6" s="1" t="s">
        <v>1</v>
      </c>
      <c r="D6" s="1" t="s">
        <v>2</v>
      </c>
      <c r="G6" s="5" t="s">
        <v>3</v>
      </c>
    </row>
    <row r="7" spans="1:13" x14ac:dyDescent="0.25">
      <c r="B7" s="2" t="s">
        <v>4</v>
      </c>
      <c r="C7" s="3">
        <v>1.85</v>
      </c>
      <c r="D7" s="3">
        <v>1.91</v>
      </c>
    </row>
    <row r="8" spans="1:13" ht="15.75" thickBot="1" x14ac:dyDescent="0.3">
      <c r="B8" s="2" t="s">
        <v>5</v>
      </c>
      <c r="C8" s="3">
        <v>1.9</v>
      </c>
      <c r="D8" s="3">
        <v>1.75</v>
      </c>
      <c r="G8" s="6" t="s">
        <v>6</v>
      </c>
      <c r="H8" s="6"/>
      <c r="I8" s="6"/>
      <c r="J8" s="6"/>
      <c r="K8" s="6"/>
    </row>
    <row r="9" spans="1:13" x14ac:dyDescent="0.25">
      <c r="B9" s="2" t="s">
        <v>7</v>
      </c>
      <c r="C9" s="3">
        <v>1.76</v>
      </c>
      <c r="D9" s="3">
        <v>1.75</v>
      </c>
      <c r="G9" s="7" t="s">
        <v>8</v>
      </c>
      <c r="H9" s="7" t="s">
        <v>9</v>
      </c>
      <c r="I9" s="7" t="s">
        <v>10</v>
      </c>
      <c r="J9" s="7" t="s">
        <v>11</v>
      </c>
      <c r="K9" s="7" t="s">
        <v>12</v>
      </c>
    </row>
    <row r="10" spans="1:13" x14ac:dyDescent="0.25">
      <c r="B10" s="2" t="s">
        <v>13</v>
      </c>
      <c r="C10" s="3">
        <v>1.8</v>
      </c>
      <c r="D10" s="3">
        <v>1.89</v>
      </c>
      <c r="G10" s="6" t="s">
        <v>1</v>
      </c>
      <c r="H10" s="6">
        <v>25</v>
      </c>
      <c r="I10" s="6">
        <v>46.419999999999995</v>
      </c>
      <c r="J10" s="6">
        <v>1.8567999999999998</v>
      </c>
      <c r="K10" s="9">
        <v>4.5893333333333281E-3</v>
      </c>
    </row>
    <row r="11" spans="1:13" ht="15.75" thickBot="1" x14ac:dyDescent="0.3">
      <c r="B11" s="2" t="s">
        <v>14</v>
      </c>
      <c r="C11" s="3">
        <v>1.79</v>
      </c>
      <c r="D11" s="3">
        <v>1.91</v>
      </c>
      <c r="G11" s="8" t="s">
        <v>2</v>
      </c>
      <c r="H11" s="8">
        <v>25</v>
      </c>
      <c r="I11" s="8">
        <v>47.03</v>
      </c>
      <c r="J11" s="8">
        <v>1.8812</v>
      </c>
      <c r="K11" s="10">
        <v>7.1359999999999939E-3</v>
      </c>
    </row>
    <row r="12" spans="1:13" x14ac:dyDescent="0.25">
      <c r="B12" s="2" t="s">
        <v>15</v>
      </c>
      <c r="C12" s="3">
        <v>1.88</v>
      </c>
      <c r="D12" s="3">
        <v>1.8</v>
      </c>
    </row>
    <row r="13" spans="1:13" x14ac:dyDescent="0.25">
      <c r="B13" s="2" t="s">
        <v>16</v>
      </c>
      <c r="C13" s="3">
        <v>1.82</v>
      </c>
      <c r="D13" s="3">
        <v>1.89</v>
      </c>
    </row>
    <row r="14" spans="1:13" ht="15.75" thickBot="1" x14ac:dyDescent="0.3">
      <c r="B14" s="2" t="s">
        <v>17</v>
      </c>
      <c r="C14" s="3">
        <v>1.79</v>
      </c>
      <c r="D14" s="3">
        <v>1.99</v>
      </c>
      <c r="G14" s="11" t="s">
        <v>18</v>
      </c>
      <c r="H14" s="11"/>
      <c r="I14" s="11"/>
      <c r="J14" s="11"/>
      <c r="K14" s="11"/>
      <c r="L14" s="11"/>
      <c r="M14" s="11"/>
    </row>
    <row r="15" spans="1:13" x14ac:dyDescent="0.25">
      <c r="B15" s="2" t="s">
        <v>19</v>
      </c>
      <c r="C15" s="3">
        <v>1.92</v>
      </c>
      <c r="D15" s="3">
        <v>1.97</v>
      </c>
      <c r="G15" s="12" t="s">
        <v>20</v>
      </c>
      <c r="H15" s="12" t="s">
        <v>21</v>
      </c>
      <c r="I15" s="12" t="s">
        <v>22</v>
      </c>
      <c r="J15" s="12" t="s">
        <v>23</v>
      </c>
      <c r="K15" s="12" t="s">
        <v>24</v>
      </c>
      <c r="L15" s="12" t="s">
        <v>25</v>
      </c>
      <c r="M15" s="12" t="s">
        <v>26</v>
      </c>
    </row>
    <row r="16" spans="1:13" x14ac:dyDescent="0.25">
      <c r="B16" s="2" t="s">
        <v>27</v>
      </c>
      <c r="C16" s="3">
        <v>1.81</v>
      </c>
      <c r="D16" s="3">
        <v>1.77</v>
      </c>
      <c r="G16" s="11" t="s">
        <v>28</v>
      </c>
      <c r="H16" s="14">
        <v>7.4419999999999487E-3</v>
      </c>
      <c r="I16" s="11">
        <v>1</v>
      </c>
      <c r="J16" s="14">
        <v>7.4419999999999487E-3</v>
      </c>
      <c r="K16" s="16">
        <v>1.2693882192403836</v>
      </c>
      <c r="L16" s="14">
        <v>0.26548269172055777</v>
      </c>
      <c r="M16" s="16">
        <v>4.0426521285666537</v>
      </c>
    </row>
    <row r="17" spans="2:13" x14ac:dyDescent="0.25">
      <c r="B17" s="2" t="s">
        <v>29</v>
      </c>
      <c r="C17" s="3">
        <v>1.87</v>
      </c>
      <c r="D17" s="3">
        <v>1.95</v>
      </c>
      <c r="G17" s="11" t="s">
        <v>30</v>
      </c>
      <c r="H17" s="14">
        <v>0.28140799999999971</v>
      </c>
      <c r="I17" s="11">
        <v>48</v>
      </c>
      <c r="J17" s="14">
        <v>5.862666666666661E-3</v>
      </c>
      <c r="K17" s="14"/>
      <c r="L17" s="14"/>
      <c r="M17" s="14"/>
    </row>
    <row r="18" spans="2:13" x14ac:dyDescent="0.25">
      <c r="B18" s="2" t="s">
        <v>31</v>
      </c>
      <c r="C18" s="3">
        <v>1.93</v>
      </c>
      <c r="D18" s="3">
        <v>1.98</v>
      </c>
      <c r="G18" s="11"/>
      <c r="H18" s="14"/>
      <c r="I18" s="11"/>
      <c r="J18" s="11"/>
      <c r="K18" s="11"/>
      <c r="L18" s="11"/>
      <c r="M18" s="11"/>
    </row>
    <row r="19" spans="2:13" ht="15.75" thickBot="1" x14ac:dyDescent="0.3">
      <c r="B19" s="2" t="s">
        <v>32</v>
      </c>
      <c r="C19" s="3">
        <v>1.99</v>
      </c>
      <c r="D19" s="3">
        <v>1.91</v>
      </c>
      <c r="G19" s="13" t="s">
        <v>33</v>
      </c>
      <c r="H19" s="15">
        <v>0.28884999999999966</v>
      </c>
      <c r="I19" s="13">
        <v>49</v>
      </c>
      <c r="J19" s="13"/>
      <c r="K19" s="13"/>
      <c r="L19" s="13"/>
      <c r="M19" s="13"/>
    </row>
    <row r="20" spans="2:13" x14ac:dyDescent="0.25">
      <c r="B20" s="2" t="s">
        <v>34</v>
      </c>
      <c r="C20" s="3">
        <v>1.97</v>
      </c>
      <c r="D20" s="3">
        <v>1.98</v>
      </c>
    </row>
    <row r="21" spans="2:13" x14ac:dyDescent="0.25">
      <c r="B21" s="2" t="s">
        <v>35</v>
      </c>
      <c r="C21" s="3">
        <v>1.78</v>
      </c>
      <c r="D21" s="3">
        <v>1.78</v>
      </c>
      <c r="J21" s="17" t="s">
        <v>36</v>
      </c>
      <c r="K21" s="17"/>
      <c r="L21" s="17"/>
      <c r="M21" s="17"/>
    </row>
    <row r="22" spans="2:13" x14ac:dyDescent="0.25">
      <c r="B22" s="2" t="s">
        <v>37</v>
      </c>
      <c r="C22" s="3">
        <v>1.77</v>
      </c>
      <c r="D22" s="3">
        <v>1.77</v>
      </c>
    </row>
    <row r="23" spans="2:13" x14ac:dyDescent="0.25">
      <c r="B23" s="2" t="s">
        <v>38</v>
      </c>
      <c r="C23" s="3">
        <v>1.94</v>
      </c>
      <c r="D23" s="3">
        <v>1.77</v>
      </c>
    </row>
    <row r="24" spans="2:13" x14ac:dyDescent="0.25">
      <c r="B24" s="2" t="s">
        <v>39</v>
      </c>
      <c r="C24" s="3">
        <v>1.86</v>
      </c>
      <c r="D24" s="3">
        <v>1.88</v>
      </c>
    </row>
    <row r="25" spans="2:13" x14ac:dyDescent="0.25">
      <c r="B25" s="2" t="s">
        <v>40</v>
      </c>
      <c r="C25" s="3">
        <v>1.9</v>
      </c>
      <c r="D25" s="3">
        <v>1.78</v>
      </c>
    </row>
    <row r="26" spans="2:13" x14ac:dyDescent="0.25">
      <c r="B26" s="2" t="s">
        <v>41</v>
      </c>
      <c r="C26" s="3">
        <v>1.88</v>
      </c>
      <c r="D26" s="3">
        <v>1.97</v>
      </c>
    </row>
    <row r="27" spans="2:13" x14ac:dyDescent="0.25">
      <c r="B27" s="2" t="s">
        <v>42</v>
      </c>
      <c r="C27" s="3">
        <v>1.76</v>
      </c>
      <c r="D27" s="3">
        <v>1.96</v>
      </c>
    </row>
    <row r="28" spans="2:13" x14ac:dyDescent="0.25">
      <c r="B28" s="2" t="s">
        <v>43</v>
      </c>
      <c r="C28" s="3">
        <v>1.79</v>
      </c>
      <c r="D28" s="3">
        <v>1.96</v>
      </c>
    </row>
    <row r="29" spans="2:13" x14ac:dyDescent="0.25">
      <c r="B29" s="2" t="s">
        <v>44</v>
      </c>
      <c r="C29" s="3">
        <v>1.91</v>
      </c>
      <c r="D29" s="3">
        <v>1.85</v>
      </c>
    </row>
    <row r="30" spans="2:13" x14ac:dyDescent="0.25">
      <c r="B30" s="2" t="s">
        <v>45</v>
      </c>
      <c r="C30" s="3">
        <v>1.84</v>
      </c>
      <c r="D30" s="3">
        <v>1.93</v>
      </c>
    </row>
    <row r="31" spans="2:13" x14ac:dyDescent="0.25">
      <c r="B31" s="2" t="s">
        <v>46</v>
      </c>
      <c r="C31" s="3">
        <v>1.91</v>
      </c>
      <c r="D31" s="3">
        <v>1.93</v>
      </c>
    </row>
    <row r="33" spans="3:5" x14ac:dyDescent="0.25">
      <c r="C33" s="4">
        <f>AVERAGE(C7:C31)</f>
        <v>1.8567999999999998</v>
      </c>
      <c r="D33" s="4">
        <f>AVERAGE(D7:D31)</f>
        <v>1.8812</v>
      </c>
      <c r="E33" t="s">
        <v>47</v>
      </c>
    </row>
    <row r="35" spans="3:5" x14ac:dyDescent="0.25">
      <c r="D35" s="18" t="str">
        <f>IF(K16&gt;M16,"Estadísticamente Distintos","Estadísticamente Iguales")</f>
        <v>Estadísticamente Iguales</v>
      </c>
    </row>
  </sheetData>
  <mergeCells count="1">
    <mergeCell ref="A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8190-D1B1-4557-A938-743EBE3B451D}">
  <dimension ref="A1:M30"/>
  <sheetViews>
    <sheetView workbookViewId="0">
      <selection sqref="A1:E3"/>
    </sheetView>
  </sheetViews>
  <sheetFormatPr baseColWidth="10" defaultRowHeight="15" x14ac:dyDescent="0.25"/>
  <cols>
    <col min="2" max="2" width="12.7109375" customWidth="1"/>
    <col min="3" max="3" width="12.42578125" customWidth="1"/>
    <col min="4" max="4" width="13.42578125" bestFit="1" customWidth="1"/>
    <col min="5" max="5" width="13.28515625" customWidth="1"/>
    <col min="7" max="7" width="22.42578125" customWidth="1"/>
    <col min="8" max="8" width="19.28515625" bestFit="1" customWidth="1"/>
    <col min="9" max="9" width="18" bestFit="1" customWidth="1"/>
    <col min="10" max="10" width="26" bestFit="1" customWidth="1"/>
    <col min="12" max="12" width="12.85546875" bestFit="1" customWidth="1"/>
    <col min="13" max="13" width="18" bestFit="1" customWidth="1"/>
  </cols>
  <sheetData>
    <row r="1" spans="1:11" x14ac:dyDescent="0.25">
      <c r="A1" s="29" t="s">
        <v>48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x14ac:dyDescent="0.25">
      <c r="A3" s="29"/>
      <c r="B3" s="29"/>
      <c r="C3" s="29"/>
      <c r="D3" s="29"/>
      <c r="E3" s="29"/>
    </row>
    <row r="6" spans="1:11" x14ac:dyDescent="0.25">
      <c r="B6" s="2" t="s">
        <v>49</v>
      </c>
      <c r="C6" s="19" t="s">
        <v>50</v>
      </c>
      <c r="D6" s="19" t="s">
        <v>51</v>
      </c>
      <c r="E6" s="19" t="s">
        <v>52</v>
      </c>
      <c r="G6" s="5" t="s">
        <v>63</v>
      </c>
    </row>
    <row r="7" spans="1:11" ht="15.75" thickBot="1" x14ac:dyDescent="0.3">
      <c r="B7" s="2" t="s">
        <v>53</v>
      </c>
      <c r="C7" s="3">
        <v>71</v>
      </c>
      <c r="D7" s="3">
        <v>51</v>
      </c>
      <c r="E7" s="3">
        <v>85</v>
      </c>
    </row>
    <row r="8" spans="1:11" x14ac:dyDescent="0.25">
      <c r="B8" s="2" t="s">
        <v>54</v>
      </c>
      <c r="C8" s="3">
        <v>59</v>
      </c>
      <c r="D8" s="3">
        <v>98</v>
      </c>
      <c r="E8" s="3">
        <v>64</v>
      </c>
      <c r="G8" s="7" t="s">
        <v>6</v>
      </c>
      <c r="H8" s="7" t="s">
        <v>9</v>
      </c>
      <c r="I8" s="7" t="s">
        <v>10</v>
      </c>
      <c r="J8" s="7" t="s">
        <v>11</v>
      </c>
      <c r="K8" s="7" t="s">
        <v>12</v>
      </c>
    </row>
    <row r="9" spans="1:11" x14ac:dyDescent="0.25">
      <c r="B9" s="2" t="s">
        <v>55</v>
      </c>
      <c r="C9" s="3">
        <v>63</v>
      </c>
      <c r="D9" s="3">
        <v>82</v>
      </c>
      <c r="E9" s="3">
        <v>76</v>
      </c>
      <c r="G9" s="6">
        <v>71</v>
      </c>
      <c r="H9" s="6">
        <v>2</v>
      </c>
      <c r="I9" s="6">
        <v>136</v>
      </c>
      <c r="J9" s="25">
        <v>68</v>
      </c>
      <c r="K9" s="25">
        <v>578</v>
      </c>
    </row>
    <row r="10" spans="1:11" x14ac:dyDescent="0.25">
      <c r="B10" s="2" t="s">
        <v>56</v>
      </c>
      <c r="C10" s="3">
        <v>73</v>
      </c>
      <c r="D10" s="3">
        <v>77</v>
      </c>
      <c r="E10" s="3">
        <v>51</v>
      </c>
      <c r="G10" s="6">
        <v>59</v>
      </c>
      <c r="H10" s="6">
        <v>2</v>
      </c>
      <c r="I10" s="6">
        <v>162</v>
      </c>
      <c r="J10" s="25">
        <v>81</v>
      </c>
      <c r="K10" s="25">
        <v>578</v>
      </c>
    </row>
    <row r="11" spans="1:11" x14ac:dyDescent="0.25">
      <c r="B11" s="2" t="s">
        <v>57</v>
      </c>
      <c r="C11" s="3">
        <v>86</v>
      </c>
      <c r="D11" s="3">
        <v>77</v>
      </c>
      <c r="E11" s="3">
        <v>80</v>
      </c>
      <c r="G11" s="6">
        <v>63</v>
      </c>
      <c r="H11" s="6">
        <v>2</v>
      </c>
      <c r="I11" s="6">
        <v>158</v>
      </c>
      <c r="J11" s="25">
        <v>79</v>
      </c>
      <c r="K11" s="25">
        <v>18</v>
      </c>
    </row>
    <row r="12" spans="1:11" x14ac:dyDescent="0.25">
      <c r="B12" s="2" t="s">
        <v>58</v>
      </c>
      <c r="C12" s="3">
        <v>55</v>
      </c>
      <c r="D12" s="3">
        <v>67</v>
      </c>
      <c r="E12" s="3">
        <v>64</v>
      </c>
      <c r="G12" s="6">
        <v>73</v>
      </c>
      <c r="H12" s="6">
        <v>2</v>
      </c>
      <c r="I12" s="6">
        <v>128</v>
      </c>
      <c r="J12" s="25">
        <v>64</v>
      </c>
      <c r="K12" s="25">
        <v>338</v>
      </c>
    </row>
    <row r="13" spans="1:11" x14ac:dyDescent="0.25">
      <c r="B13" s="2" t="s">
        <v>59</v>
      </c>
      <c r="C13" s="3">
        <v>78</v>
      </c>
      <c r="D13" s="3">
        <v>60</v>
      </c>
      <c r="E13" s="3">
        <v>86</v>
      </c>
      <c r="G13" s="6">
        <v>86</v>
      </c>
      <c r="H13" s="6">
        <v>2</v>
      </c>
      <c r="I13" s="6">
        <v>157</v>
      </c>
      <c r="J13" s="25">
        <v>78.5</v>
      </c>
      <c r="K13" s="25">
        <v>4.5</v>
      </c>
    </row>
    <row r="14" spans="1:11" x14ac:dyDescent="0.25">
      <c r="B14" s="2" t="s">
        <v>60</v>
      </c>
      <c r="C14" s="3">
        <v>92</v>
      </c>
      <c r="D14" s="3">
        <v>99</v>
      </c>
      <c r="E14" s="3">
        <v>57</v>
      </c>
      <c r="G14" s="6">
        <v>55</v>
      </c>
      <c r="H14" s="6">
        <v>2</v>
      </c>
      <c r="I14" s="6">
        <v>131</v>
      </c>
      <c r="J14" s="25">
        <v>65.5</v>
      </c>
      <c r="K14" s="25">
        <v>4.5</v>
      </c>
    </row>
    <row r="15" spans="1:11" x14ac:dyDescent="0.25">
      <c r="B15" s="2" t="s">
        <v>61</v>
      </c>
      <c r="C15" s="3">
        <v>68</v>
      </c>
      <c r="D15" s="3">
        <v>55</v>
      </c>
      <c r="E15" s="3">
        <v>74</v>
      </c>
      <c r="G15" s="6">
        <v>78</v>
      </c>
      <c r="H15" s="6">
        <v>2</v>
      </c>
      <c r="I15" s="6">
        <v>146</v>
      </c>
      <c r="J15" s="25">
        <v>73</v>
      </c>
      <c r="K15" s="25">
        <v>338</v>
      </c>
    </row>
    <row r="16" spans="1:11" x14ac:dyDescent="0.25">
      <c r="B16" s="2" t="s">
        <v>62</v>
      </c>
      <c r="C16" s="3">
        <v>97</v>
      </c>
      <c r="D16" s="3">
        <v>56</v>
      </c>
      <c r="E16" s="3">
        <v>68</v>
      </c>
      <c r="G16" s="6">
        <v>92</v>
      </c>
      <c r="H16" s="6">
        <v>2</v>
      </c>
      <c r="I16" s="6">
        <v>156</v>
      </c>
      <c r="J16" s="25">
        <v>78</v>
      </c>
      <c r="K16" s="25">
        <v>882</v>
      </c>
    </row>
    <row r="17" spans="7:13" x14ac:dyDescent="0.25">
      <c r="G17" s="6">
        <v>68</v>
      </c>
      <c r="H17" s="6">
        <v>2</v>
      </c>
      <c r="I17" s="6">
        <v>129</v>
      </c>
      <c r="J17" s="25">
        <v>64.5</v>
      </c>
      <c r="K17" s="25">
        <v>180.5</v>
      </c>
    </row>
    <row r="18" spans="7:13" x14ac:dyDescent="0.25">
      <c r="G18" s="6">
        <v>97</v>
      </c>
      <c r="H18" s="6">
        <v>2</v>
      </c>
      <c r="I18" s="6">
        <v>124</v>
      </c>
      <c r="J18" s="25">
        <v>62</v>
      </c>
      <c r="K18" s="25">
        <v>72</v>
      </c>
    </row>
    <row r="19" spans="7:13" x14ac:dyDescent="0.25">
      <c r="G19" s="6"/>
      <c r="H19" s="6"/>
      <c r="I19" s="6"/>
      <c r="J19" s="25"/>
      <c r="K19" s="25"/>
    </row>
    <row r="20" spans="7:13" x14ac:dyDescent="0.25">
      <c r="G20" s="6" t="s">
        <v>51</v>
      </c>
      <c r="H20" s="6">
        <v>10</v>
      </c>
      <c r="I20" s="6">
        <v>722</v>
      </c>
      <c r="J20" s="25">
        <v>72.2</v>
      </c>
      <c r="K20" s="25">
        <v>301.06666666666649</v>
      </c>
    </row>
    <row r="21" spans="7:13" ht="15.75" thickBot="1" x14ac:dyDescent="0.3">
      <c r="G21" s="8" t="s">
        <v>52</v>
      </c>
      <c r="H21" s="8">
        <v>10</v>
      </c>
      <c r="I21" s="8">
        <v>705</v>
      </c>
      <c r="J21" s="26">
        <v>70.5</v>
      </c>
      <c r="K21" s="26">
        <v>137.38888888888889</v>
      </c>
    </row>
    <row r="24" spans="7:13" ht="15.75" thickBot="1" x14ac:dyDescent="0.3">
      <c r="G24" s="20" t="s">
        <v>18</v>
      </c>
      <c r="H24" s="20"/>
      <c r="I24" s="20"/>
      <c r="J24" s="20"/>
      <c r="K24" s="20"/>
      <c r="L24" s="20"/>
      <c r="M24" s="20"/>
    </row>
    <row r="25" spans="7:13" x14ac:dyDescent="0.25">
      <c r="G25" s="21" t="s">
        <v>20</v>
      </c>
      <c r="H25" s="21" t="s">
        <v>21</v>
      </c>
      <c r="I25" s="21" t="s">
        <v>22</v>
      </c>
      <c r="J25" s="21" t="s">
        <v>23</v>
      </c>
      <c r="K25" s="21" t="s">
        <v>24</v>
      </c>
      <c r="L25" s="21" t="s">
        <v>25</v>
      </c>
      <c r="M25" s="21" t="s">
        <v>26</v>
      </c>
    </row>
    <row r="26" spans="7:13" x14ac:dyDescent="0.25">
      <c r="G26" s="20" t="s">
        <v>64</v>
      </c>
      <c r="H26" s="23">
        <v>967.04999999999927</v>
      </c>
      <c r="I26" s="20">
        <v>9</v>
      </c>
      <c r="J26" s="23">
        <v>107.44999999999992</v>
      </c>
      <c r="K26" s="27">
        <v>0.32461690807472149</v>
      </c>
      <c r="L26" s="23">
        <v>0.9454483804206435</v>
      </c>
      <c r="M26" s="28">
        <v>3.17889310445827</v>
      </c>
    </row>
    <row r="27" spans="7:13" x14ac:dyDescent="0.25">
      <c r="G27" s="20" t="s">
        <v>65</v>
      </c>
      <c r="H27" s="23">
        <v>14.449999999999363</v>
      </c>
      <c r="I27" s="20">
        <v>1</v>
      </c>
      <c r="J27" s="23">
        <v>14.449999999999363</v>
      </c>
      <c r="K27" s="27">
        <v>4.3654856413955535E-2</v>
      </c>
      <c r="L27" s="23">
        <v>0.83914945968668186</v>
      </c>
      <c r="M27" s="28">
        <v>5.1173550291992269</v>
      </c>
    </row>
    <row r="28" spans="7:13" x14ac:dyDescent="0.25">
      <c r="G28" s="20" t="s">
        <v>66</v>
      </c>
      <c r="H28" s="23">
        <v>2979.0500000000006</v>
      </c>
      <c r="I28" s="20">
        <v>9</v>
      </c>
      <c r="J28" s="23">
        <v>331.00555555555565</v>
      </c>
      <c r="K28" s="23"/>
      <c r="L28" s="23"/>
      <c r="M28" s="20"/>
    </row>
    <row r="29" spans="7:13" x14ac:dyDescent="0.25">
      <c r="G29" s="20"/>
      <c r="H29" s="23"/>
      <c r="I29" s="20"/>
      <c r="J29" s="23"/>
      <c r="K29" s="23"/>
      <c r="L29" s="23"/>
      <c r="M29" s="20"/>
    </row>
    <row r="30" spans="7:13" ht="15.75" thickBot="1" x14ac:dyDescent="0.3">
      <c r="G30" s="22" t="s">
        <v>33</v>
      </c>
      <c r="H30" s="24">
        <v>3960.5499999999993</v>
      </c>
      <c r="I30" s="22">
        <v>19</v>
      </c>
      <c r="J30" s="22"/>
      <c r="K30" s="22"/>
      <c r="L30" s="22"/>
      <c r="M30" s="22"/>
    </row>
  </sheetData>
  <mergeCells count="1">
    <mergeCell ref="A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3272-E8A9-42B2-958E-7DA3F0ED7A79}">
  <dimension ref="A1:O53"/>
  <sheetViews>
    <sheetView topLeftCell="G41" workbookViewId="0">
      <selection activeCell="I51" sqref="I51"/>
    </sheetView>
  </sheetViews>
  <sheetFormatPr baseColWidth="10" defaultRowHeight="15" x14ac:dyDescent="0.25"/>
  <cols>
    <col min="2" max="2" width="14.85546875" customWidth="1"/>
    <col min="3" max="3" width="17.85546875" bestFit="1" customWidth="1"/>
    <col min="4" max="4" width="15.5703125" customWidth="1"/>
    <col min="5" max="5" width="15.140625" customWidth="1"/>
    <col min="7" max="7" width="39.7109375" customWidth="1"/>
    <col min="8" max="8" width="18" bestFit="1" customWidth="1"/>
    <col min="9" max="9" width="19.28515625" bestFit="1" customWidth="1"/>
    <col min="10" max="10" width="26" bestFit="1" customWidth="1"/>
    <col min="11" max="11" width="14.5703125" bestFit="1" customWidth="1"/>
    <col min="12" max="13" width="16.7109375" bestFit="1" customWidth="1"/>
    <col min="14" max="14" width="16.42578125" bestFit="1" customWidth="1"/>
    <col min="15" max="15" width="16.7109375" bestFit="1" customWidth="1"/>
  </cols>
  <sheetData>
    <row r="1" spans="1:5" x14ac:dyDescent="0.25">
      <c r="A1" s="29" t="s">
        <v>68</v>
      </c>
      <c r="B1" s="29"/>
      <c r="C1" s="29"/>
      <c r="D1" s="29"/>
      <c r="E1" s="29"/>
    </row>
    <row r="2" spans="1:5" x14ac:dyDescent="0.25">
      <c r="A2" s="29"/>
      <c r="B2" s="29"/>
      <c r="C2" s="29"/>
      <c r="D2" s="29"/>
      <c r="E2" s="29"/>
    </row>
    <row r="3" spans="1:5" x14ac:dyDescent="0.25">
      <c r="A3" s="29"/>
      <c r="B3" s="29"/>
      <c r="C3" s="29"/>
      <c r="D3" s="29"/>
      <c r="E3" s="29"/>
    </row>
    <row r="6" spans="1:5" x14ac:dyDescent="0.25">
      <c r="B6" s="2" t="s">
        <v>67</v>
      </c>
      <c r="C6" s="35" t="s">
        <v>69</v>
      </c>
      <c r="D6" s="19" t="s">
        <v>70</v>
      </c>
      <c r="E6" s="35" t="s">
        <v>71</v>
      </c>
    </row>
    <row r="7" spans="1:5" x14ac:dyDescent="0.25">
      <c r="B7" s="2" t="s">
        <v>72</v>
      </c>
      <c r="C7" s="36">
        <v>2</v>
      </c>
      <c r="D7" s="36">
        <v>7</v>
      </c>
      <c r="E7" s="34">
        <v>14494</v>
      </c>
    </row>
    <row r="8" spans="1:5" x14ac:dyDescent="0.25">
      <c r="B8" s="2" t="s">
        <v>73</v>
      </c>
      <c r="C8" s="36">
        <v>6</v>
      </c>
      <c r="D8" s="36">
        <v>11</v>
      </c>
      <c r="E8" s="34">
        <v>22754</v>
      </c>
    </row>
    <row r="9" spans="1:5" x14ac:dyDescent="0.25">
      <c r="B9" s="2" t="s">
        <v>74</v>
      </c>
      <c r="C9" s="36">
        <v>2</v>
      </c>
      <c r="D9" s="36">
        <v>7</v>
      </c>
      <c r="E9" s="34">
        <v>15392</v>
      </c>
    </row>
    <row r="10" spans="1:5" x14ac:dyDescent="0.25">
      <c r="B10" s="2" t="s">
        <v>75</v>
      </c>
      <c r="C10" s="36">
        <v>7</v>
      </c>
      <c r="D10" s="36">
        <v>12</v>
      </c>
      <c r="E10" s="34">
        <v>24349</v>
      </c>
    </row>
    <row r="11" spans="1:5" x14ac:dyDescent="0.25">
      <c r="B11" s="2" t="s">
        <v>76</v>
      </c>
      <c r="C11" s="36">
        <v>7</v>
      </c>
      <c r="D11" s="36">
        <v>12</v>
      </c>
      <c r="E11" s="34">
        <v>23892</v>
      </c>
    </row>
    <row r="12" spans="1:5" x14ac:dyDescent="0.25">
      <c r="B12" s="2" t="s">
        <v>77</v>
      </c>
      <c r="C12" s="36">
        <v>8</v>
      </c>
      <c r="D12" s="36">
        <v>13</v>
      </c>
      <c r="E12" s="34">
        <v>29646</v>
      </c>
    </row>
    <row r="13" spans="1:5" x14ac:dyDescent="0.25">
      <c r="B13" s="2" t="s">
        <v>78</v>
      </c>
      <c r="C13" s="36">
        <v>4</v>
      </c>
      <c r="D13" s="36">
        <v>9</v>
      </c>
      <c r="E13" s="34">
        <v>32210</v>
      </c>
    </row>
    <row r="14" spans="1:5" x14ac:dyDescent="0.25">
      <c r="B14" s="2" t="s">
        <v>79</v>
      </c>
      <c r="C14" s="36">
        <v>1</v>
      </c>
      <c r="D14" s="36">
        <v>6</v>
      </c>
      <c r="E14" s="34">
        <v>13900</v>
      </c>
    </row>
    <row r="15" spans="1:5" x14ac:dyDescent="0.25">
      <c r="B15" s="2" t="s">
        <v>80</v>
      </c>
      <c r="C15" s="36">
        <v>8</v>
      </c>
      <c r="D15" s="36">
        <v>13</v>
      </c>
      <c r="E15" s="34">
        <v>31213</v>
      </c>
    </row>
    <row r="16" spans="1:5" x14ac:dyDescent="0.25">
      <c r="B16" s="2" t="s">
        <v>81</v>
      </c>
      <c r="C16" s="36">
        <v>7</v>
      </c>
      <c r="D16" s="36">
        <v>12</v>
      </c>
      <c r="E16" s="34">
        <v>24887</v>
      </c>
    </row>
    <row r="17" spans="2:11" x14ac:dyDescent="0.25">
      <c r="B17" s="2" t="s">
        <v>82</v>
      </c>
      <c r="C17" s="36">
        <v>6</v>
      </c>
      <c r="D17" s="36">
        <v>11</v>
      </c>
      <c r="E17" s="34">
        <v>23969</v>
      </c>
    </row>
    <row r="18" spans="2:11" x14ac:dyDescent="0.25">
      <c r="B18" s="2" t="s">
        <v>83</v>
      </c>
      <c r="C18" s="36">
        <v>7</v>
      </c>
      <c r="D18" s="36">
        <v>12</v>
      </c>
      <c r="E18" s="34">
        <v>24875</v>
      </c>
    </row>
    <row r="19" spans="2:11" x14ac:dyDescent="0.25">
      <c r="B19" s="2" t="s">
        <v>84</v>
      </c>
      <c r="C19" s="36">
        <v>5</v>
      </c>
      <c r="D19" s="36">
        <v>10</v>
      </c>
      <c r="E19" s="34">
        <v>34101</v>
      </c>
    </row>
    <row r="20" spans="2:11" x14ac:dyDescent="0.25">
      <c r="B20" s="2" t="s">
        <v>85</v>
      </c>
      <c r="C20" s="36">
        <v>1</v>
      </c>
      <c r="D20" s="36">
        <v>6</v>
      </c>
      <c r="E20" s="34">
        <v>12000</v>
      </c>
    </row>
    <row r="21" spans="2:11" x14ac:dyDescent="0.25">
      <c r="B21" s="2" t="s">
        <v>86</v>
      </c>
      <c r="C21" s="36">
        <v>1</v>
      </c>
      <c r="D21" s="36">
        <v>6</v>
      </c>
      <c r="E21" s="34">
        <v>19468</v>
      </c>
    </row>
    <row r="22" spans="2:11" x14ac:dyDescent="0.25">
      <c r="B22" s="2" t="s">
        <v>87</v>
      </c>
      <c r="C22" s="36">
        <v>3</v>
      </c>
      <c r="D22" s="36">
        <v>8</v>
      </c>
      <c r="E22" s="34">
        <v>23327</v>
      </c>
    </row>
    <row r="23" spans="2:11" x14ac:dyDescent="0.25">
      <c r="B23" s="2" t="s">
        <v>88</v>
      </c>
      <c r="C23" s="36">
        <v>2</v>
      </c>
      <c r="D23" s="36">
        <v>7</v>
      </c>
      <c r="E23" s="34">
        <v>15526</v>
      </c>
    </row>
    <row r="24" spans="2:11" x14ac:dyDescent="0.25">
      <c r="B24" s="2" t="s">
        <v>89</v>
      </c>
      <c r="C24" s="36">
        <v>3</v>
      </c>
      <c r="D24" s="36">
        <v>8</v>
      </c>
      <c r="E24" s="34">
        <v>21144</v>
      </c>
    </row>
    <row r="25" spans="2:11" x14ac:dyDescent="0.25">
      <c r="B25" s="2" t="s">
        <v>90</v>
      </c>
      <c r="C25" s="36">
        <v>2</v>
      </c>
      <c r="D25" s="36">
        <v>7</v>
      </c>
      <c r="E25" s="34">
        <v>15090</v>
      </c>
      <c r="G25" t="s">
        <v>102</v>
      </c>
    </row>
    <row r="26" spans="2:11" ht="15.75" thickBot="1" x14ac:dyDescent="0.3">
      <c r="B26" s="2" t="s">
        <v>91</v>
      </c>
      <c r="C26" s="36">
        <v>2</v>
      </c>
      <c r="D26" s="36">
        <v>7</v>
      </c>
      <c r="E26" s="34">
        <v>12835</v>
      </c>
    </row>
    <row r="27" spans="2:11" x14ac:dyDescent="0.25">
      <c r="B27" s="2" t="s">
        <v>92</v>
      </c>
      <c r="C27" s="36">
        <v>5</v>
      </c>
      <c r="D27" s="36">
        <v>10</v>
      </c>
      <c r="E27" s="34">
        <v>45736</v>
      </c>
      <c r="G27" s="40" t="s">
        <v>103</v>
      </c>
      <c r="H27" s="40"/>
    </row>
    <row r="28" spans="2:11" x14ac:dyDescent="0.25">
      <c r="B28" s="2" t="s">
        <v>93</v>
      </c>
      <c r="C28" s="36">
        <v>8</v>
      </c>
      <c r="D28" s="36">
        <v>13</v>
      </c>
      <c r="E28" s="34">
        <v>30498</v>
      </c>
      <c r="G28" s="41" t="s">
        <v>104</v>
      </c>
      <c r="H28" s="43">
        <v>0.67452380556020874</v>
      </c>
      <c r="J28">
        <v>1</v>
      </c>
      <c r="K28">
        <v>-1</v>
      </c>
    </row>
    <row r="29" spans="2:11" x14ac:dyDescent="0.25">
      <c r="B29" s="2" t="s">
        <v>94</v>
      </c>
      <c r="C29" s="36">
        <v>3</v>
      </c>
      <c r="D29" s="36">
        <v>8</v>
      </c>
      <c r="E29" s="34">
        <v>23554</v>
      </c>
      <c r="G29" s="41" t="s">
        <v>105</v>
      </c>
      <c r="H29" s="43">
        <v>0.45498236426742622</v>
      </c>
    </row>
    <row r="30" spans="2:11" x14ac:dyDescent="0.25">
      <c r="B30" s="2" t="s">
        <v>95</v>
      </c>
      <c r="C30" s="36">
        <v>1</v>
      </c>
      <c r="D30" s="36">
        <v>6</v>
      </c>
      <c r="E30" s="34">
        <v>14500</v>
      </c>
      <c r="G30" s="41" t="s">
        <v>106</v>
      </c>
      <c r="H30" s="43">
        <v>0.39980316299126289</v>
      </c>
    </row>
    <row r="31" spans="2:11" x14ac:dyDescent="0.25">
      <c r="B31" s="2" t="s">
        <v>96</v>
      </c>
      <c r="C31" s="36">
        <v>6</v>
      </c>
      <c r="D31" s="36">
        <v>11</v>
      </c>
      <c r="E31" s="34">
        <v>24009</v>
      </c>
      <c r="G31" s="41" t="s">
        <v>107</v>
      </c>
      <c r="H31" s="43">
        <v>5662.1368096506721</v>
      </c>
    </row>
    <row r="32" spans="2:11" ht="15.75" thickBot="1" x14ac:dyDescent="0.3">
      <c r="B32" s="2" t="s">
        <v>97</v>
      </c>
      <c r="C32" s="36">
        <v>3</v>
      </c>
      <c r="D32" s="36">
        <v>8</v>
      </c>
      <c r="E32" s="34">
        <v>23583</v>
      </c>
      <c r="G32" s="42" t="s">
        <v>108</v>
      </c>
      <c r="H32" s="44">
        <v>30</v>
      </c>
    </row>
    <row r="33" spans="2:15" x14ac:dyDescent="0.25">
      <c r="B33" s="2" t="s">
        <v>98</v>
      </c>
      <c r="C33" s="36">
        <v>5</v>
      </c>
      <c r="D33" s="36">
        <v>10</v>
      </c>
      <c r="E33" s="34">
        <v>26075</v>
      </c>
    </row>
    <row r="34" spans="2:15" ht="15.75" thickBot="1" x14ac:dyDescent="0.3">
      <c r="B34" s="2" t="s">
        <v>99</v>
      </c>
      <c r="C34" s="36">
        <v>9</v>
      </c>
      <c r="D34" s="36">
        <v>14</v>
      </c>
      <c r="E34" s="34">
        <v>32649</v>
      </c>
      <c r="G34" s="11" t="s">
        <v>18</v>
      </c>
      <c r="H34" s="11"/>
      <c r="I34" s="11"/>
      <c r="J34" s="11"/>
      <c r="K34" s="11"/>
      <c r="L34" s="11"/>
    </row>
    <row r="35" spans="2:15" x14ac:dyDescent="0.25">
      <c r="B35" s="2" t="s">
        <v>100</v>
      </c>
      <c r="C35" s="36">
        <v>6</v>
      </c>
      <c r="D35" s="36">
        <v>11</v>
      </c>
      <c r="E35" s="34">
        <v>23083</v>
      </c>
      <c r="G35" s="12"/>
      <c r="H35" s="12" t="s">
        <v>22</v>
      </c>
      <c r="I35" s="12" t="s">
        <v>21</v>
      </c>
      <c r="J35" s="12" t="s">
        <v>23</v>
      </c>
      <c r="K35" s="12" t="s">
        <v>24</v>
      </c>
      <c r="L35" s="12" t="s">
        <v>112</v>
      </c>
    </row>
    <row r="36" spans="2:15" x14ac:dyDescent="0.25">
      <c r="B36" s="2" t="s">
        <v>101</v>
      </c>
      <c r="C36" s="36">
        <v>3</v>
      </c>
      <c r="D36" s="36">
        <v>8</v>
      </c>
      <c r="E36" s="34">
        <v>23385</v>
      </c>
      <c r="G36" s="52" t="s">
        <v>109</v>
      </c>
      <c r="H36" s="52">
        <v>2</v>
      </c>
      <c r="I36" s="53">
        <v>749381135.7663697</v>
      </c>
      <c r="J36" s="53">
        <v>374690567.88318485</v>
      </c>
      <c r="K36" s="50">
        <v>23.374484354739089</v>
      </c>
      <c r="L36" s="47">
        <v>1.2844152976089541E-6</v>
      </c>
    </row>
    <row r="37" spans="2:15" x14ac:dyDescent="0.25">
      <c r="G37" s="52" t="s">
        <v>110</v>
      </c>
      <c r="H37" s="52">
        <v>28</v>
      </c>
      <c r="I37" s="53">
        <v>897674211.03363049</v>
      </c>
      <c r="J37" s="53">
        <v>32059793.251201089</v>
      </c>
      <c r="K37" s="52"/>
      <c r="L37" s="52"/>
    </row>
    <row r="38" spans="2:15" ht="15.75" thickBot="1" x14ac:dyDescent="0.3">
      <c r="G38" s="55" t="s">
        <v>33</v>
      </c>
      <c r="H38" s="55">
        <v>30</v>
      </c>
      <c r="I38" s="56">
        <v>1647055346.8000002</v>
      </c>
      <c r="J38" s="55"/>
      <c r="K38" s="55"/>
      <c r="L38" s="55"/>
    </row>
    <row r="39" spans="2:15" ht="15.75" thickBot="1" x14ac:dyDescent="0.3"/>
    <row r="40" spans="2:15" x14ac:dyDescent="0.25">
      <c r="G40" s="39"/>
      <c r="H40" s="45" t="s">
        <v>113</v>
      </c>
      <c r="I40" s="39" t="s">
        <v>107</v>
      </c>
      <c r="J40" s="39" t="s">
        <v>114</v>
      </c>
      <c r="K40" s="39" t="s">
        <v>25</v>
      </c>
      <c r="L40" s="39" t="s">
        <v>115</v>
      </c>
      <c r="M40" s="39" t="s">
        <v>116</v>
      </c>
      <c r="N40" s="39" t="s">
        <v>117</v>
      </c>
      <c r="O40" s="39" t="s">
        <v>118</v>
      </c>
    </row>
    <row r="41" spans="2:15" x14ac:dyDescent="0.25">
      <c r="G41" s="37" t="s">
        <v>111</v>
      </c>
      <c r="H41" s="50">
        <v>4334.5509907289634</v>
      </c>
      <c r="I41" s="48">
        <v>4077.6544701736339</v>
      </c>
      <c r="J41" s="48">
        <v>1.0630010518140813</v>
      </c>
      <c r="K41" s="48">
        <v>0.29686385185636677</v>
      </c>
      <c r="L41" s="48">
        <v>-4018.1455477480122</v>
      </c>
      <c r="M41" s="48">
        <v>12687.247529205939</v>
      </c>
      <c r="N41" s="48">
        <v>-4018.1455477480122</v>
      </c>
      <c r="O41" s="48">
        <v>12687.247529205939</v>
      </c>
    </row>
    <row r="42" spans="2:15" x14ac:dyDescent="0.25">
      <c r="G42" s="37" t="s">
        <v>69</v>
      </c>
      <c r="H42" s="50">
        <v>0</v>
      </c>
      <c r="I42" s="48">
        <v>0</v>
      </c>
      <c r="J42" s="48">
        <v>65535</v>
      </c>
      <c r="K42" s="48" t="e">
        <v>#NUM!</v>
      </c>
      <c r="L42" s="48">
        <v>0</v>
      </c>
      <c r="M42" s="48">
        <v>0</v>
      </c>
      <c r="N42" s="48">
        <v>0</v>
      </c>
      <c r="O42" s="48">
        <v>0</v>
      </c>
    </row>
    <row r="43" spans="2:15" ht="15.75" thickBot="1" x14ac:dyDescent="0.3">
      <c r="G43" s="38" t="s">
        <v>70</v>
      </c>
      <c r="H43" s="51">
        <v>2021.581167060534</v>
      </c>
      <c r="I43" s="49">
        <v>418.13850635351946</v>
      </c>
      <c r="J43" s="49">
        <v>4.8347165743959675</v>
      </c>
      <c r="K43" s="49" t="e">
        <v>#NUM!</v>
      </c>
      <c r="L43" s="49">
        <v>1165.0632643863885</v>
      </c>
      <c r="M43" s="49">
        <v>2878.0990697346797</v>
      </c>
      <c r="N43" s="49">
        <v>1165.0632643863885</v>
      </c>
      <c r="O43" s="49">
        <v>2878.0990697346797</v>
      </c>
    </row>
    <row r="47" spans="2:15" x14ac:dyDescent="0.25">
      <c r="G47" t="s">
        <v>71</v>
      </c>
      <c r="H47" s="31">
        <f>+H41</f>
        <v>4334.5509907289634</v>
      </c>
    </row>
    <row r="49" spans="7:10" x14ac:dyDescent="0.25">
      <c r="G49" t="s">
        <v>119</v>
      </c>
      <c r="H49">
        <v>25</v>
      </c>
      <c r="J49" s="58" t="s">
        <v>123</v>
      </c>
    </row>
    <row r="50" spans="7:10" x14ac:dyDescent="0.25">
      <c r="G50" t="s">
        <v>120</v>
      </c>
      <c r="H50">
        <f>+H42</f>
        <v>0</v>
      </c>
      <c r="J50" s="57">
        <f>+H47+(H49*H50)+(H52*H53)</f>
        <v>54874.080167242311</v>
      </c>
    </row>
    <row r="52" spans="7:10" x14ac:dyDescent="0.25">
      <c r="G52" t="s">
        <v>121</v>
      </c>
      <c r="H52">
        <v>25</v>
      </c>
    </row>
    <row r="53" spans="7:10" x14ac:dyDescent="0.25">
      <c r="G53" t="s">
        <v>122</v>
      </c>
      <c r="H53">
        <f>+H43</f>
        <v>2021.581167060534</v>
      </c>
    </row>
  </sheetData>
  <mergeCells count="1">
    <mergeCell ref="A1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183E-3C3A-4C01-9D84-BD8D52DEAFC8}">
  <dimension ref="A1:N40"/>
  <sheetViews>
    <sheetView topLeftCell="E1" workbookViewId="0">
      <selection activeCell="N27" sqref="N27:N40"/>
    </sheetView>
  </sheetViews>
  <sheetFormatPr baseColWidth="10" defaultRowHeight="15" x14ac:dyDescent="0.25"/>
  <cols>
    <col min="2" max="2" width="12.28515625" bestFit="1" customWidth="1"/>
    <col min="3" max="3" width="17.85546875" bestFit="1" customWidth="1"/>
    <col min="4" max="4" width="13.7109375" customWidth="1"/>
    <col min="5" max="5" width="14.5703125" customWidth="1"/>
    <col min="6" max="6" width="13.42578125" customWidth="1"/>
    <col min="7" max="7" width="14.140625" customWidth="1"/>
    <col min="8" max="8" width="14.5703125" customWidth="1"/>
    <col min="11" max="11" width="24" bestFit="1" customWidth="1"/>
    <col min="12" max="12" width="14.7109375" customWidth="1"/>
    <col min="13" max="13" width="24.28515625" customWidth="1"/>
    <col min="14" max="14" width="14.5703125" bestFit="1" customWidth="1"/>
  </cols>
  <sheetData>
    <row r="1" spans="1:14" x14ac:dyDescent="0.25">
      <c r="A1" s="29" t="s">
        <v>124</v>
      </c>
      <c r="B1" s="29"/>
      <c r="C1" s="29"/>
      <c r="D1" s="29"/>
      <c r="E1" s="29"/>
    </row>
    <row r="2" spans="1:14" x14ac:dyDescent="0.25">
      <c r="A2" s="29"/>
      <c r="B2" s="29"/>
      <c r="C2" s="29"/>
      <c r="D2" s="29"/>
      <c r="E2" s="29"/>
    </row>
    <row r="3" spans="1:14" x14ac:dyDescent="0.25">
      <c r="A3" s="29"/>
      <c r="B3" s="29"/>
      <c r="C3" s="29"/>
      <c r="D3" s="29"/>
      <c r="E3" s="29"/>
    </row>
    <row r="5" spans="1:14" ht="15.75" thickBot="1" x14ac:dyDescent="0.3"/>
    <row r="6" spans="1:14" x14ac:dyDescent="0.25">
      <c r="B6" s="2" t="s">
        <v>125</v>
      </c>
      <c r="C6" s="59" t="s">
        <v>69</v>
      </c>
      <c r="D6" s="19" t="s">
        <v>70</v>
      </c>
      <c r="E6" s="59" t="s">
        <v>71</v>
      </c>
      <c r="F6" s="60" t="s">
        <v>126</v>
      </c>
      <c r="G6" s="60" t="s">
        <v>127</v>
      </c>
      <c r="H6" s="59" t="s">
        <v>128</v>
      </c>
      <c r="K6" s="40" t="s">
        <v>70</v>
      </c>
      <c r="L6" s="40"/>
    </row>
    <row r="7" spans="1:14" x14ac:dyDescent="0.25">
      <c r="B7" s="2" t="s">
        <v>72</v>
      </c>
      <c r="C7" s="3">
        <v>2</v>
      </c>
      <c r="D7" s="3">
        <v>7</v>
      </c>
      <c r="E7" s="34">
        <v>14494</v>
      </c>
      <c r="F7" s="3">
        <v>54</v>
      </c>
      <c r="G7" s="3">
        <v>80</v>
      </c>
      <c r="H7" s="33">
        <v>1.8399999999999999</v>
      </c>
      <c r="K7" s="41"/>
      <c r="L7" s="41"/>
    </row>
    <row r="8" spans="1:14" x14ac:dyDescent="0.25">
      <c r="B8" s="2" t="s">
        <v>73</v>
      </c>
      <c r="C8" s="3">
        <v>6</v>
      </c>
      <c r="D8" s="3">
        <v>11</v>
      </c>
      <c r="E8" s="34">
        <v>22754</v>
      </c>
      <c r="F8" s="3">
        <v>21</v>
      </c>
      <c r="G8" s="3">
        <v>67</v>
      </c>
      <c r="H8" s="33">
        <v>1.62</v>
      </c>
      <c r="K8" s="41" t="s">
        <v>129</v>
      </c>
      <c r="L8" s="61">
        <v>9.4333333333333336</v>
      </c>
      <c r="M8" t="s">
        <v>11</v>
      </c>
    </row>
    <row r="9" spans="1:14" x14ac:dyDescent="0.25">
      <c r="B9" s="2" t="s">
        <v>74</v>
      </c>
      <c r="C9" s="3">
        <v>2</v>
      </c>
      <c r="D9" s="3">
        <v>7</v>
      </c>
      <c r="E9" s="34">
        <v>15392</v>
      </c>
      <c r="F9" s="3">
        <v>36</v>
      </c>
      <c r="G9" s="3">
        <v>53</v>
      </c>
      <c r="H9" s="33">
        <v>1.52</v>
      </c>
      <c r="K9" s="41" t="s">
        <v>107</v>
      </c>
      <c r="L9" s="61">
        <v>0.45909289204354314</v>
      </c>
    </row>
    <row r="10" spans="1:14" x14ac:dyDescent="0.25">
      <c r="B10" s="2" t="s">
        <v>75</v>
      </c>
      <c r="C10" s="3">
        <v>7</v>
      </c>
      <c r="D10" s="3">
        <v>12</v>
      </c>
      <c r="E10" s="34">
        <v>24349</v>
      </c>
      <c r="F10" s="3">
        <v>38</v>
      </c>
      <c r="G10" s="3">
        <v>61</v>
      </c>
      <c r="H10" s="33">
        <v>1.6400000000000001</v>
      </c>
      <c r="K10" s="41" t="s">
        <v>130</v>
      </c>
      <c r="L10" s="61">
        <v>9.5</v>
      </c>
      <c r="M10" t="s">
        <v>140</v>
      </c>
    </row>
    <row r="11" spans="1:14" x14ac:dyDescent="0.25">
      <c r="B11" s="2" t="s">
        <v>76</v>
      </c>
      <c r="C11" s="3">
        <v>7</v>
      </c>
      <c r="D11" s="3">
        <v>12</v>
      </c>
      <c r="E11" s="34">
        <v>23892</v>
      </c>
      <c r="F11" s="3">
        <v>46</v>
      </c>
      <c r="G11" s="3">
        <v>51</v>
      </c>
      <c r="H11" s="33">
        <v>1.53</v>
      </c>
      <c r="K11" s="41" t="s">
        <v>131</v>
      </c>
      <c r="L11" s="61">
        <v>7</v>
      </c>
    </row>
    <row r="12" spans="1:14" x14ac:dyDescent="0.25">
      <c r="B12" s="2" t="s">
        <v>77</v>
      </c>
      <c r="C12" s="3">
        <v>8</v>
      </c>
      <c r="D12" s="3">
        <v>13</v>
      </c>
      <c r="E12" s="34">
        <v>29646</v>
      </c>
      <c r="F12" s="3">
        <v>32</v>
      </c>
      <c r="G12" s="3">
        <v>80</v>
      </c>
      <c r="H12" s="33">
        <v>1.8</v>
      </c>
      <c r="K12" s="41" t="s">
        <v>132</v>
      </c>
      <c r="L12" s="61">
        <v>2.5145553296253258</v>
      </c>
      <c r="M12" s="30">
        <f>+L8+L12</f>
        <v>11.947888662958659</v>
      </c>
      <c r="N12" s="30">
        <f>+L8-L12</f>
        <v>6.9187780037080078</v>
      </c>
    </row>
    <row r="13" spans="1:14" x14ac:dyDescent="0.25">
      <c r="B13" s="2" t="s">
        <v>78</v>
      </c>
      <c r="C13" s="3">
        <v>4</v>
      </c>
      <c r="D13" s="3">
        <v>9</v>
      </c>
      <c r="E13" s="34">
        <v>32210</v>
      </c>
      <c r="F13" s="3">
        <v>24</v>
      </c>
      <c r="G13" s="3">
        <v>61</v>
      </c>
      <c r="H13" s="33">
        <v>1.6600000000000001</v>
      </c>
      <c r="K13" s="41" t="s">
        <v>133</v>
      </c>
      <c r="L13" s="61">
        <v>6.3229885057471309</v>
      </c>
    </row>
    <row r="14" spans="1:14" x14ac:dyDescent="0.25">
      <c r="B14" s="2" t="s">
        <v>79</v>
      </c>
      <c r="C14" s="3">
        <v>1</v>
      </c>
      <c r="D14" s="3">
        <v>6</v>
      </c>
      <c r="E14" s="34">
        <v>13900</v>
      </c>
      <c r="F14" s="3">
        <v>47</v>
      </c>
      <c r="G14" s="3">
        <v>54</v>
      </c>
      <c r="H14" s="33">
        <v>1.56</v>
      </c>
      <c r="K14" s="41" t="s">
        <v>134</v>
      </c>
      <c r="L14" s="61">
        <v>-1.3525460896494659</v>
      </c>
    </row>
    <row r="15" spans="1:14" x14ac:dyDescent="0.25">
      <c r="B15" s="2" t="s">
        <v>80</v>
      </c>
      <c r="C15" s="3">
        <v>8</v>
      </c>
      <c r="D15" s="3">
        <v>13</v>
      </c>
      <c r="E15" s="34">
        <v>31213</v>
      </c>
      <c r="F15" s="3">
        <v>32</v>
      </c>
      <c r="G15" s="3">
        <v>57</v>
      </c>
      <c r="H15" s="33">
        <v>1.56</v>
      </c>
      <c r="K15" s="41" t="s">
        <v>135</v>
      </c>
      <c r="L15" s="61">
        <v>0.15378818891446677</v>
      </c>
    </row>
    <row r="16" spans="1:14" x14ac:dyDescent="0.25">
      <c r="B16" s="2" t="s">
        <v>81</v>
      </c>
      <c r="C16" s="3">
        <v>7</v>
      </c>
      <c r="D16" s="3">
        <v>12</v>
      </c>
      <c r="E16" s="34">
        <v>24887</v>
      </c>
      <c r="F16" s="3">
        <v>37</v>
      </c>
      <c r="G16" s="3">
        <v>77</v>
      </c>
      <c r="H16" s="33">
        <v>1.72</v>
      </c>
      <c r="K16" s="41" t="s">
        <v>136</v>
      </c>
      <c r="L16" s="61">
        <v>8</v>
      </c>
    </row>
    <row r="17" spans="2:14" x14ac:dyDescent="0.25">
      <c r="B17" s="2" t="s">
        <v>82</v>
      </c>
      <c r="C17" s="3">
        <v>6</v>
      </c>
      <c r="D17" s="3">
        <v>11</v>
      </c>
      <c r="E17" s="34">
        <v>23969</v>
      </c>
      <c r="F17" s="3">
        <v>32</v>
      </c>
      <c r="G17" s="3">
        <v>79</v>
      </c>
      <c r="H17" s="33">
        <v>1.77</v>
      </c>
      <c r="K17" s="41" t="s">
        <v>137</v>
      </c>
      <c r="L17" s="61">
        <v>6</v>
      </c>
    </row>
    <row r="18" spans="2:14" x14ac:dyDescent="0.25">
      <c r="B18" s="2" t="s">
        <v>83</v>
      </c>
      <c r="C18" s="3">
        <v>7</v>
      </c>
      <c r="D18" s="3">
        <v>12</v>
      </c>
      <c r="E18" s="34">
        <v>24875</v>
      </c>
      <c r="F18" s="3">
        <v>44</v>
      </c>
      <c r="G18" s="3">
        <v>66</v>
      </c>
      <c r="H18" s="33">
        <v>1.63</v>
      </c>
      <c r="K18" s="41" t="s">
        <v>138</v>
      </c>
      <c r="L18" s="61">
        <v>14</v>
      </c>
    </row>
    <row r="19" spans="2:14" x14ac:dyDescent="0.25">
      <c r="B19" s="2" t="s">
        <v>84</v>
      </c>
      <c r="C19" s="3">
        <v>5</v>
      </c>
      <c r="D19" s="3">
        <v>10</v>
      </c>
      <c r="E19" s="34">
        <v>34101</v>
      </c>
      <c r="F19" s="3">
        <v>33</v>
      </c>
      <c r="G19" s="3">
        <v>52</v>
      </c>
      <c r="H19" s="33">
        <v>1.52</v>
      </c>
      <c r="K19" s="41" t="s">
        <v>10</v>
      </c>
      <c r="L19" s="61">
        <v>283</v>
      </c>
    </row>
    <row r="20" spans="2:14" x14ac:dyDescent="0.25">
      <c r="B20" s="2" t="s">
        <v>85</v>
      </c>
      <c r="C20" s="3">
        <v>1</v>
      </c>
      <c r="D20" s="3">
        <v>6</v>
      </c>
      <c r="E20" s="34">
        <v>12000</v>
      </c>
      <c r="F20" s="3">
        <v>42</v>
      </c>
      <c r="G20" s="3">
        <v>78</v>
      </c>
      <c r="H20" s="33">
        <v>1.77</v>
      </c>
      <c r="K20" s="41" t="s">
        <v>9</v>
      </c>
      <c r="L20" s="61">
        <v>30</v>
      </c>
    </row>
    <row r="21" spans="2:14" ht="15.75" thickBot="1" x14ac:dyDescent="0.3">
      <c r="B21" s="2" t="s">
        <v>86</v>
      </c>
      <c r="C21" s="3">
        <v>1</v>
      </c>
      <c r="D21" s="3">
        <v>6</v>
      </c>
      <c r="E21" s="34">
        <v>19468</v>
      </c>
      <c r="F21" s="3">
        <v>37</v>
      </c>
      <c r="G21" s="3">
        <v>47</v>
      </c>
      <c r="H21" s="33">
        <v>1.5</v>
      </c>
      <c r="K21" s="42" t="s">
        <v>139</v>
      </c>
      <c r="L21" s="62">
        <v>0.93895039129988356</v>
      </c>
    </row>
    <row r="22" spans="2:14" x14ac:dyDescent="0.25">
      <c r="B22" s="2" t="s">
        <v>87</v>
      </c>
      <c r="C22" s="3">
        <v>3</v>
      </c>
      <c r="D22" s="3">
        <v>8</v>
      </c>
      <c r="E22" s="34">
        <v>23327</v>
      </c>
      <c r="F22" s="3">
        <v>32</v>
      </c>
      <c r="G22" s="3">
        <v>75</v>
      </c>
      <c r="H22" s="33">
        <v>1.8</v>
      </c>
    </row>
    <row r="23" spans="2:14" x14ac:dyDescent="0.25">
      <c r="B23" s="2" t="s">
        <v>88</v>
      </c>
      <c r="C23" s="3">
        <v>2</v>
      </c>
      <c r="D23" s="3">
        <v>7</v>
      </c>
      <c r="E23" s="34">
        <v>15526</v>
      </c>
      <c r="F23" s="3">
        <v>38</v>
      </c>
      <c r="G23" s="3">
        <v>80</v>
      </c>
      <c r="H23" s="33">
        <v>1.8</v>
      </c>
    </row>
    <row r="24" spans="2:14" ht="15.75" thickBot="1" x14ac:dyDescent="0.3">
      <c r="B24" s="2" t="s">
        <v>89</v>
      </c>
      <c r="C24" s="3">
        <v>3</v>
      </c>
      <c r="D24" s="3">
        <v>8</v>
      </c>
      <c r="E24" s="34">
        <v>21144</v>
      </c>
      <c r="F24" s="3">
        <v>49</v>
      </c>
      <c r="G24" s="3">
        <v>76</v>
      </c>
      <c r="H24" s="33">
        <v>1.8</v>
      </c>
    </row>
    <row r="25" spans="2:14" x14ac:dyDescent="0.25">
      <c r="B25" s="2" t="s">
        <v>90</v>
      </c>
      <c r="C25" s="3">
        <v>2</v>
      </c>
      <c r="D25" s="3">
        <v>7</v>
      </c>
      <c r="E25" s="34">
        <v>15090</v>
      </c>
      <c r="F25" s="3">
        <v>32</v>
      </c>
      <c r="G25" s="3">
        <v>71</v>
      </c>
      <c r="H25" s="33">
        <v>1.67</v>
      </c>
      <c r="K25" s="12" t="s">
        <v>126</v>
      </c>
      <c r="L25" s="12"/>
      <c r="M25" s="12" t="s">
        <v>127</v>
      </c>
      <c r="N25" s="12"/>
    </row>
    <row r="26" spans="2:14" x14ac:dyDescent="0.25">
      <c r="B26" s="2" t="s">
        <v>91</v>
      </c>
      <c r="C26" s="3">
        <v>2</v>
      </c>
      <c r="D26" s="3">
        <v>7</v>
      </c>
      <c r="E26" s="34">
        <v>12835</v>
      </c>
      <c r="F26" s="3">
        <v>26</v>
      </c>
      <c r="G26" s="3">
        <v>74</v>
      </c>
      <c r="H26" s="33">
        <v>1.76</v>
      </c>
      <c r="K26" s="52"/>
      <c r="L26" s="52"/>
      <c r="M26" s="52"/>
      <c r="N26" s="52"/>
    </row>
    <row r="27" spans="2:14" x14ac:dyDescent="0.25">
      <c r="B27" s="2" t="s">
        <v>92</v>
      </c>
      <c r="C27" s="3">
        <v>5</v>
      </c>
      <c r="D27" s="3">
        <v>10</v>
      </c>
      <c r="E27" s="34">
        <v>45736</v>
      </c>
      <c r="F27" s="3">
        <v>37</v>
      </c>
      <c r="G27" s="3">
        <v>55</v>
      </c>
      <c r="H27" s="33">
        <v>1.6</v>
      </c>
      <c r="K27" s="52" t="s">
        <v>129</v>
      </c>
      <c r="L27" s="54">
        <v>37.799999999999997</v>
      </c>
      <c r="M27" s="52" t="s">
        <v>129</v>
      </c>
      <c r="N27" s="54">
        <v>66.36666666666666</v>
      </c>
    </row>
    <row r="28" spans="2:14" x14ac:dyDescent="0.25">
      <c r="B28" s="2" t="s">
        <v>93</v>
      </c>
      <c r="C28" s="3">
        <v>8</v>
      </c>
      <c r="D28" s="3">
        <v>13</v>
      </c>
      <c r="E28" s="34">
        <v>30498</v>
      </c>
      <c r="F28" s="3">
        <v>52</v>
      </c>
      <c r="G28" s="3">
        <v>79</v>
      </c>
      <c r="H28" s="33">
        <v>1.83</v>
      </c>
      <c r="K28" s="52" t="s">
        <v>107</v>
      </c>
      <c r="L28" s="54">
        <v>1.7501395675051545</v>
      </c>
      <c r="M28" s="52" t="s">
        <v>107</v>
      </c>
      <c r="N28" s="54">
        <v>2.0741891274419686</v>
      </c>
    </row>
    <row r="29" spans="2:14" x14ac:dyDescent="0.25">
      <c r="B29" s="2" t="s">
        <v>94</v>
      </c>
      <c r="C29" s="3">
        <v>3</v>
      </c>
      <c r="D29" s="3">
        <v>8</v>
      </c>
      <c r="E29" s="34">
        <v>23554</v>
      </c>
      <c r="F29" s="3">
        <v>26</v>
      </c>
      <c r="G29" s="3">
        <v>74</v>
      </c>
      <c r="H29" s="33">
        <v>1.78</v>
      </c>
      <c r="K29" s="52" t="s">
        <v>130</v>
      </c>
      <c r="L29" s="54">
        <v>37</v>
      </c>
      <c r="M29" s="52" t="s">
        <v>130</v>
      </c>
      <c r="N29" s="54">
        <v>69</v>
      </c>
    </row>
    <row r="30" spans="2:14" x14ac:dyDescent="0.25">
      <c r="B30" s="2" t="s">
        <v>95</v>
      </c>
      <c r="C30" s="3">
        <v>1</v>
      </c>
      <c r="D30" s="3">
        <v>6</v>
      </c>
      <c r="E30" s="34">
        <v>14500</v>
      </c>
      <c r="F30" s="3">
        <v>46</v>
      </c>
      <c r="G30" s="3">
        <v>65</v>
      </c>
      <c r="H30" s="33">
        <v>1.65</v>
      </c>
      <c r="K30" s="52" t="s">
        <v>131</v>
      </c>
      <c r="L30" s="54">
        <v>32</v>
      </c>
      <c r="M30" s="52" t="s">
        <v>131</v>
      </c>
      <c r="N30" s="54">
        <v>80</v>
      </c>
    </row>
    <row r="31" spans="2:14" x14ac:dyDescent="0.25">
      <c r="B31" s="2" t="s">
        <v>96</v>
      </c>
      <c r="C31" s="3">
        <v>6</v>
      </c>
      <c r="D31" s="3">
        <v>11</v>
      </c>
      <c r="E31" s="34">
        <v>24009</v>
      </c>
      <c r="F31" s="3">
        <v>52</v>
      </c>
      <c r="G31" s="3">
        <v>72</v>
      </c>
      <c r="H31" s="33">
        <v>1.69</v>
      </c>
      <c r="K31" s="52" t="s">
        <v>132</v>
      </c>
      <c r="L31" s="54">
        <v>9.5859091990490857</v>
      </c>
      <c r="M31" s="52" t="s">
        <v>132</v>
      </c>
      <c r="N31" s="54">
        <v>11.360801736319241</v>
      </c>
    </row>
    <row r="32" spans="2:14" x14ac:dyDescent="0.25">
      <c r="B32" s="2" t="s">
        <v>97</v>
      </c>
      <c r="C32" s="3">
        <v>3</v>
      </c>
      <c r="D32" s="3">
        <v>8</v>
      </c>
      <c r="E32" s="34">
        <v>23583</v>
      </c>
      <c r="F32" s="3">
        <v>43</v>
      </c>
      <c r="G32" s="3">
        <v>53</v>
      </c>
      <c r="H32" s="33">
        <v>1.48</v>
      </c>
      <c r="K32" s="52" t="s">
        <v>133</v>
      </c>
      <c r="L32" s="54">
        <v>91.889655172413896</v>
      </c>
      <c r="M32" s="52" t="s">
        <v>133</v>
      </c>
      <c r="N32" s="54">
        <v>129.06781609195428</v>
      </c>
    </row>
    <row r="33" spans="2:14" x14ac:dyDescent="0.25">
      <c r="B33" s="2" t="s">
        <v>98</v>
      </c>
      <c r="C33" s="3">
        <v>5</v>
      </c>
      <c r="D33" s="3">
        <v>10</v>
      </c>
      <c r="E33" s="34">
        <v>26075</v>
      </c>
      <c r="F33" s="3">
        <v>49</v>
      </c>
      <c r="G33" s="3">
        <v>48</v>
      </c>
      <c r="H33" s="33">
        <v>1.46</v>
      </c>
      <c r="K33" s="52" t="s">
        <v>134</v>
      </c>
      <c r="L33" s="54">
        <v>-0.93342223643268341</v>
      </c>
      <c r="M33" s="52" t="s">
        <v>134</v>
      </c>
      <c r="N33" s="54">
        <v>-1.5170268541792984</v>
      </c>
    </row>
    <row r="34" spans="2:14" x14ac:dyDescent="0.25">
      <c r="B34" s="2" t="s">
        <v>99</v>
      </c>
      <c r="C34" s="3">
        <v>9</v>
      </c>
      <c r="D34" s="3">
        <v>14</v>
      </c>
      <c r="E34" s="34">
        <v>32649</v>
      </c>
      <c r="F34" s="3">
        <v>20</v>
      </c>
      <c r="G34" s="3">
        <v>76</v>
      </c>
      <c r="H34" s="33">
        <v>1.8</v>
      </c>
      <c r="K34" s="52" t="s">
        <v>135</v>
      </c>
      <c r="L34" s="54">
        <v>-7.9142465212000579E-2</v>
      </c>
      <c r="M34" s="52" t="s">
        <v>135</v>
      </c>
      <c r="N34" s="54">
        <v>-0.31016103811110285</v>
      </c>
    </row>
    <row r="35" spans="2:14" x14ac:dyDescent="0.25">
      <c r="B35" s="2" t="s">
        <v>100</v>
      </c>
      <c r="C35" s="3">
        <v>6</v>
      </c>
      <c r="D35" s="3">
        <v>11</v>
      </c>
      <c r="E35" s="34">
        <v>23083</v>
      </c>
      <c r="F35" s="3">
        <v>29</v>
      </c>
      <c r="G35" s="3">
        <v>54</v>
      </c>
      <c r="H35" s="33">
        <v>1.52</v>
      </c>
      <c r="K35" s="52" t="s">
        <v>136</v>
      </c>
      <c r="L35" s="54">
        <v>34</v>
      </c>
      <c r="M35" s="52" t="s">
        <v>136</v>
      </c>
      <c r="N35" s="54">
        <v>33</v>
      </c>
    </row>
    <row r="36" spans="2:14" x14ac:dyDescent="0.25">
      <c r="B36" s="2" t="s">
        <v>101</v>
      </c>
      <c r="C36" s="3">
        <v>3</v>
      </c>
      <c r="D36" s="3">
        <v>8</v>
      </c>
      <c r="E36" s="34">
        <v>23385</v>
      </c>
      <c r="F36" s="3">
        <v>48</v>
      </c>
      <c r="G36" s="3">
        <v>76</v>
      </c>
      <c r="H36" s="33">
        <v>1.72</v>
      </c>
      <c r="K36" s="52" t="s">
        <v>137</v>
      </c>
      <c r="L36" s="54">
        <v>20</v>
      </c>
      <c r="M36" s="52" t="s">
        <v>137</v>
      </c>
      <c r="N36" s="54">
        <v>47</v>
      </c>
    </row>
    <row r="37" spans="2:14" x14ac:dyDescent="0.25">
      <c r="K37" s="52" t="s">
        <v>138</v>
      </c>
      <c r="L37" s="54">
        <v>54</v>
      </c>
      <c r="M37" s="52" t="s">
        <v>138</v>
      </c>
      <c r="N37" s="54">
        <v>80</v>
      </c>
    </row>
    <row r="38" spans="2:14" x14ac:dyDescent="0.25">
      <c r="K38" s="52" t="s">
        <v>10</v>
      </c>
      <c r="L38" s="54">
        <v>1134</v>
      </c>
      <c r="M38" s="52" t="s">
        <v>10</v>
      </c>
      <c r="N38" s="54">
        <v>1991</v>
      </c>
    </row>
    <row r="39" spans="2:14" x14ac:dyDescent="0.25">
      <c r="K39" s="52" t="s">
        <v>9</v>
      </c>
      <c r="L39" s="54">
        <v>30</v>
      </c>
      <c r="M39" s="52" t="s">
        <v>9</v>
      </c>
      <c r="N39" s="54">
        <v>30</v>
      </c>
    </row>
    <row r="40" spans="2:14" ht="15.75" thickBot="1" x14ac:dyDescent="0.3">
      <c r="K40" s="55" t="s">
        <v>139</v>
      </c>
      <c r="L40" s="63">
        <v>3.5794373213308517</v>
      </c>
      <c r="M40" s="55" t="s">
        <v>139</v>
      </c>
      <c r="N40" s="63">
        <v>4.2421930868336819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542-2039-4EE0-9FD6-E81162C744B8}">
  <dimension ref="A1:V36"/>
  <sheetViews>
    <sheetView topLeftCell="F12" workbookViewId="0">
      <selection activeCell="G6" sqref="G6"/>
    </sheetView>
  </sheetViews>
  <sheetFormatPr baseColWidth="10" defaultRowHeight="15" x14ac:dyDescent="0.25"/>
  <cols>
    <col min="2" max="2" width="15.42578125" customWidth="1"/>
    <col min="3" max="3" width="19.140625" customWidth="1"/>
    <col min="4" max="4" width="13.85546875" customWidth="1"/>
    <col min="5" max="5" width="16.28515625" customWidth="1"/>
    <col min="6" max="6" width="14.5703125" customWidth="1"/>
    <col min="7" max="7" width="13.42578125" customWidth="1"/>
    <col min="8" max="8" width="14.140625" customWidth="1"/>
    <col min="12" max="12" width="13.85546875" bestFit="1" customWidth="1"/>
    <col min="13" max="13" width="10.140625" bestFit="1" customWidth="1"/>
    <col min="14" max="14" width="11.28515625" bestFit="1" customWidth="1"/>
    <col min="15" max="15" width="13.85546875" bestFit="1" customWidth="1"/>
    <col min="19" max="19" width="13.85546875" bestFit="1" customWidth="1"/>
    <col min="20" max="20" width="9.5703125" bestFit="1" customWidth="1"/>
    <col min="22" max="22" width="13.85546875" bestFit="1" customWidth="1"/>
  </cols>
  <sheetData>
    <row r="1" spans="1:22" x14ac:dyDescent="0.25">
      <c r="A1" s="29" t="s">
        <v>141</v>
      </c>
      <c r="B1" s="29"/>
      <c r="C1" s="29"/>
      <c r="D1" s="29"/>
      <c r="E1" s="29"/>
    </row>
    <row r="2" spans="1:22" x14ac:dyDescent="0.25">
      <c r="A2" s="29"/>
      <c r="B2" s="29"/>
      <c r="C2" s="29"/>
      <c r="D2" s="29"/>
      <c r="E2" s="29"/>
    </row>
    <row r="3" spans="1:22" ht="15.75" thickBot="1" x14ac:dyDescent="0.3">
      <c r="A3" s="29"/>
      <c r="B3" s="29"/>
      <c r="C3" s="29"/>
      <c r="D3" s="29"/>
      <c r="E3" s="29"/>
      <c r="J3" s="68" t="s">
        <v>136</v>
      </c>
      <c r="K3" s="72" t="s">
        <v>142</v>
      </c>
      <c r="L3" s="72" t="s">
        <v>143</v>
      </c>
      <c r="M3" s="69"/>
      <c r="N3" s="68" t="s">
        <v>144</v>
      </c>
      <c r="O3" s="69"/>
    </row>
    <row r="4" spans="1:22" x14ac:dyDescent="0.25">
      <c r="J4" s="70"/>
      <c r="K4" s="73">
        <f>MAX(F7:F36)</f>
        <v>54</v>
      </c>
      <c r="L4" s="73">
        <f>MIN(F7:F36)</f>
        <v>20</v>
      </c>
      <c r="M4" s="71">
        <f>+K4-L4</f>
        <v>34</v>
      </c>
      <c r="N4" s="70">
        <v>5</v>
      </c>
      <c r="O4" s="71">
        <f>+M4/N4</f>
        <v>6.8</v>
      </c>
      <c r="Q4" s="67" t="s">
        <v>145</v>
      </c>
    </row>
    <row r="5" spans="1:22" x14ac:dyDescent="0.25">
      <c r="Q5" s="65">
        <v>20</v>
      </c>
    </row>
    <row r="6" spans="1:22" x14ac:dyDescent="0.25">
      <c r="B6" s="2" t="s">
        <v>67</v>
      </c>
      <c r="C6" s="59" t="s">
        <v>69</v>
      </c>
      <c r="D6" s="59" t="s">
        <v>70</v>
      </c>
      <c r="E6" s="59" t="s">
        <v>71</v>
      </c>
      <c r="F6" s="64" t="s">
        <v>126</v>
      </c>
      <c r="G6" s="59" t="s">
        <v>127</v>
      </c>
      <c r="H6" s="59" t="s">
        <v>128</v>
      </c>
      <c r="Q6" s="65">
        <f>+O4+Q5</f>
        <v>26.8</v>
      </c>
    </row>
    <row r="7" spans="1:22" x14ac:dyDescent="0.25">
      <c r="B7" s="2" t="s">
        <v>72</v>
      </c>
      <c r="C7" s="3">
        <v>2</v>
      </c>
      <c r="D7" s="3">
        <v>7</v>
      </c>
      <c r="E7" s="34">
        <v>14494</v>
      </c>
      <c r="F7" s="3">
        <v>54</v>
      </c>
      <c r="G7" s="3">
        <v>80</v>
      </c>
      <c r="H7" s="33">
        <v>1.8399999999999999</v>
      </c>
      <c r="Q7" s="65">
        <f>+Q6+O4</f>
        <v>33.6</v>
      </c>
    </row>
    <row r="8" spans="1:22" x14ac:dyDescent="0.25">
      <c r="B8" s="2" t="s">
        <v>73</v>
      </c>
      <c r="C8" s="3">
        <v>6</v>
      </c>
      <c r="D8" s="3">
        <v>11</v>
      </c>
      <c r="E8" s="34">
        <v>22754</v>
      </c>
      <c r="F8" s="3">
        <v>21</v>
      </c>
      <c r="G8" s="3">
        <v>67</v>
      </c>
      <c r="H8" s="33">
        <v>1.62</v>
      </c>
      <c r="Q8" s="65">
        <f>+Q7+O4</f>
        <v>40.4</v>
      </c>
    </row>
    <row r="9" spans="1:22" x14ac:dyDescent="0.25">
      <c r="B9" s="2" t="s">
        <v>74</v>
      </c>
      <c r="C9" s="3">
        <v>2</v>
      </c>
      <c r="D9" s="3">
        <v>7</v>
      </c>
      <c r="E9" s="34">
        <v>15392</v>
      </c>
      <c r="F9" s="3">
        <v>36</v>
      </c>
      <c r="G9" s="3">
        <v>53</v>
      </c>
      <c r="H9" s="33">
        <v>1.52</v>
      </c>
      <c r="Q9" s="65">
        <f>+Q8+O4</f>
        <v>47.199999999999996</v>
      </c>
    </row>
    <row r="10" spans="1:22" ht="15.75" thickBot="1" x14ac:dyDescent="0.3">
      <c r="B10" s="2" t="s">
        <v>75</v>
      </c>
      <c r="C10" s="3">
        <v>7</v>
      </c>
      <c r="D10" s="3">
        <v>12</v>
      </c>
      <c r="E10" s="34">
        <v>24349</v>
      </c>
      <c r="F10" s="3">
        <v>38</v>
      </c>
      <c r="G10" s="3">
        <v>61</v>
      </c>
      <c r="H10" s="33">
        <v>1.6400000000000001</v>
      </c>
      <c r="Q10" s="66">
        <f>+Q9+O4</f>
        <v>53.999999999999993</v>
      </c>
    </row>
    <row r="11" spans="1:22" x14ac:dyDescent="0.25">
      <c r="B11" s="2" t="s">
        <v>76</v>
      </c>
      <c r="C11" s="3">
        <v>7</v>
      </c>
      <c r="D11" s="3">
        <v>12</v>
      </c>
      <c r="E11" s="34">
        <v>23892</v>
      </c>
      <c r="F11" s="3">
        <v>46</v>
      </c>
      <c r="G11" s="3">
        <v>51</v>
      </c>
      <c r="H11" s="33">
        <v>1.53</v>
      </c>
    </row>
    <row r="12" spans="1:22" x14ac:dyDescent="0.25">
      <c r="B12" s="2" t="s">
        <v>77</v>
      </c>
      <c r="C12" s="3">
        <v>8</v>
      </c>
      <c r="D12" s="3">
        <v>13</v>
      </c>
      <c r="E12" s="34">
        <v>29646</v>
      </c>
      <c r="F12" s="3">
        <v>32</v>
      </c>
      <c r="G12" s="3">
        <v>80</v>
      </c>
      <c r="H12" s="33">
        <v>1.8</v>
      </c>
    </row>
    <row r="13" spans="1:22" x14ac:dyDescent="0.25">
      <c r="B13" s="2" t="s">
        <v>78</v>
      </c>
      <c r="C13" s="3">
        <v>4</v>
      </c>
      <c r="D13" s="3">
        <v>9</v>
      </c>
      <c r="E13" s="34">
        <v>32210</v>
      </c>
      <c r="F13" s="3">
        <v>24</v>
      </c>
      <c r="G13" s="3">
        <v>61</v>
      </c>
      <c r="H13" s="33">
        <v>1.6600000000000001</v>
      </c>
    </row>
    <row r="14" spans="1:22" x14ac:dyDescent="0.25">
      <c r="B14" s="2" t="s">
        <v>79</v>
      </c>
      <c r="C14" s="3">
        <v>1</v>
      </c>
      <c r="D14" s="3">
        <v>6</v>
      </c>
      <c r="E14" s="34">
        <v>13900</v>
      </c>
      <c r="F14" s="3">
        <v>47</v>
      </c>
      <c r="G14" s="3">
        <v>54</v>
      </c>
      <c r="H14" s="33">
        <v>1.56</v>
      </c>
      <c r="J14" s="5" t="s">
        <v>149</v>
      </c>
      <c r="Q14" s="5" t="s">
        <v>150</v>
      </c>
    </row>
    <row r="15" spans="1:22" ht="15.75" thickBot="1" x14ac:dyDescent="0.3">
      <c r="B15" s="2" t="s">
        <v>80</v>
      </c>
      <c r="C15" s="3">
        <v>8</v>
      </c>
      <c r="D15" s="3">
        <v>13</v>
      </c>
      <c r="E15" s="34">
        <v>31213</v>
      </c>
      <c r="F15" s="3">
        <v>32</v>
      </c>
      <c r="G15" s="3">
        <v>57</v>
      </c>
      <c r="H15" s="33">
        <v>1.56</v>
      </c>
    </row>
    <row r="16" spans="1:22" x14ac:dyDescent="0.25">
      <c r="B16" s="2" t="s">
        <v>81</v>
      </c>
      <c r="C16" s="3">
        <v>7</v>
      </c>
      <c r="D16" s="3">
        <v>12</v>
      </c>
      <c r="E16" s="34">
        <v>24887</v>
      </c>
      <c r="F16" s="3">
        <v>37</v>
      </c>
      <c r="G16" s="3">
        <v>77</v>
      </c>
      <c r="H16" s="33">
        <v>1.72</v>
      </c>
      <c r="J16" s="39" t="s">
        <v>145</v>
      </c>
      <c r="K16" s="39" t="s">
        <v>147</v>
      </c>
      <c r="L16" s="39" t="s">
        <v>148</v>
      </c>
      <c r="M16" s="39" t="s">
        <v>145</v>
      </c>
      <c r="N16" s="39" t="s">
        <v>147</v>
      </c>
      <c r="O16" s="39" t="s">
        <v>148</v>
      </c>
      <c r="Q16" s="39" t="s">
        <v>151</v>
      </c>
      <c r="R16" s="39" t="s">
        <v>147</v>
      </c>
      <c r="S16" s="39" t="s">
        <v>148</v>
      </c>
      <c r="T16" s="39" t="s">
        <v>151</v>
      </c>
      <c r="U16" s="39" t="s">
        <v>147</v>
      </c>
      <c r="V16" s="39" t="s">
        <v>148</v>
      </c>
    </row>
    <row r="17" spans="2:22" x14ac:dyDescent="0.25">
      <c r="B17" s="2" t="s">
        <v>82</v>
      </c>
      <c r="C17" s="3">
        <v>6</v>
      </c>
      <c r="D17" s="3">
        <v>11</v>
      </c>
      <c r="E17" s="34">
        <v>23969</v>
      </c>
      <c r="F17" s="3">
        <v>32</v>
      </c>
      <c r="G17" s="3">
        <v>79</v>
      </c>
      <c r="H17" s="33">
        <v>1.77</v>
      </c>
      <c r="J17" s="46">
        <v>20</v>
      </c>
      <c r="K17" s="37">
        <v>1</v>
      </c>
      <c r="L17" s="75">
        <v>3.3333333333333333E-2</v>
      </c>
      <c r="M17" s="46">
        <v>33.6</v>
      </c>
      <c r="N17" s="37">
        <v>7</v>
      </c>
      <c r="O17" s="75">
        <v>0.23333333333333334</v>
      </c>
      <c r="Q17" s="37">
        <v>20</v>
      </c>
      <c r="R17" s="37">
        <v>1</v>
      </c>
      <c r="S17" s="75">
        <v>3.3333333333333333E-2</v>
      </c>
      <c r="T17" s="74">
        <v>33.6</v>
      </c>
      <c r="U17" s="37">
        <v>7</v>
      </c>
      <c r="V17" s="75">
        <v>0.23333333333333334</v>
      </c>
    </row>
    <row r="18" spans="2:22" x14ac:dyDescent="0.25">
      <c r="B18" s="2" t="s">
        <v>83</v>
      </c>
      <c r="C18" s="3">
        <v>7</v>
      </c>
      <c r="D18" s="3">
        <v>12</v>
      </c>
      <c r="E18" s="34">
        <v>24875</v>
      </c>
      <c r="F18" s="3">
        <v>44</v>
      </c>
      <c r="G18" s="3">
        <v>66</v>
      </c>
      <c r="H18" s="33">
        <v>1.63</v>
      </c>
      <c r="J18" s="46">
        <v>26.8</v>
      </c>
      <c r="K18" s="37">
        <v>4</v>
      </c>
      <c r="L18" s="75">
        <v>0.16666666666666666</v>
      </c>
      <c r="M18" s="46">
        <v>40.4</v>
      </c>
      <c r="N18" s="37">
        <v>6</v>
      </c>
      <c r="O18" s="75">
        <v>0.43333333333333335</v>
      </c>
      <c r="Q18" s="37">
        <v>26.8</v>
      </c>
      <c r="R18" s="37">
        <v>4</v>
      </c>
      <c r="S18" s="75">
        <v>0.16666666666666666</v>
      </c>
      <c r="T18" s="74">
        <v>40.4</v>
      </c>
      <c r="U18" s="37">
        <v>6</v>
      </c>
      <c r="V18" s="75">
        <v>0.43333333333333335</v>
      </c>
    </row>
    <row r="19" spans="2:22" x14ac:dyDescent="0.25">
      <c r="B19" s="2" t="s">
        <v>84</v>
      </c>
      <c r="C19" s="3">
        <v>5</v>
      </c>
      <c r="D19" s="3">
        <v>10</v>
      </c>
      <c r="E19" s="34">
        <v>34101</v>
      </c>
      <c r="F19" s="3">
        <v>33</v>
      </c>
      <c r="G19" s="3">
        <v>52</v>
      </c>
      <c r="H19" s="33">
        <v>1.52</v>
      </c>
      <c r="J19" s="46">
        <v>33.6</v>
      </c>
      <c r="K19" s="37">
        <v>7</v>
      </c>
      <c r="L19" s="75">
        <v>0.4</v>
      </c>
      <c r="M19" s="46">
        <v>47.199999999999996</v>
      </c>
      <c r="N19" s="37">
        <v>6</v>
      </c>
      <c r="O19" s="75">
        <v>0.6333333333333333</v>
      </c>
      <c r="Q19" s="37">
        <v>33.6</v>
      </c>
      <c r="R19" s="37">
        <v>7</v>
      </c>
      <c r="S19" s="75">
        <v>0.4</v>
      </c>
      <c r="T19" s="74">
        <v>47.2</v>
      </c>
      <c r="U19" s="37">
        <v>6</v>
      </c>
      <c r="V19" s="75">
        <v>0.6333333333333333</v>
      </c>
    </row>
    <row r="20" spans="2:22" x14ac:dyDescent="0.25">
      <c r="B20" s="2" t="s">
        <v>85</v>
      </c>
      <c r="C20" s="3">
        <v>1</v>
      </c>
      <c r="D20" s="3">
        <v>6</v>
      </c>
      <c r="E20" s="34">
        <v>12000</v>
      </c>
      <c r="F20" s="3">
        <v>42</v>
      </c>
      <c r="G20" s="3">
        <v>78</v>
      </c>
      <c r="H20" s="33">
        <v>1.77</v>
      </c>
      <c r="J20" s="46">
        <v>40.4</v>
      </c>
      <c r="K20" s="37">
        <v>6</v>
      </c>
      <c r="L20" s="75">
        <v>0.6</v>
      </c>
      <c r="M20" s="46">
        <v>53.999999999999993</v>
      </c>
      <c r="N20" s="37">
        <v>5</v>
      </c>
      <c r="O20" s="75">
        <v>0.8</v>
      </c>
      <c r="Q20" s="37">
        <v>40.4</v>
      </c>
      <c r="R20" s="37">
        <v>6</v>
      </c>
      <c r="S20" s="75">
        <v>0.6</v>
      </c>
      <c r="T20" s="74" t="s">
        <v>146</v>
      </c>
      <c r="U20" s="37">
        <v>6</v>
      </c>
      <c r="V20" s="75">
        <v>0.83333333333333337</v>
      </c>
    </row>
    <row r="21" spans="2:22" x14ac:dyDescent="0.25">
      <c r="B21" s="2" t="s">
        <v>86</v>
      </c>
      <c r="C21" s="3">
        <v>1</v>
      </c>
      <c r="D21" s="3">
        <v>6</v>
      </c>
      <c r="E21" s="34">
        <v>19468</v>
      </c>
      <c r="F21" s="3">
        <v>37</v>
      </c>
      <c r="G21" s="3">
        <v>47</v>
      </c>
      <c r="H21" s="33">
        <v>1.5</v>
      </c>
      <c r="J21" s="46">
        <v>47.199999999999996</v>
      </c>
      <c r="K21" s="37">
        <v>6</v>
      </c>
      <c r="L21" s="75">
        <v>0.8</v>
      </c>
      <c r="M21" s="46">
        <v>26.8</v>
      </c>
      <c r="N21" s="37">
        <v>4</v>
      </c>
      <c r="O21" s="75">
        <v>0.93333333333333335</v>
      </c>
      <c r="Q21" s="37">
        <v>47.2</v>
      </c>
      <c r="R21" s="37">
        <v>6</v>
      </c>
      <c r="S21" s="75">
        <v>0.8</v>
      </c>
      <c r="T21" s="74">
        <v>26.8</v>
      </c>
      <c r="U21" s="37">
        <v>4</v>
      </c>
      <c r="V21" s="75">
        <v>0.96666666666666667</v>
      </c>
    </row>
    <row r="22" spans="2:22" ht="15.75" thickBot="1" x14ac:dyDescent="0.3">
      <c r="B22" s="2" t="s">
        <v>87</v>
      </c>
      <c r="C22" s="3">
        <v>3</v>
      </c>
      <c r="D22" s="3">
        <v>8</v>
      </c>
      <c r="E22" s="34">
        <v>23327</v>
      </c>
      <c r="F22" s="3">
        <v>32</v>
      </c>
      <c r="G22" s="3">
        <v>75</v>
      </c>
      <c r="H22" s="33">
        <v>1.8</v>
      </c>
      <c r="J22" s="46">
        <v>53.999999999999993</v>
      </c>
      <c r="K22" s="37">
        <v>5</v>
      </c>
      <c r="L22" s="75">
        <v>0.96666666666666667</v>
      </c>
      <c r="M22" s="46">
        <v>20</v>
      </c>
      <c r="N22" s="37">
        <v>1</v>
      </c>
      <c r="O22" s="75">
        <v>0.96666666666666667</v>
      </c>
      <c r="Q22" s="38" t="s">
        <v>146</v>
      </c>
      <c r="R22" s="38">
        <v>6</v>
      </c>
      <c r="S22" s="76">
        <v>1</v>
      </c>
      <c r="T22" s="77">
        <v>20</v>
      </c>
      <c r="U22" s="38">
        <v>1</v>
      </c>
      <c r="V22" s="76">
        <v>1</v>
      </c>
    </row>
    <row r="23" spans="2:22" ht="15.75" thickBot="1" x14ac:dyDescent="0.3">
      <c r="B23" s="2" t="s">
        <v>88</v>
      </c>
      <c r="C23" s="3">
        <v>2</v>
      </c>
      <c r="D23" s="3">
        <v>7</v>
      </c>
      <c r="E23" s="34">
        <v>15526</v>
      </c>
      <c r="F23" s="3">
        <v>38</v>
      </c>
      <c r="G23" s="3">
        <v>80</v>
      </c>
      <c r="H23" s="33">
        <v>1.8</v>
      </c>
      <c r="J23" s="38" t="s">
        <v>146</v>
      </c>
      <c r="K23" s="38">
        <v>1</v>
      </c>
      <c r="L23" s="76">
        <v>1</v>
      </c>
      <c r="M23" s="77" t="s">
        <v>146</v>
      </c>
      <c r="N23" s="38">
        <v>1</v>
      </c>
      <c r="O23" s="76">
        <v>1</v>
      </c>
    </row>
    <row r="24" spans="2:22" x14ac:dyDescent="0.25">
      <c r="B24" s="2" t="s">
        <v>89</v>
      </c>
      <c r="C24" s="3">
        <v>3</v>
      </c>
      <c r="D24" s="3">
        <v>8</v>
      </c>
      <c r="E24" s="34">
        <v>21144</v>
      </c>
      <c r="F24" s="3">
        <v>49</v>
      </c>
      <c r="G24" s="3">
        <v>76</v>
      </c>
      <c r="H24" s="33">
        <v>1.8</v>
      </c>
      <c r="R24">
        <f>SUM(R17:R22)</f>
        <v>30</v>
      </c>
      <c r="S24" s="78">
        <f>+R17/$R$24</f>
        <v>3.3333333333333333E-2</v>
      </c>
    </row>
    <row r="25" spans="2:22" x14ac:dyDescent="0.25">
      <c r="B25" s="2" t="s">
        <v>90</v>
      </c>
      <c r="C25" s="3">
        <v>2</v>
      </c>
      <c r="D25" s="3">
        <v>7</v>
      </c>
      <c r="E25" s="34">
        <v>15090</v>
      </c>
      <c r="F25" s="3">
        <v>32</v>
      </c>
      <c r="G25" s="3">
        <v>71</v>
      </c>
      <c r="H25" s="33">
        <v>1.67</v>
      </c>
      <c r="S25" s="78">
        <f>+R18/$R$24</f>
        <v>0.13333333333333333</v>
      </c>
    </row>
    <row r="26" spans="2:22" x14ac:dyDescent="0.25">
      <c r="B26" s="2" t="s">
        <v>91</v>
      </c>
      <c r="C26" s="3">
        <v>2</v>
      </c>
      <c r="D26" s="3">
        <v>7</v>
      </c>
      <c r="E26" s="34">
        <v>12835</v>
      </c>
      <c r="F26" s="3">
        <v>26</v>
      </c>
      <c r="G26" s="3">
        <v>74</v>
      </c>
      <c r="H26" s="33">
        <v>1.76</v>
      </c>
    </row>
    <row r="27" spans="2:22" x14ac:dyDescent="0.25">
      <c r="B27" s="2" t="s">
        <v>92</v>
      </c>
      <c r="C27" s="3">
        <v>5</v>
      </c>
      <c r="D27" s="3">
        <v>10</v>
      </c>
      <c r="E27" s="34">
        <v>45736</v>
      </c>
      <c r="F27" s="3">
        <v>37</v>
      </c>
      <c r="G27" s="3">
        <v>55</v>
      </c>
      <c r="H27" s="33">
        <v>1.6</v>
      </c>
    </row>
    <row r="28" spans="2:22" x14ac:dyDescent="0.25">
      <c r="B28" s="2" t="s">
        <v>93</v>
      </c>
      <c r="C28" s="3">
        <v>8</v>
      </c>
      <c r="D28" s="3">
        <v>13</v>
      </c>
      <c r="E28" s="34">
        <v>30498</v>
      </c>
      <c r="F28" s="3">
        <v>52</v>
      </c>
      <c r="G28" s="3">
        <v>79</v>
      </c>
      <c r="H28" s="33">
        <v>1.83</v>
      </c>
    </row>
    <row r="29" spans="2:22" x14ac:dyDescent="0.25">
      <c r="B29" s="2" t="s">
        <v>94</v>
      </c>
      <c r="C29" s="3">
        <v>3</v>
      </c>
      <c r="D29" s="3">
        <v>8</v>
      </c>
      <c r="E29" s="34">
        <v>23554</v>
      </c>
      <c r="F29" s="3">
        <v>26</v>
      </c>
      <c r="G29" s="3">
        <v>74</v>
      </c>
      <c r="H29" s="33">
        <v>1.78</v>
      </c>
    </row>
    <row r="30" spans="2:22" x14ac:dyDescent="0.25">
      <c r="B30" s="2" t="s">
        <v>95</v>
      </c>
      <c r="C30" s="3">
        <v>1</v>
      </c>
      <c r="D30" s="3">
        <v>6</v>
      </c>
      <c r="E30" s="34">
        <v>14500</v>
      </c>
      <c r="F30" s="3">
        <v>46</v>
      </c>
      <c r="G30" s="3">
        <v>65</v>
      </c>
      <c r="H30" s="33">
        <v>1.65</v>
      </c>
    </row>
    <row r="31" spans="2:22" x14ac:dyDescent="0.25">
      <c r="B31" s="2" t="s">
        <v>96</v>
      </c>
      <c r="C31" s="3">
        <v>6</v>
      </c>
      <c r="D31" s="3">
        <v>11</v>
      </c>
      <c r="E31" s="34">
        <v>24009</v>
      </c>
      <c r="F31" s="3">
        <v>52</v>
      </c>
      <c r="G31" s="3">
        <v>72</v>
      </c>
      <c r="H31" s="33">
        <v>1.69</v>
      </c>
    </row>
    <row r="32" spans="2:22" x14ac:dyDescent="0.25">
      <c r="B32" s="2" t="s">
        <v>97</v>
      </c>
      <c r="C32" s="3">
        <v>3</v>
      </c>
      <c r="D32" s="3">
        <v>8</v>
      </c>
      <c r="E32" s="34">
        <v>23583</v>
      </c>
      <c r="F32" s="3">
        <v>43</v>
      </c>
      <c r="G32" s="3">
        <v>53</v>
      </c>
      <c r="H32" s="33">
        <v>1.48</v>
      </c>
    </row>
    <row r="33" spans="2:8" x14ac:dyDescent="0.25">
      <c r="B33" s="2" t="s">
        <v>98</v>
      </c>
      <c r="C33" s="3">
        <v>5</v>
      </c>
      <c r="D33" s="3">
        <v>10</v>
      </c>
      <c r="E33" s="34">
        <v>26075</v>
      </c>
      <c r="F33" s="3">
        <v>49</v>
      </c>
      <c r="G33" s="3">
        <v>48</v>
      </c>
      <c r="H33" s="33">
        <v>1.46</v>
      </c>
    </row>
    <row r="34" spans="2:8" x14ac:dyDescent="0.25">
      <c r="B34" s="2" t="s">
        <v>99</v>
      </c>
      <c r="C34" s="3">
        <v>9</v>
      </c>
      <c r="D34" s="3">
        <v>14</v>
      </c>
      <c r="E34" s="34">
        <v>32649</v>
      </c>
      <c r="F34" s="3">
        <v>20</v>
      </c>
      <c r="G34" s="3">
        <v>76</v>
      </c>
      <c r="H34" s="33">
        <v>1.8</v>
      </c>
    </row>
    <row r="35" spans="2:8" x14ac:dyDescent="0.25">
      <c r="B35" s="2" t="s">
        <v>100</v>
      </c>
      <c r="C35" s="3">
        <v>6</v>
      </c>
      <c r="D35" s="3">
        <v>11</v>
      </c>
      <c r="E35" s="34">
        <v>23083</v>
      </c>
      <c r="F35" s="3">
        <v>29</v>
      </c>
      <c r="G35" s="3">
        <v>54</v>
      </c>
      <c r="H35" s="33">
        <v>1.52</v>
      </c>
    </row>
    <row r="36" spans="2:8" x14ac:dyDescent="0.25">
      <c r="B36" s="2" t="s">
        <v>101</v>
      </c>
      <c r="C36" s="3">
        <v>3</v>
      </c>
      <c r="D36" s="3">
        <v>8</v>
      </c>
      <c r="E36" s="34">
        <v>23385</v>
      </c>
      <c r="F36" s="3">
        <v>48</v>
      </c>
      <c r="G36" s="3">
        <v>76</v>
      </c>
      <c r="H36" s="33">
        <v>1.72</v>
      </c>
    </row>
  </sheetData>
  <sortState xmlns:xlrd2="http://schemas.microsoft.com/office/spreadsheetml/2017/richdata2" ref="T17:U22">
    <sortCondition descending="1" ref="U17"/>
  </sortState>
  <mergeCells count="1">
    <mergeCell ref="A1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1DFC-5B19-4FBC-87BD-D910151470AC}">
  <dimension ref="A1:N36"/>
  <sheetViews>
    <sheetView workbookViewId="0">
      <selection sqref="A1:E3"/>
    </sheetView>
  </sheetViews>
  <sheetFormatPr baseColWidth="10" defaultRowHeight="15" x14ac:dyDescent="0.25"/>
  <cols>
    <col min="2" max="2" width="16.7109375" customWidth="1"/>
    <col min="3" max="3" width="17.85546875" bestFit="1" customWidth="1"/>
    <col min="4" max="4" width="14.42578125" customWidth="1"/>
    <col min="5" max="5" width="18.140625" customWidth="1"/>
    <col min="6" max="6" width="15.5703125" customWidth="1"/>
    <col min="7" max="7" width="14.7109375" customWidth="1"/>
    <col min="8" max="8" width="15.42578125" customWidth="1"/>
    <col min="10" max="10" width="14.42578125" customWidth="1"/>
    <col min="11" max="11" width="12.85546875" customWidth="1"/>
    <col min="12" max="12" width="16" customWidth="1"/>
    <col min="13" max="13" width="12.7109375" customWidth="1"/>
    <col min="14" max="14" width="13.42578125" customWidth="1"/>
  </cols>
  <sheetData>
    <row r="1" spans="1:14" x14ac:dyDescent="0.25">
      <c r="A1" s="29" t="s">
        <v>152</v>
      </c>
      <c r="B1" s="29"/>
      <c r="C1" s="29"/>
      <c r="D1" s="29"/>
      <c r="E1" s="29"/>
    </row>
    <row r="2" spans="1:14" x14ac:dyDescent="0.25">
      <c r="A2" s="29"/>
      <c r="B2" s="29"/>
      <c r="C2" s="29"/>
      <c r="D2" s="29"/>
      <c r="E2" s="29"/>
    </row>
    <row r="3" spans="1:14" x14ac:dyDescent="0.25">
      <c r="A3" s="29"/>
      <c r="B3" s="29"/>
      <c r="C3" s="29"/>
      <c r="D3" s="29"/>
      <c r="E3" s="29"/>
    </row>
    <row r="5" spans="1:14" ht="15.75" thickBot="1" x14ac:dyDescent="0.3"/>
    <row r="6" spans="1:14" x14ac:dyDescent="0.25">
      <c r="A6" t="s">
        <v>153</v>
      </c>
      <c r="B6" s="2" t="s">
        <v>67</v>
      </c>
      <c r="C6" s="59" t="s">
        <v>69</v>
      </c>
      <c r="D6" s="59" t="s">
        <v>70</v>
      </c>
      <c r="E6" s="19" t="s">
        <v>71</v>
      </c>
      <c r="F6" s="59" t="s">
        <v>126</v>
      </c>
      <c r="G6" s="59" t="s">
        <v>127</v>
      </c>
      <c r="H6" s="59" t="s">
        <v>128</v>
      </c>
      <c r="J6" s="39" t="s">
        <v>67</v>
      </c>
      <c r="K6" s="39" t="s">
        <v>154</v>
      </c>
      <c r="L6" s="39" t="s">
        <v>71</v>
      </c>
      <c r="M6" s="39" t="s">
        <v>155</v>
      </c>
      <c r="N6" s="39" t="s">
        <v>156</v>
      </c>
    </row>
    <row r="7" spans="1:14" x14ac:dyDescent="0.25">
      <c r="A7">
        <v>1</v>
      </c>
      <c r="B7" s="2" t="s">
        <v>72</v>
      </c>
      <c r="C7" s="3">
        <v>2</v>
      </c>
      <c r="D7" s="3">
        <v>7</v>
      </c>
      <c r="E7" s="34">
        <v>14494</v>
      </c>
      <c r="F7" s="3">
        <v>54</v>
      </c>
      <c r="G7" s="3">
        <v>80</v>
      </c>
      <c r="H7" s="33">
        <v>1.8399999999999999</v>
      </c>
      <c r="J7" t="str">
        <f t="shared" ref="J7:J36" si="0">VLOOKUP(K7,$A$6:$B$36,2,FALSE)</f>
        <v>Empleado 28</v>
      </c>
      <c r="K7" s="37">
        <v>21</v>
      </c>
      <c r="L7" s="79">
        <v>45736</v>
      </c>
      <c r="M7" s="37">
        <v>1</v>
      </c>
      <c r="N7" s="75">
        <v>1</v>
      </c>
    </row>
    <row r="8" spans="1:14" x14ac:dyDescent="0.25">
      <c r="A8">
        <v>2</v>
      </c>
      <c r="B8" s="2" t="s">
        <v>73</v>
      </c>
      <c r="C8" s="3">
        <v>6</v>
      </c>
      <c r="D8" s="3">
        <v>11</v>
      </c>
      <c r="E8" s="34">
        <v>22754</v>
      </c>
      <c r="F8" s="3">
        <v>21</v>
      </c>
      <c r="G8" s="3">
        <v>67</v>
      </c>
      <c r="H8" s="33">
        <v>1.62</v>
      </c>
      <c r="J8" t="str">
        <f t="shared" si="0"/>
        <v>Empleado 20</v>
      </c>
      <c r="K8" s="37">
        <v>13</v>
      </c>
      <c r="L8" s="79">
        <v>34101</v>
      </c>
      <c r="M8" s="37">
        <v>2</v>
      </c>
      <c r="N8" s="75">
        <v>0.96499999999999997</v>
      </c>
    </row>
    <row r="9" spans="1:14" x14ac:dyDescent="0.25">
      <c r="A9">
        <v>3</v>
      </c>
      <c r="B9" s="2" t="s">
        <v>74</v>
      </c>
      <c r="C9" s="3">
        <v>2</v>
      </c>
      <c r="D9" s="3">
        <v>7</v>
      </c>
      <c r="E9" s="34">
        <v>15392</v>
      </c>
      <c r="F9" s="3">
        <v>36</v>
      </c>
      <c r="G9" s="3">
        <v>53</v>
      </c>
      <c r="H9" s="33">
        <v>1.52</v>
      </c>
      <c r="J9" t="str">
        <f t="shared" si="0"/>
        <v>Empleado 7</v>
      </c>
      <c r="K9" s="37">
        <v>28</v>
      </c>
      <c r="L9" s="79">
        <v>32649</v>
      </c>
      <c r="M9" s="37">
        <v>3</v>
      </c>
      <c r="N9" s="75">
        <v>0.93100000000000005</v>
      </c>
    </row>
    <row r="10" spans="1:14" x14ac:dyDescent="0.25">
      <c r="A10">
        <v>4</v>
      </c>
      <c r="B10" s="2" t="s">
        <v>75</v>
      </c>
      <c r="C10" s="3">
        <v>7</v>
      </c>
      <c r="D10" s="3">
        <v>12</v>
      </c>
      <c r="E10" s="34">
        <v>24349</v>
      </c>
      <c r="F10" s="3">
        <v>38</v>
      </c>
      <c r="G10" s="3">
        <v>61</v>
      </c>
      <c r="H10" s="33">
        <v>1.6400000000000001</v>
      </c>
      <c r="J10" t="str">
        <f t="shared" si="0"/>
        <v>Empleado 15</v>
      </c>
      <c r="K10" s="37">
        <v>7</v>
      </c>
      <c r="L10" s="79">
        <v>32210</v>
      </c>
      <c r="M10" s="37">
        <v>4</v>
      </c>
      <c r="N10" s="75">
        <v>0.89600000000000002</v>
      </c>
    </row>
    <row r="11" spans="1:14" x14ac:dyDescent="0.25">
      <c r="A11">
        <v>5</v>
      </c>
      <c r="B11" s="2" t="s">
        <v>76</v>
      </c>
      <c r="C11" s="3">
        <v>7</v>
      </c>
      <c r="D11" s="3">
        <v>12</v>
      </c>
      <c r="E11" s="34">
        <v>23892</v>
      </c>
      <c r="F11" s="3">
        <v>46</v>
      </c>
      <c r="G11" s="3">
        <v>51</v>
      </c>
      <c r="H11" s="33">
        <v>1.53</v>
      </c>
      <c r="J11" t="str">
        <f t="shared" si="0"/>
        <v>Empleado 17</v>
      </c>
      <c r="K11" s="37">
        <v>9</v>
      </c>
      <c r="L11" s="79">
        <v>31213</v>
      </c>
      <c r="M11" s="37">
        <v>5</v>
      </c>
      <c r="N11" s="75">
        <v>0.86199999999999999</v>
      </c>
    </row>
    <row r="12" spans="1:14" x14ac:dyDescent="0.25">
      <c r="A12">
        <v>6</v>
      </c>
      <c r="B12" s="2" t="s">
        <v>77</v>
      </c>
      <c r="C12" s="3">
        <v>8</v>
      </c>
      <c r="D12" s="3">
        <v>13</v>
      </c>
      <c r="E12" s="34">
        <v>29646</v>
      </c>
      <c r="F12" s="3">
        <v>32</v>
      </c>
      <c r="G12" s="3">
        <v>80</v>
      </c>
      <c r="H12" s="33">
        <v>1.8</v>
      </c>
      <c r="J12" t="str">
        <f t="shared" si="0"/>
        <v>Empleado 29</v>
      </c>
      <c r="K12" s="37">
        <v>22</v>
      </c>
      <c r="L12" s="79">
        <v>30498</v>
      </c>
      <c r="M12" s="37">
        <v>6</v>
      </c>
      <c r="N12" s="75">
        <v>0.82699999999999996</v>
      </c>
    </row>
    <row r="13" spans="1:14" x14ac:dyDescent="0.25">
      <c r="A13">
        <v>7</v>
      </c>
      <c r="B13" s="2" t="s">
        <v>78</v>
      </c>
      <c r="C13" s="3">
        <v>4</v>
      </c>
      <c r="D13" s="3">
        <v>9</v>
      </c>
      <c r="E13" s="34">
        <v>32210</v>
      </c>
      <c r="F13" s="3">
        <v>24</v>
      </c>
      <c r="G13" s="3">
        <v>61</v>
      </c>
      <c r="H13" s="33">
        <v>1.6600000000000001</v>
      </c>
      <c r="J13" t="str">
        <f t="shared" si="0"/>
        <v>Empleado 14</v>
      </c>
      <c r="K13" s="37">
        <v>6</v>
      </c>
      <c r="L13" s="79">
        <v>29646</v>
      </c>
      <c r="M13" s="37">
        <v>7</v>
      </c>
      <c r="N13" s="75">
        <v>0.79300000000000004</v>
      </c>
    </row>
    <row r="14" spans="1:14" x14ac:dyDescent="0.25">
      <c r="A14">
        <v>8</v>
      </c>
      <c r="B14" s="2" t="s">
        <v>79</v>
      </c>
      <c r="C14" s="3">
        <v>1</v>
      </c>
      <c r="D14" s="3">
        <v>6</v>
      </c>
      <c r="E14" s="34">
        <v>13900</v>
      </c>
      <c r="F14" s="3">
        <v>47</v>
      </c>
      <c r="G14" s="3">
        <v>54</v>
      </c>
      <c r="H14" s="33">
        <v>1.56</v>
      </c>
      <c r="J14" t="str">
        <f t="shared" si="0"/>
        <v>Empleado 6</v>
      </c>
      <c r="K14" s="37">
        <v>27</v>
      </c>
      <c r="L14" s="79">
        <v>26075</v>
      </c>
      <c r="M14" s="37">
        <v>8</v>
      </c>
      <c r="N14" s="75">
        <v>0.75800000000000001</v>
      </c>
    </row>
    <row r="15" spans="1:14" x14ac:dyDescent="0.25">
      <c r="A15">
        <v>9</v>
      </c>
      <c r="B15" s="2" t="s">
        <v>80</v>
      </c>
      <c r="C15" s="3">
        <v>8</v>
      </c>
      <c r="D15" s="3">
        <v>13</v>
      </c>
      <c r="E15" s="34">
        <v>31213</v>
      </c>
      <c r="F15" s="3">
        <v>32</v>
      </c>
      <c r="G15" s="3">
        <v>57</v>
      </c>
      <c r="H15" s="33">
        <v>1.56</v>
      </c>
      <c r="J15" t="str">
        <f t="shared" si="0"/>
        <v>Empleado 18</v>
      </c>
      <c r="K15" s="37">
        <v>10</v>
      </c>
      <c r="L15" s="79">
        <v>24887</v>
      </c>
      <c r="M15" s="37">
        <v>9</v>
      </c>
      <c r="N15" s="75">
        <v>0.72399999999999998</v>
      </c>
    </row>
    <row r="16" spans="1:14" x14ac:dyDescent="0.25">
      <c r="A16">
        <v>10</v>
      </c>
      <c r="B16" s="2" t="s">
        <v>81</v>
      </c>
      <c r="C16" s="3">
        <v>7</v>
      </c>
      <c r="D16" s="3">
        <v>12</v>
      </c>
      <c r="E16" s="34">
        <v>24887</v>
      </c>
      <c r="F16" s="3">
        <v>37</v>
      </c>
      <c r="G16" s="3">
        <v>77</v>
      </c>
      <c r="H16" s="33">
        <v>1.72</v>
      </c>
      <c r="J16" t="str">
        <f t="shared" si="0"/>
        <v>Empleado 2</v>
      </c>
      <c r="K16" s="37">
        <v>12</v>
      </c>
      <c r="L16" s="79">
        <v>24875</v>
      </c>
      <c r="M16" s="37">
        <v>10</v>
      </c>
      <c r="N16" s="75">
        <v>0.68899999999999995</v>
      </c>
    </row>
    <row r="17" spans="1:14" x14ac:dyDescent="0.25">
      <c r="A17">
        <v>11</v>
      </c>
      <c r="B17" s="2" t="s">
        <v>82</v>
      </c>
      <c r="C17" s="3">
        <v>6</v>
      </c>
      <c r="D17" s="3">
        <v>11</v>
      </c>
      <c r="E17" s="34">
        <v>23969</v>
      </c>
      <c r="F17" s="3">
        <v>32</v>
      </c>
      <c r="G17" s="3">
        <v>79</v>
      </c>
      <c r="H17" s="33">
        <v>1.77</v>
      </c>
      <c r="J17" t="str">
        <f t="shared" si="0"/>
        <v>Empleado 12</v>
      </c>
      <c r="K17" s="37">
        <v>4</v>
      </c>
      <c r="L17" s="79">
        <v>24349</v>
      </c>
      <c r="M17" s="37">
        <v>11</v>
      </c>
      <c r="N17" s="75">
        <v>0.65500000000000003</v>
      </c>
    </row>
    <row r="18" spans="1:14" x14ac:dyDescent="0.25">
      <c r="A18">
        <v>12</v>
      </c>
      <c r="B18" s="2" t="s">
        <v>83</v>
      </c>
      <c r="C18" s="3">
        <v>7</v>
      </c>
      <c r="D18" s="3">
        <v>12</v>
      </c>
      <c r="E18" s="34">
        <v>24875</v>
      </c>
      <c r="F18" s="3">
        <v>44</v>
      </c>
      <c r="G18" s="3">
        <v>66</v>
      </c>
      <c r="H18" s="33">
        <v>1.63</v>
      </c>
      <c r="J18" t="str">
        <f t="shared" si="0"/>
        <v>Empleado 4</v>
      </c>
      <c r="K18" s="37">
        <v>25</v>
      </c>
      <c r="L18" s="79">
        <v>24009</v>
      </c>
      <c r="M18" s="37">
        <v>12</v>
      </c>
      <c r="N18" s="75">
        <v>0.62</v>
      </c>
    </row>
    <row r="19" spans="1:14" x14ac:dyDescent="0.25">
      <c r="A19">
        <v>13</v>
      </c>
      <c r="B19" s="2" t="s">
        <v>84</v>
      </c>
      <c r="C19" s="3">
        <v>5</v>
      </c>
      <c r="D19" s="3">
        <v>10</v>
      </c>
      <c r="E19" s="34">
        <v>34101</v>
      </c>
      <c r="F19" s="3">
        <v>33</v>
      </c>
      <c r="G19" s="3">
        <v>52</v>
      </c>
      <c r="H19" s="33">
        <v>1.52</v>
      </c>
      <c r="J19" t="str">
        <f t="shared" si="0"/>
        <v>Empleado 19</v>
      </c>
      <c r="K19" s="37">
        <v>11</v>
      </c>
      <c r="L19" s="79">
        <v>23969</v>
      </c>
      <c r="M19" s="37">
        <v>13</v>
      </c>
      <c r="N19" s="75">
        <v>0.58599999999999997</v>
      </c>
    </row>
    <row r="20" spans="1:14" x14ac:dyDescent="0.25">
      <c r="A20">
        <v>14</v>
      </c>
      <c r="B20" s="2" t="s">
        <v>85</v>
      </c>
      <c r="C20" s="3">
        <v>1</v>
      </c>
      <c r="D20" s="3">
        <v>6</v>
      </c>
      <c r="E20" s="34">
        <v>12000</v>
      </c>
      <c r="F20" s="3">
        <v>42</v>
      </c>
      <c r="G20" s="3">
        <v>78</v>
      </c>
      <c r="H20" s="33">
        <v>1.77</v>
      </c>
      <c r="J20" t="str">
        <f t="shared" si="0"/>
        <v>Empleado 13</v>
      </c>
      <c r="K20" s="37">
        <v>5</v>
      </c>
      <c r="L20" s="79">
        <v>23892</v>
      </c>
      <c r="M20" s="37">
        <v>14</v>
      </c>
      <c r="N20" s="75">
        <v>0.55100000000000005</v>
      </c>
    </row>
    <row r="21" spans="1:14" x14ac:dyDescent="0.25">
      <c r="A21">
        <v>15</v>
      </c>
      <c r="B21" s="2" t="s">
        <v>86</v>
      </c>
      <c r="C21" s="3">
        <v>1</v>
      </c>
      <c r="D21" s="3">
        <v>6</v>
      </c>
      <c r="E21" s="34">
        <v>19468</v>
      </c>
      <c r="F21" s="3">
        <v>37</v>
      </c>
      <c r="G21" s="3">
        <v>47</v>
      </c>
      <c r="H21" s="33">
        <v>1.5</v>
      </c>
      <c r="J21" t="str">
        <f t="shared" si="0"/>
        <v>Empleado 5</v>
      </c>
      <c r="K21" s="37">
        <v>26</v>
      </c>
      <c r="L21" s="79">
        <v>23583</v>
      </c>
      <c r="M21" s="37">
        <v>15</v>
      </c>
      <c r="N21" s="75">
        <v>0.51700000000000002</v>
      </c>
    </row>
    <row r="22" spans="1:14" x14ac:dyDescent="0.25">
      <c r="A22">
        <v>16</v>
      </c>
      <c r="B22" s="2" t="s">
        <v>87</v>
      </c>
      <c r="C22" s="3">
        <v>3</v>
      </c>
      <c r="D22" s="3">
        <v>8</v>
      </c>
      <c r="E22" s="34">
        <v>23327</v>
      </c>
      <c r="F22" s="3">
        <v>32</v>
      </c>
      <c r="G22" s="3">
        <v>75</v>
      </c>
      <c r="H22" s="33">
        <v>1.8</v>
      </c>
      <c r="J22" t="str">
        <f t="shared" si="0"/>
        <v>Empleado 3</v>
      </c>
      <c r="K22" s="37">
        <v>23</v>
      </c>
      <c r="L22" s="79">
        <v>23554</v>
      </c>
      <c r="M22" s="37">
        <v>16</v>
      </c>
      <c r="N22" s="75">
        <v>0.48199999999999998</v>
      </c>
    </row>
    <row r="23" spans="1:14" x14ac:dyDescent="0.25">
      <c r="A23">
        <v>17</v>
      </c>
      <c r="B23" s="2" t="s">
        <v>88</v>
      </c>
      <c r="C23" s="3">
        <v>2</v>
      </c>
      <c r="D23" s="3">
        <v>7</v>
      </c>
      <c r="E23" s="34">
        <v>15526</v>
      </c>
      <c r="F23" s="3">
        <v>38</v>
      </c>
      <c r="G23" s="3">
        <v>80</v>
      </c>
      <c r="H23" s="33">
        <v>1.8</v>
      </c>
      <c r="J23" t="str">
        <f t="shared" si="0"/>
        <v>Empleado 9</v>
      </c>
      <c r="K23" s="37">
        <v>30</v>
      </c>
      <c r="L23" s="79">
        <v>23385</v>
      </c>
      <c r="M23" s="37">
        <v>17</v>
      </c>
      <c r="N23" s="75">
        <v>0.44800000000000001</v>
      </c>
    </row>
    <row r="24" spans="1:14" x14ac:dyDescent="0.25">
      <c r="A24">
        <v>18</v>
      </c>
      <c r="B24" s="2" t="s">
        <v>89</v>
      </c>
      <c r="C24" s="3">
        <v>3</v>
      </c>
      <c r="D24" s="3">
        <v>8</v>
      </c>
      <c r="E24" s="34">
        <v>21144</v>
      </c>
      <c r="F24" s="3">
        <v>49</v>
      </c>
      <c r="G24" s="3">
        <v>76</v>
      </c>
      <c r="H24" s="33">
        <v>1.8</v>
      </c>
      <c r="J24" t="str">
        <f t="shared" si="0"/>
        <v>Empleado 23</v>
      </c>
      <c r="K24" s="37">
        <v>16</v>
      </c>
      <c r="L24" s="79">
        <v>23327</v>
      </c>
      <c r="M24" s="37">
        <v>18</v>
      </c>
      <c r="N24" s="75">
        <v>0.41299999999999998</v>
      </c>
    </row>
    <row r="25" spans="1:14" x14ac:dyDescent="0.25">
      <c r="A25">
        <v>19</v>
      </c>
      <c r="B25" s="2" t="s">
        <v>90</v>
      </c>
      <c r="C25" s="3">
        <v>2</v>
      </c>
      <c r="D25" s="3">
        <v>7</v>
      </c>
      <c r="E25" s="34">
        <v>15090</v>
      </c>
      <c r="F25" s="3">
        <v>32</v>
      </c>
      <c r="G25" s="3">
        <v>71</v>
      </c>
      <c r="H25" s="33">
        <v>1.67</v>
      </c>
      <c r="J25" t="str">
        <f t="shared" si="0"/>
        <v>Empleado 8</v>
      </c>
      <c r="K25" s="37">
        <v>29</v>
      </c>
      <c r="L25" s="79">
        <v>23083</v>
      </c>
      <c r="M25" s="37">
        <v>19</v>
      </c>
      <c r="N25" s="75">
        <v>0.379</v>
      </c>
    </row>
    <row r="26" spans="1:14" x14ac:dyDescent="0.25">
      <c r="A26">
        <v>20</v>
      </c>
      <c r="B26" s="2" t="s">
        <v>91</v>
      </c>
      <c r="C26" s="3">
        <v>2</v>
      </c>
      <c r="D26" s="3">
        <v>7</v>
      </c>
      <c r="E26" s="34">
        <v>12835</v>
      </c>
      <c r="F26" s="3">
        <v>26</v>
      </c>
      <c r="G26" s="3">
        <v>74</v>
      </c>
      <c r="H26" s="33">
        <v>1.76</v>
      </c>
      <c r="J26" t="str">
        <f t="shared" si="0"/>
        <v>Empleado 10</v>
      </c>
      <c r="K26" s="37">
        <v>2</v>
      </c>
      <c r="L26" s="79">
        <v>22754</v>
      </c>
      <c r="M26" s="37">
        <v>20</v>
      </c>
      <c r="N26" s="75">
        <v>0.34399999999999997</v>
      </c>
    </row>
    <row r="27" spans="1:14" x14ac:dyDescent="0.25">
      <c r="A27">
        <v>21</v>
      </c>
      <c r="B27" s="2" t="s">
        <v>92</v>
      </c>
      <c r="C27" s="3">
        <v>5</v>
      </c>
      <c r="D27" s="3">
        <v>10</v>
      </c>
      <c r="E27" s="34">
        <v>45736</v>
      </c>
      <c r="F27" s="3">
        <v>37</v>
      </c>
      <c r="G27" s="3">
        <v>55</v>
      </c>
      <c r="H27" s="33">
        <v>1.6</v>
      </c>
      <c r="J27" t="str">
        <f t="shared" si="0"/>
        <v>Empleado 25</v>
      </c>
      <c r="K27" s="37">
        <v>18</v>
      </c>
      <c r="L27" s="79">
        <v>21144</v>
      </c>
      <c r="M27" s="37">
        <v>21</v>
      </c>
      <c r="N27" s="75">
        <v>0.31</v>
      </c>
    </row>
    <row r="28" spans="1:14" x14ac:dyDescent="0.25">
      <c r="A28">
        <v>22</v>
      </c>
      <c r="B28" s="2" t="s">
        <v>93</v>
      </c>
      <c r="C28" s="3">
        <v>8</v>
      </c>
      <c r="D28" s="3">
        <v>13</v>
      </c>
      <c r="E28" s="34">
        <v>30498</v>
      </c>
      <c r="F28" s="3">
        <v>52</v>
      </c>
      <c r="G28" s="3">
        <v>79</v>
      </c>
      <c r="H28" s="33">
        <v>1.83</v>
      </c>
      <c r="J28" t="str">
        <f t="shared" si="0"/>
        <v>Empleado 22</v>
      </c>
      <c r="K28" s="37">
        <v>15</v>
      </c>
      <c r="L28" s="79">
        <v>19468</v>
      </c>
      <c r="M28" s="37">
        <v>22</v>
      </c>
      <c r="N28" s="75">
        <v>0.27500000000000002</v>
      </c>
    </row>
    <row r="29" spans="1:14" x14ac:dyDescent="0.25">
      <c r="A29">
        <v>23</v>
      </c>
      <c r="B29" s="2" t="s">
        <v>94</v>
      </c>
      <c r="C29" s="3">
        <v>3</v>
      </c>
      <c r="D29" s="3">
        <v>8</v>
      </c>
      <c r="E29" s="34">
        <v>23554</v>
      </c>
      <c r="F29" s="3">
        <v>26</v>
      </c>
      <c r="G29" s="3">
        <v>74</v>
      </c>
      <c r="H29" s="33">
        <v>1.78</v>
      </c>
      <c r="J29" t="str">
        <f t="shared" si="0"/>
        <v>Empleado 24</v>
      </c>
      <c r="K29" s="37">
        <v>17</v>
      </c>
      <c r="L29" s="79">
        <v>15526</v>
      </c>
      <c r="M29" s="37">
        <v>23</v>
      </c>
      <c r="N29" s="75">
        <v>0.24099999999999999</v>
      </c>
    </row>
    <row r="30" spans="1:14" x14ac:dyDescent="0.25">
      <c r="A30">
        <v>24</v>
      </c>
      <c r="B30" s="2" t="s">
        <v>95</v>
      </c>
      <c r="C30" s="3">
        <v>1</v>
      </c>
      <c r="D30" s="3">
        <v>6</v>
      </c>
      <c r="E30" s="34">
        <v>14500</v>
      </c>
      <c r="F30" s="3">
        <v>46</v>
      </c>
      <c r="G30" s="3">
        <v>65</v>
      </c>
      <c r="H30" s="33">
        <v>1.65</v>
      </c>
      <c r="J30" t="str">
        <f t="shared" si="0"/>
        <v>Empleado 11</v>
      </c>
      <c r="K30" s="37">
        <v>3</v>
      </c>
      <c r="L30" s="79">
        <v>15392</v>
      </c>
      <c r="M30" s="37">
        <v>24</v>
      </c>
      <c r="N30" s="75">
        <v>0.20599999999999999</v>
      </c>
    </row>
    <row r="31" spans="1:14" x14ac:dyDescent="0.25">
      <c r="A31">
        <v>25</v>
      </c>
      <c r="B31" s="2" t="s">
        <v>96</v>
      </c>
      <c r="C31" s="3">
        <v>6</v>
      </c>
      <c r="D31" s="3">
        <v>11</v>
      </c>
      <c r="E31" s="34">
        <v>24009</v>
      </c>
      <c r="F31" s="3">
        <v>52</v>
      </c>
      <c r="G31" s="3">
        <v>72</v>
      </c>
      <c r="H31" s="33">
        <v>1.69</v>
      </c>
      <c r="J31" t="str">
        <f t="shared" si="0"/>
        <v>Empleado 26</v>
      </c>
      <c r="K31" s="37">
        <v>19</v>
      </c>
      <c r="L31" s="79">
        <v>15090</v>
      </c>
      <c r="M31" s="37">
        <v>25</v>
      </c>
      <c r="N31" s="75">
        <v>0.17199999999999999</v>
      </c>
    </row>
    <row r="32" spans="1:14" x14ac:dyDescent="0.25">
      <c r="A32">
        <v>26</v>
      </c>
      <c r="B32" s="2" t="s">
        <v>97</v>
      </c>
      <c r="C32" s="3">
        <v>3</v>
      </c>
      <c r="D32" s="3">
        <v>8</v>
      </c>
      <c r="E32" s="34">
        <v>23583</v>
      </c>
      <c r="F32" s="3">
        <v>43</v>
      </c>
      <c r="G32" s="3">
        <v>53</v>
      </c>
      <c r="H32" s="33">
        <v>1.48</v>
      </c>
      <c r="J32" t="str">
        <f t="shared" si="0"/>
        <v>Empleado 30</v>
      </c>
      <c r="K32" s="37">
        <v>24</v>
      </c>
      <c r="L32" s="79">
        <v>14500</v>
      </c>
      <c r="M32" s="37">
        <v>26</v>
      </c>
      <c r="N32" s="75">
        <v>0.13700000000000001</v>
      </c>
    </row>
    <row r="33" spans="1:14" x14ac:dyDescent="0.25">
      <c r="A33">
        <v>27</v>
      </c>
      <c r="B33" s="2" t="s">
        <v>98</v>
      </c>
      <c r="C33" s="3">
        <v>5</v>
      </c>
      <c r="D33" s="3">
        <v>10</v>
      </c>
      <c r="E33" s="34">
        <v>26075</v>
      </c>
      <c r="F33" s="3">
        <v>49</v>
      </c>
      <c r="G33" s="3">
        <v>48</v>
      </c>
      <c r="H33" s="33">
        <v>1.46</v>
      </c>
      <c r="J33" t="str">
        <f t="shared" si="0"/>
        <v>Empleado 1</v>
      </c>
      <c r="K33" s="37">
        <v>1</v>
      </c>
      <c r="L33" s="79">
        <v>14494</v>
      </c>
      <c r="M33" s="37">
        <v>27</v>
      </c>
      <c r="N33" s="75">
        <v>0.10299999999999999</v>
      </c>
    </row>
    <row r="34" spans="1:14" x14ac:dyDescent="0.25">
      <c r="A34">
        <v>28</v>
      </c>
      <c r="B34" s="2" t="s">
        <v>99</v>
      </c>
      <c r="C34" s="3">
        <v>9</v>
      </c>
      <c r="D34" s="3">
        <v>14</v>
      </c>
      <c r="E34" s="34">
        <v>32649</v>
      </c>
      <c r="F34" s="3">
        <v>20</v>
      </c>
      <c r="G34" s="3">
        <v>76</v>
      </c>
      <c r="H34" s="33">
        <v>1.8</v>
      </c>
      <c r="J34" t="str">
        <f t="shared" si="0"/>
        <v>Empleado 16</v>
      </c>
      <c r="K34" s="37">
        <v>8</v>
      </c>
      <c r="L34" s="79">
        <v>13900</v>
      </c>
      <c r="M34" s="37">
        <v>28</v>
      </c>
      <c r="N34" s="75">
        <v>6.8000000000000005E-2</v>
      </c>
    </row>
    <row r="35" spans="1:14" x14ac:dyDescent="0.25">
      <c r="A35">
        <v>29</v>
      </c>
      <c r="B35" s="2" t="s">
        <v>100</v>
      </c>
      <c r="C35" s="3">
        <v>6</v>
      </c>
      <c r="D35" s="3">
        <v>11</v>
      </c>
      <c r="E35" s="34">
        <v>23083</v>
      </c>
      <c r="F35" s="3">
        <v>29</v>
      </c>
      <c r="G35" s="3">
        <v>54</v>
      </c>
      <c r="H35" s="33">
        <v>1.52</v>
      </c>
      <c r="J35" t="str">
        <f t="shared" si="0"/>
        <v>Empleado 27</v>
      </c>
      <c r="K35" s="37">
        <v>20</v>
      </c>
      <c r="L35" s="79">
        <v>12835</v>
      </c>
      <c r="M35" s="37">
        <v>29</v>
      </c>
      <c r="N35" s="75">
        <v>3.4000000000000002E-2</v>
      </c>
    </row>
    <row r="36" spans="1:14" ht="15.75" thickBot="1" x14ac:dyDescent="0.3">
      <c r="A36">
        <v>30</v>
      </c>
      <c r="B36" s="2" t="s">
        <v>101</v>
      </c>
      <c r="C36" s="3">
        <v>3</v>
      </c>
      <c r="D36" s="3">
        <v>8</v>
      </c>
      <c r="E36" s="34">
        <v>23385</v>
      </c>
      <c r="F36" s="3">
        <v>48</v>
      </c>
      <c r="G36" s="3">
        <v>76</v>
      </c>
      <c r="H36" s="33">
        <v>1.72</v>
      </c>
      <c r="J36" s="38" t="str">
        <f t="shared" si="0"/>
        <v>Empleado 21</v>
      </c>
      <c r="K36" s="38">
        <v>14</v>
      </c>
      <c r="L36" s="80">
        <v>12000</v>
      </c>
      <c r="M36" s="38">
        <v>30</v>
      </c>
      <c r="N36" s="76">
        <v>0</v>
      </c>
    </row>
  </sheetData>
  <sortState xmlns:xlrd2="http://schemas.microsoft.com/office/spreadsheetml/2017/richdata2" ref="K7:N36">
    <sortCondition ref="M8"/>
  </sortState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8FE9-650D-49D4-9709-F9C1ED3B88DA}">
  <dimension ref="A1:E33"/>
  <sheetViews>
    <sheetView workbookViewId="0">
      <selection sqref="A1:D3"/>
    </sheetView>
  </sheetViews>
  <sheetFormatPr baseColWidth="10" defaultRowHeight="15" x14ac:dyDescent="0.25"/>
  <cols>
    <col min="2" max="2" width="13.42578125" customWidth="1"/>
    <col min="3" max="3" width="15.28515625" customWidth="1"/>
    <col min="4" max="4" width="17.42578125" customWidth="1"/>
    <col min="5" max="5" width="15.5703125" customWidth="1"/>
  </cols>
  <sheetData>
    <row r="1" spans="1:5" x14ac:dyDescent="0.25">
      <c r="A1" s="29" t="s">
        <v>157</v>
      </c>
      <c r="B1" s="29"/>
      <c r="C1" s="29"/>
      <c r="D1" s="29"/>
    </row>
    <row r="2" spans="1:5" x14ac:dyDescent="0.25">
      <c r="A2" s="29"/>
      <c r="B2" s="29"/>
      <c r="C2" s="29"/>
      <c r="D2" s="29"/>
    </row>
    <row r="3" spans="1:5" x14ac:dyDescent="0.25">
      <c r="A3" s="29"/>
      <c r="B3" s="29"/>
      <c r="C3" s="29"/>
      <c r="D3" s="29"/>
    </row>
    <row r="6" spans="1:5" x14ac:dyDescent="0.25">
      <c r="B6" s="19" t="s">
        <v>158</v>
      </c>
      <c r="C6" s="19" t="s">
        <v>159</v>
      </c>
      <c r="D6" s="19" t="s">
        <v>160</v>
      </c>
      <c r="E6" s="19" t="s">
        <v>161</v>
      </c>
    </row>
    <row r="7" spans="1:5" x14ac:dyDescent="0.25">
      <c r="B7" s="82">
        <v>43983</v>
      </c>
      <c r="C7" s="81">
        <v>22.988900000000001</v>
      </c>
      <c r="D7" s="3" t="e">
        <v>#N/A</v>
      </c>
      <c r="E7" s="3" t="e">
        <v>#N/A</v>
      </c>
    </row>
    <row r="8" spans="1:5" x14ac:dyDescent="0.25">
      <c r="B8" s="82">
        <v>44013</v>
      </c>
      <c r="C8" s="81">
        <v>22.2714</v>
      </c>
      <c r="D8" s="3" t="e">
        <v>#N/A</v>
      </c>
      <c r="E8" s="3" t="e">
        <v>#N/A</v>
      </c>
    </row>
    <row r="9" spans="1:5" x14ac:dyDescent="0.25">
      <c r="B9" s="82">
        <v>44044</v>
      </c>
      <c r="C9" s="81">
        <v>21.878499999999999</v>
      </c>
      <c r="D9" s="81">
        <f t="shared" ref="D9:D33" si="0">AVERAGE(C7:C9)</f>
        <v>22.3796</v>
      </c>
      <c r="E9" s="3" t="e">
        <v>#N/A</v>
      </c>
    </row>
    <row r="10" spans="1:5" x14ac:dyDescent="0.25">
      <c r="B10" s="82">
        <v>44075</v>
      </c>
      <c r="C10" s="81">
        <v>22.099</v>
      </c>
      <c r="D10" s="81">
        <f t="shared" si="0"/>
        <v>22.082966666666668</v>
      </c>
      <c r="E10" s="3" t="e">
        <v>#N/A</v>
      </c>
    </row>
    <row r="11" spans="1:5" x14ac:dyDescent="0.25">
      <c r="B11" s="82">
        <v>44105</v>
      </c>
      <c r="C11" s="81">
        <v>21.170999999999999</v>
      </c>
      <c r="D11" s="81">
        <f t="shared" si="0"/>
        <v>21.716166666666666</v>
      </c>
      <c r="E11" s="3" t="e">
        <v>#N/A</v>
      </c>
    </row>
    <row r="12" spans="1:5" x14ac:dyDescent="0.25">
      <c r="B12" s="82">
        <v>44136</v>
      </c>
      <c r="C12" s="81">
        <v>20.166</v>
      </c>
      <c r="D12" s="81">
        <f t="shared" si="0"/>
        <v>21.14533333333333</v>
      </c>
      <c r="E12" s="81">
        <f t="shared" ref="E12:E33" si="1">AVERAGE(C7:C12)</f>
        <v>21.762466666666668</v>
      </c>
    </row>
    <row r="13" spans="1:5" x14ac:dyDescent="0.25">
      <c r="B13" s="82">
        <v>44166</v>
      </c>
      <c r="C13" s="81">
        <v>19.870999999999999</v>
      </c>
      <c r="D13" s="81">
        <f t="shared" si="0"/>
        <v>20.402666666666665</v>
      </c>
      <c r="E13" s="81">
        <f t="shared" si="1"/>
        <v>21.242816666666666</v>
      </c>
    </row>
    <row r="14" spans="1:5" x14ac:dyDescent="0.25">
      <c r="B14" s="82">
        <v>44197</v>
      </c>
      <c r="C14" s="81">
        <v>20.5855</v>
      </c>
      <c r="D14" s="81">
        <f t="shared" si="0"/>
        <v>20.2075</v>
      </c>
      <c r="E14" s="81">
        <f t="shared" si="1"/>
        <v>20.961833333333331</v>
      </c>
    </row>
    <row r="15" spans="1:5" x14ac:dyDescent="0.25">
      <c r="B15" s="82">
        <v>44228</v>
      </c>
      <c r="C15" s="81">
        <v>20.847999999999999</v>
      </c>
      <c r="D15" s="81">
        <f t="shared" si="0"/>
        <v>20.434833333333334</v>
      </c>
      <c r="E15" s="81">
        <f t="shared" si="1"/>
        <v>20.790083333333332</v>
      </c>
    </row>
    <row r="16" spans="1:5" x14ac:dyDescent="0.25">
      <c r="B16" s="82">
        <v>44256</v>
      </c>
      <c r="C16" s="81">
        <v>20.422000000000001</v>
      </c>
      <c r="D16" s="81">
        <f t="shared" si="0"/>
        <v>20.618499999999997</v>
      </c>
      <c r="E16" s="81">
        <f t="shared" si="1"/>
        <v>20.510583333333333</v>
      </c>
    </row>
    <row r="17" spans="2:5" x14ac:dyDescent="0.25">
      <c r="B17" s="82">
        <v>44287</v>
      </c>
      <c r="C17" s="81">
        <v>20.225999999999999</v>
      </c>
      <c r="D17" s="81">
        <f t="shared" si="0"/>
        <v>20.498666666666665</v>
      </c>
      <c r="E17" s="81">
        <f t="shared" si="1"/>
        <v>20.353083333333334</v>
      </c>
    </row>
    <row r="18" spans="2:5" x14ac:dyDescent="0.25">
      <c r="B18" s="82">
        <v>44317</v>
      </c>
      <c r="C18" s="81">
        <v>19.946100000000001</v>
      </c>
      <c r="D18" s="81">
        <f t="shared" si="0"/>
        <v>20.198033333333331</v>
      </c>
      <c r="E18" s="81">
        <f t="shared" si="1"/>
        <v>20.316433333333332</v>
      </c>
    </row>
    <row r="19" spans="2:5" x14ac:dyDescent="0.25">
      <c r="B19" s="82">
        <v>44348</v>
      </c>
      <c r="C19" s="81">
        <v>19.931000000000001</v>
      </c>
      <c r="D19" s="81">
        <f t="shared" si="0"/>
        <v>20.034366666666667</v>
      </c>
      <c r="E19" s="81">
        <f t="shared" si="1"/>
        <v>20.32643333333333</v>
      </c>
    </row>
    <row r="20" spans="2:5" x14ac:dyDescent="0.25">
      <c r="B20" s="82">
        <v>44378</v>
      </c>
      <c r="C20" s="81">
        <v>19.855</v>
      </c>
      <c r="D20" s="81">
        <f t="shared" si="0"/>
        <v>19.910700000000002</v>
      </c>
      <c r="E20" s="81">
        <f t="shared" si="1"/>
        <v>20.204683333333332</v>
      </c>
    </row>
    <row r="21" spans="2:5" x14ac:dyDescent="0.25">
      <c r="B21" s="82">
        <v>44409</v>
      </c>
      <c r="C21" s="81">
        <v>20.062999999999999</v>
      </c>
      <c r="D21" s="81">
        <f t="shared" si="0"/>
        <v>19.949666666666669</v>
      </c>
      <c r="E21" s="81">
        <f t="shared" si="1"/>
        <v>20.07385</v>
      </c>
    </row>
    <row r="22" spans="2:5" x14ac:dyDescent="0.25">
      <c r="B22" s="82">
        <v>44440</v>
      </c>
      <c r="C22" s="81">
        <v>20.63</v>
      </c>
      <c r="D22" s="81">
        <f t="shared" si="0"/>
        <v>20.182666666666666</v>
      </c>
      <c r="E22" s="81">
        <f t="shared" si="1"/>
        <v>20.108516666666667</v>
      </c>
    </row>
    <row r="23" spans="2:5" x14ac:dyDescent="0.25">
      <c r="B23" s="82">
        <v>44470</v>
      </c>
      <c r="C23" s="81">
        <v>20.545000000000002</v>
      </c>
      <c r="D23" s="81">
        <f t="shared" si="0"/>
        <v>20.412666666666667</v>
      </c>
      <c r="E23" s="81">
        <f t="shared" si="1"/>
        <v>20.161683333333333</v>
      </c>
    </row>
    <row r="24" spans="2:5" x14ac:dyDescent="0.25">
      <c r="B24" s="82">
        <v>44501</v>
      </c>
      <c r="C24" s="81">
        <v>21.436800000000002</v>
      </c>
      <c r="D24" s="81">
        <f t="shared" si="0"/>
        <v>20.8706</v>
      </c>
      <c r="E24" s="81">
        <f t="shared" si="1"/>
        <v>20.410133333333334</v>
      </c>
    </row>
    <row r="25" spans="2:5" x14ac:dyDescent="0.25">
      <c r="B25" s="82">
        <v>44531</v>
      </c>
      <c r="C25" s="81">
        <v>20.486999999999998</v>
      </c>
      <c r="D25" s="81">
        <f t="shared" si="0"/>
        <v>20.822933333333335</v>
      </c>
      <c r="E25" s="81">
        <f t="shared" si="1"/>
        <v>20.502800000000001</v>
      </c>
    </row>
    <row r="26" spans="2:5" x14ac:dyDescent="0.25">
      <c r="B26" s="82">
        <v>44562</v>
      </c>
      <c r="C26" s="81">
        <v>20.625</v>
      </c>
      <c r="D26" s="81">
        <f t="shared" si="0"/>
        <v>20.849599999999999</v>
      </c>
      <c r="E26" s="81">
        <f t="shared" si="1"/>
        <v>20.631133333333334</v>
      </c>
    </row>
    <row r="27" spans="2:5" x14ac:dyDescent="0.25">
      <c r="B27" s="82">
        <v>44593</v>
      </c>
      <c r="C27" s="81">
        <v>20.460999999999999</v>
      </c>
      <c r="D27" s="81">
        <f t="shared" si="0"/>
        <v>20.524333333333331</v>
      </c>
      <c r="E27" s="81">
        <f t="shared" si="1"/>
        <v>20.697466666666667</v>
      </c>
    </row>
    <row r="28" spans="2:5" x14ac:dyDescent="0.25">
      <c r="B28" s="82">
        <v>44621</v>
      </c>
      <c r="C28" s="81">
        <v>19.844999999999999</v>
      </c>
      <c r="D28" s="81">
        <f t="shared" si="0"/>
        <v>20.310333333333332</v>
      </c>
      <c r="E28" s="81">
        <f t="shared" si="1"/>
        <v>20.566633333333332</v>
      </c>
    </row>
    <row r="29" spans="2:5" x14ac:dyDescent="0.25">
      <c r="B29" s="82">
        <v>44652</v>
      </c>
      <c r="C29" s="81">
        <v>20.411000000000001</v>
      </c>
      <c r="D29" s="81">
        <f t="shared" si="0"/>
        <v>20.239000000000001</v>
      </c>
      <c r="E29" s="81">
        <f t="shared" si="1"/>
        <v>20.5443</v>
      </c>
    </row>
    <row r="30" spans="2:5" x14ac:dyDescent="0.25">
      <c r="B30" s="82">
        <v>44682</v>
      </c>
      <c r="C30" s="81">
        <v>19.6525</v>
      </c>
      <c r="D30" s="81">
        <f t="shared" si="0"/>
        <v>19.9695</v>
      </c>
      <c r="E30" s="81">
        <f t="shared" si="1"/>
        <v>20.246916666666667</v>
      </c>
    </row>
    <row r="31" spans="2:5" x14ac:dyDescent="0.25">
      <c r="B31" s="82">
        <v>44713</v>
      </c>
      <c r="C31" s="81">
        <v>20.088999999999999</v>
      </c>
      <c r="D31" s="81">
        <f t="shared" si="0"/>
        <v>20.050833333333333</v>
      </c>
      <c r="E31" s="81">
        <f t="shared" si="1"/>
        <v>20.180583333333335</v>
      </c>
    </row>
    <row r="32" spans="2:5" x14ac:dyDescent="0.25">
      <c r="B32" s="82">
        <v>44743</v>
      </c>
      <c r="C32" s="81">
        <v>20.350000000000001</v>
      </c>
      <c r="D32" s="81">
        <f t="shared" si="0"/>
        <v>20.0305</v>
      </c>
      <c r="E32" s="81">
        <f t="shared" si="1"/>
        <v>20.13475</v>
      </c>
    </row>
    <row r="33" spans="2:5" x14ac:dyDescent="0.25">
      <c r="B33" s="82">
        <v>44774</v>
      </c>
      <c r="C33" s="81">
        <v>20.149999999999999</v>
      </c>
      <c r="D33" s="81">
        <f t="shared" si="0"/>
        <v>20.196333333333332</v>
      </c>
      <c r="E33" s="81">
        <f t="shared" si="1"/>
        <v>20.082916666666666</v>
      </c>
    </row>
  </sheetData>
  <mergeCells count="1">
    <mergeCell ref="A1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CB93-245E-49E9-AAFD-7B0CE19ABEF2}">
  <dimension ref="A1:D13"/>
  <sheetViews>
    <sheetView workbookViewId="0">
      <selection activeCell="E16" sqref="E16"/>
    </sheetView>
  </sheetViews>
  <sheetFormatPr baseColWidth="10" defaultRowHeight="15" x14ac:dyDescent="0.25"/>
  <cols>
    <col min="2" max="2" width="20" bestFit="1" customWidth="1"/>
    <col min="3" max="3" width="15.28515625" customWidth="1"/>
  </cols>
  <sheetData>
    <row r="1" spans="1:4" x14ac:dyDescent="0.25">
      <c r="A1" s="29" t="s">
        <v>162</v>
      </c>
      <c r="B1" s="29"/>
      <c r="C1" s="29"/>
      <c r="D1" s="29"/>
    </row>
    <row r="2" spans="1:4" x14ac:dyDescent="0.25">
      <c r="A2" s="29"/>
      <c r="B2" s="29"/>
      <c r="C2" s="29"/>
      <c r="D2" s="29"/>
    </row>
    <row r="3" spans="1:4" x14ac:dyDescent="0.25">
      <c r="A3" s="29"/>
      <c r="B3" s="29"/>
      <c r="C3" s="29"/>
      <c r="D3" s="29"/>
    </row>
    <row r="5" spans="1:4" x14ac:dyDescent="0.25">
      <c r="B5" s="2" t="s">
        <v>163</v>
      </c>
      <c r="C5" s="2">
        <v>120</v>
      </c>
    </row>
    <row r="6" spans="1:4" x14ac:dyDescent="0.25">
      <c r="B6" s="2" t="s">
        <v>164</v>
      </c>
      <c r="C6" s="83">
        <v>162.5</v>
      </c>
      <c r="D6" t="s">
        <v>165</v>
      </c>
    </row>
    <row r="7" spans="1:4" x14ac:dyDescent="0.25">
      <c r="C7" s="85"/>
    </row>
    <row r="9" spans="1:4" x14ac:dyDescent="0.25">
      <c r="B9" t="s">
        <v>166</v>
      </c>
      <c r="C9" s="31">
        <f>+C6*C5</f>
        <v>19500</v>
      </c>
    </row>
    <row r="10" spans="1:4" x14ac:dyDescent="0.25">
      <c r="B10" t="s">
        <v>167</v>
      </c>
      <c r="C10" s="31">
        <v>6500</v>
      </c>
      <c r="D10" t="s">
        <v>168</v>
      </c>
    </row>
    <row r="11" spans="1:4" x14ac:dyDescent="0.25">
      <c r="B11" t="s">
        <v>169</v>
      </c>
      <c r="C11" s="31">
        <f>+C5*25</f>
        <v>3000</v>
      </c>
      <c r="D11" t="s">
        <v>170</v>
      </c>
    </row>
    <row r="12" spans="1:4" x14ac:dyDescent="0.25">
      <c r="B12" s="5"/>
      <c r="C12" s="5"/>
    </row>
    <row r="13" spans="1:4" x14ac:dyDescent="0.25">
      <c r="B13" s="5" t="s">
        <v>171</v>
      </c>
      <c r="C13" s="84">
        <f>+C9-C10-C11</f>
        <v>10000</v>
      </c>
      <c r="D13" t="s">
        <v>172</v>
      </c>
    </row>
  </sheetData>
  <mergeCells count="1">
    <mergeCell ref="A1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F68A-DF24-4968-BE91-AA4E1EDAE129}">
  <dimension ref="A1:G16"/>
  <sheetViews>
    <sheetView tabSelected="1" workbookViewId="0">
      <selection activeCell="G7" sqref="G7:G9"/>
    </sheetView>
  </sheetViews>
  <sheetFormatPr baseColWidth="10" defaultRowHeight="15" x14ac:dyDescent="0.25"/>
  <cols>
    <col min="2" max="2" width="22.85546875" bestFit="1" customWidth="1"/>
    <col min="3" max="3" width="19.28515625" bestFit="1" customWidth="1"/>
    <col min="4" max="4" width="18.42578125" customWidth="1"/>
    <col min="5" max="5" width="16.42578125" customWidth="1"/>
    <col min="7" max="7" width="20.140625" bestFit="1" customWidth="1"/>
  </cols>
  <sheetData>
    <row r="1" spans="1:7" x14ac:dyDescent="0.25">
      <c r="A1" s="29" t="s">
        <v>173</v>
      </c>
      <c r="B1" s="29"/>
      <c r="C1" s="29"/>
      <c r="D1" s="29"/>
      <c r="E1" s="29"/>
    </row>
    <row r="2" spans="1:7" x14ac:dyDescent="0.25">
      <c r="A2" s="29"/>
      <c r="B2" s="29"/>
      <c r="C2" s="29"/>
      <c r="D2" s="29"/>
      <c r="E2" s="29"/>
    </row>
    <row r="3" spans="1:7" x14ac:dyDescent="0.25">
      <c r="A3" s="29"/>
      <c r="B3" s="29"/>
      <c r="C3" s="29"/>
      <c r="D3" s="29"/>
      <c r="E3" s="29"/>
    </row>
    <row r="6" spans="1:7" x14ac:dyDescent="0.25">
      <c r="B6" s="86" t="s">
        <v>174</v>
      </c>
      <c r="C6" s="83" t="s">
        <v>175</v>
      </c>
      <c r="D6" s="83" t="s">
        <v>176</v>
      </c>
      <c r="E6" s="83" t="s">
        <v>171</v>
      </c>
      <c r="F6" s="32"/>
      <c r="G6" s="83" t="s">
        <v>177</v>
      </c>
    </row>
    <row r="7" spans="1:7" x14ac:dyDescent="0.25">
      <c r="B7" s="2" t="s">
        <v>178</v>
      </c>
      <c r="C7" s="34">
        <v>75</v>
      </c>
      <c r="D7" s="34">
        <v>140</v>
      </c>
      <c r="E7" s="87">
        <f>+D7-C7</f>
        <v>65</v>
      </c>
      <c r="G7" s="88">
        <v>26.666666666666664</v>
      </c>
    </row>
    <row r="8" spans="1:7" x14ac:dyDescent="0.25">
      <c r="B8" s="2" t="s">
        <v>179</v>
      </c>
      <c r="C8" s="34">
        <v>55</v>
      </c>
      <c r="D8" s="34">
        <v>110</v>
      </c>
      <c r="E8" s="87">
        <f>+D8-C8</f>
        <v>55</v>
      </c>
      <c r="G8" s="2">
        <v>0</v>
      </c>
    </row>
    <row r="9" spans="1:7" x14ac:dyDescent="0.25">
      <c r="B9" s="2" t="s">
        <v>180</v>
      </c>
      <c r="C9" s="34">
        <v>90</v>
      </c>
      <c r="D9" s="34">
        <v>160</v>
      </c>
      <c r="E9" s="87">
        <f>+D9-C9</f>
        <v>70</v>
      </c>
      <c r="G9" s="88">
        <v>33.333333333333336</v>
      </c>
    </row>
    <row r="11" spans="1:7" x14ac:dyDescent="0.25">
      <c r="C11" s="5" t="s">
        <v>181</v>
      </c>
    </row>
    <row r="12" spans="1:7" x14ac:dyDescent="0.25">
      <c r="B12" s="86" t="s">
        <v>171</v>
      </c>
      <c r="C12" s="89">
        <f>SUMPRODUCT(E7:E9,G7:G9)</f>
        <v>4066.666666666667</v>
      </c>
      <c r="D12" s="89"/>
      <c r="E12" s="89"/>
    </row>
    <row r="14" spans="1:7" x14ac:dyDescent="0.25">
      <c r="C14" s="5" t="s">
        <v>182</v>
      </c>
    </row>
    <row r="15" spans="1:7" x14ac:dyDescent="0.25">
      <c r="B15" s="86" t="s">
        <v>183</v>
      </c>
      <c r="C15" s="34">
        <v>5000</v>
      </c>
      <c r="D15" s="31">
        <f>SUMPRODUCT(C7:C9,G7:G9)</f>
        <v>5000</v>
      </c>
    </row>
    <row r="16" spans="1:7" x14ac:dyDescent="0.25">
      <c r="B16" s="86" t="s">
        <v>184</v>
      </c>
      <c r="C16" s="2">
        <v>60</v>
      </c>
      <c r="D16">
        <f>SUM(G7:G9)</f>
        <v>60</v>
      </c>
    </row>
  </sheetData>
  <mergeCells count="2">
    <mergeCell ref="A1:E3"/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Analisis de Varianza</vt:lpstr>
      <vt:lpstr>Varianza Multifactor</vt:lpstr>
      <vt:lpstr>Analisis de Regresion</vt:lpstr>
      <vt:lpstr>Estadistica Descriptiva</vt:lpstr>
      <vt:lpstr>Histograma</vt:lpstr>
      <vt:lpstr>Jerarquia y Percentil</vt:lpstr>
      <vt:lpstr>Media Movil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2025-06-09T23:56:39Z</dcterms:created>
  <dcterms:modified xsi:type="dcterms:W3CDTF">2025-06-10T09:57:03Z</dcterms:modified>
</cp:coreProperties>
</file>