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 - FUCAPE Business School\Cursos\"/>
    </mc:Choice>
  </mc:AlternateContent>
  <xr:revisionPtr revIDLastSave="0" documentId="8_{6EF78048-70BC-4D8C-BAC7-44BDB4A73EA4}" xr6:coauthVersionLast="47" xr6:coauthVersionMax="47" xr10:uidLastSave="{00000000-0000-0000-0000-000000000000}"/>
  <bookViews>
    <workbookView xWindow="-110" yWindow="-110" windowWidth="19420" windowHeight="10300" xr2:uid="{36458CC7-D641-4D2C-A470-9A5377E491B8}"/>
  </bookViews>
  <sheets>
    <sheet name="Planilha1" sheetId="1" r:id="rId1"/>
  </sheets>
  <definedNames>
    <definedName name="Aporte">Planilha1!$E$12</definedName>
    <definedName name="Montante">Planilha1!$E$15</definedName>
    <definedName name="Percentual_alocar">Planilha1!$E$8</definedName>
    <definedName name="Projeção1">Planilha1!$D$20</definedName>
    <definedName name="Projeção2">Planilha1!$D$21</definedName>
    <definedName name="Projeção3">Planilha1!$D$22</definedName>
    <definedName name="Projeção4">Planilha1!$D$23</definedName>
    <definedName name="Proventos">Planilha1!$E$16</definedName>
    <definedName name="Rendimento_Carteira">Planilha1!$E$7</definedName>
    <definedName name="Salário">Planilha1!$E$6</definedName>
    <definedName name="Taxa">Planilha1!$E$14</definedName>
    <definedName name="Tempo">Planilha1!$E$13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29" i="1"/>
  <c r="C45" i="1"/>
  <c r="C46" i="1"/>
  <c r="C47" i="1"/>
  <c r="C48" i="1"/>
  <c r="C49" i="1"/>
  <c r="C50" i="1"/>
  <c r="C51" i="1"/>
  <c r="C52" i="1"/>
  <c r="C53" i="1"/>
  <c r="C54" i="1"/>
  <c r="C55" i="1"/>
  <c r="C44" i="1"/>
  <c r="C39" i="1"/>
  <c r="C40" i="1"/>
  <c r="C41" i="1"/>
  <c r="C42" i="1"/>
  <c r="C43" i="1"/>
  <c r="C38" i="1"/>
  <c r="E7" i="1"/>
  <c r="E8" i="1"/>
  <c r="E12" i="1" s="1"/>
  <c r="E15" i="1" s="1"/>
  <c r="E26" i="1" l="1"/>
  <c r="E30" i="1" s="1"/>
  <c r="D21" i="1"/>
  <c r="E21" i="1" s="1"/>
  <c r="D20" i="1"/>
  <c r="E20" i="1" s="1"/>
  <c r="D22" i="1"/>
  <c r="E22" i="1" s="1"/>
  <c r="D23" i="1"/>
  <c r="E23" i="1" s="1"/>
  <c r="E16" i="1"/>
  <c r="E29" i="1" l="1"/>
  <c r="E33" i="1"/>
  <c r="E31" i="1"/>
  <c r="E32" i="1"/>
  <c r="E34" i="1"/>
</calcChain>
</file>

<file path=xl/sharedStrings.xml><?xml version="1.0" encoding="utf-8"?>
<sst xmlns="http://schemas.openxmlformats.org/spreadsheetml/2006/main" count="71" uniqueCount="32">
  <si>
    <t>ROI Calculator</t>
  </si>
  <si>
    <t>Montante</t>
  </si>
  <si>
    <t>Quanto (R$)</t>
  </si>
  <si>
    <t>Tempo (meses)</t>
  </si>
  <si>
    <t>Taxa (a.m.)</t>
  </si>
  <si>
    <t>Proventos</t>
  </si>
  <si>
    <t>Em 2 anos</t>
  </si>
  <si>
    <t>Em 5 anos</t>
  </si>
  <si>
    <t>Em 10 anos</t>
  </si>
  <si>
    <t>Em 20 anos</t>
  </si>
  <si>
    <t>Investimento Mensal</t>
  </si>
  <si>
    <t>Projeções</t>
  </si>
  <si>
    <t>Sugestão de Alocação</t>
  </si>
  <si>
    <t>Salário</t>
  </si>
  <si>
    <t>Rendimento Carteira</t>
  </si>
  <si>
    <t>Alocar</t>
  </si>
  <si>
    <t>Perfil</t>
  </si>
  <si>
    <t>Agressivo</t>
  </si>
  <si>
    <t>Moderado</t>
  </si>
  <si>
    <t>Valor a ser investido</t>
  </si>
  <si>
    <t>Tipo de FII</t>
  </si>
  <si>
    <t>Percentual</t>
  </si>
  <si>
    <t>Valor</t>
  </si>
  <si>
    <t>Papel</t>
  </si>
  <si>
    <t>Tijolo</t>
  </si>
  <si>
    <t>Híbrido</t>
  </si>
  <si>
    <t>FOFs</t>
  </si>
  <si>
    <t>Desenvolvimento</t>
  </si>
  <si>
    <t>Hotelaria</t>
  </si>
  <si>
    <t>Conservador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</si>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</sst>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Segoe"/>
    </font>
    <font>
      <sz val="11"/>
      <color theme="1"/>
      <name val="Segoe"/>
    </font>
    <font>
      <sz val="20"/>
      <color theme="0"/>
      <name val="Segoe"/>
    </font>
    <font>
      <sz val="12"/>
      <color theme="1"/>
      <name val="Segoe"/>
    </font>
    <font>
      <b/>
      <sz val="12"/>
      <color theme="1"/>
      <name val="Segoe"/>
    </font>
    <font>
      <i/>
      <sz val="12"/>
      <color theme="1"/>
      <name val="Segoe"/>
    </font>
    <font>
      <b/>
      <sz val="16"/>
      <color theme="1"/>
      <name val="Segoe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/>
    <xf numFmtId="0" fontId="6" fillId="0" borderId="5" xfId="0" applyFont="1" applyBorder="1" applyAlignment="1">
      <alignment horizontal="center" vertical="center"/>
    </xf>
    <xf numFmtId="8" fontId="6" fillId="3" borderId="5" xfId="0" applyNumberFormat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9" fontId="6" fillId="0" borderId="9" xfId="2" applyFont="1" applyBorder="1" applyAlignment="1">
      <alignment horizontal="center" vertical="center"/>
    </xf>
    <xf numFmtId="8" fontId="6" fillId="3" borderId="9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indent="3"/>
    </xf>
    <xf numFmtId="0" fontId="5" fillId="3" borderId="4" xfId="0" applyFont="1" applyFill="1" applyBorder="1" applyAlignment="1">
      <alignment horizontal="left" indent="3"/>
    </xf>
    <xf numFmtId="0" fontId="5" fillId="3" borderId="6" xfId="0" applyFont="1" applyFill="1" applyBorder="1" applyAlignment="1">
      <alignment horizontal="left" indent="3"/>
    </xf>
    <xf numFmtId="0" fontId="5" fillId="0" borderId="2" xfId="0" applyFont="1" applyBorder="1" applyAlignment="1">
      <alignment horizontal="left" indent="3"/>
    </xf>
    <xf numFmtId="0" fontId="5" fillId="0" borderId="3" xfId="0" applyFont="1" applyBorder="1" applyAlignment="1">
      <alignment horizontal="left" indent="3"/>
    </xf>
    <xf numFmtId="0" fontId="5" fillId="0" borderId="8" xfId="0" applyFont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0" fontId="7" fillId="3" borderId="8" xfId="0" applyFont="1" applyFill="1" applyBorder="1" applyAlignment="1">
      <alignment horizontal="left" indent="3"/>
    </xf>
    <xf numFmtId="0" fontId="7" fillId="3" borderId="9" xfId="0" applyFont="1" applyFill="1" applyBorder="1" applyAlignment="1">
      <alignment horizontal="left" indent="3"/>
    </xf>
    <xf numFmtId="0" fontId="3" fillId="0" borderId="8" xfId="0" applyFont="1" applyBorder="1" applyAlignment="1">
      <alignment horizontal="left" indent="3"/>
    </xf>
    <xf numFmtId="0" fontId="3" fillId="0" borderId="9" xfId="0" applyFont="1" applyBorder="1" applyAlignment="1">
      <alignment horizontal="left" indent="3"/>
    </xf>
    <xf numFmtId="0" fontId="5" fillId="4" borderId="0" xfId="0" applyFont="1" applyFill="1" applyBorder="1" applyAlignment="1">
      <alignment horizontal="left" indent="3"/>
    </xf>
    <xf numFmtId="164" fontId="3" fillId="4" borderId="0" xfId="0" applyNumberFormat="1" applyFont="1" applyFill="1" applyBorder="1"/>
    <xf numFmtId="164" fontId="3" fillId="4" borderId="0" xfId="1" applyNumberFormat="1" applyFont="1" applyFill="1" applyBorder="1"/>
    <xf numFmtId="0" fontId="5" fillId="4" borderId="8" xfId="0" applyFont="1" applyFill="1" applyBorder="1" applyAlignment="1">
      <alignment horizontal="left" indent="3"/>
    </xf>
    <xf numFmtId="0" fontId="5" fillId="4" borderId="13" xfId="0" applyFont="1" applyFill="1" applyBorder="1" applyAlignment="1">
      <alignment horizontal="left" indent="3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indent="3"/>
    </xf>
    <xf numFmtId="0" fontId="8" fillId="3" borderId="12" xfId="0" applyFont="1" applyFill="1" applyBorder="1" applyAlignment="1">
      <alignment horizontal="left" vertical="center" indent="3"/>
    </xf>
    <xf numFmtId="164" fontId="8" fillId="3" borderId="3" xfId="1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indent="3"/>
    </xf>
    <xf numFmtId="164" fontId="3" fillId="4" borderId="1" xfId="1" applyNumberFormat="1" applyFont="1" applyFill="1" applyBorder="1"/>
    <xf numFmtId="9" fontId="3" fillId="4" borderId="1" xfId="2" applyFont="1" applyFill="1" applyBorder="1"/>
    <xf numFmtId="0" fontId="8" fillId="3" borderId="1" xfId="0" applyFont="1" applyFill="1" applyBorder="1" applyAlignment="1">
      <alignment horizontal="left" indent="3"/>
    </xf>
    <xf numFmtId="164" fontId="8" fillId="3" borderId="1" xfId="0" applyNumberFormat="1" applyFont="1" applyFill="1" applyBorder="1"/>
    <xf numFmtId="164" fontId="8" fillId="3" borderId="1" xfId="1" applyNumberFormat="1" applyFont="1" applyFill="1" applyBorder="1"/>
    <xf numFmtId="0" fontId="5" fillId="4" borderId="11" xfId="0" applyFont="1" applyFill="1" applyBorder="1" applyAlignment="1">
      <alignment horizontal="left" indent="3"/>
    </xf>
    <xf numFmtId="9" fontId="3" fillId="0" borderId="5" xfId="2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4" borderId="9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8" fillId="3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3" fillId="0" borderId="1" xfId="2" applyFont="1" applyBorder="1" applyAlignment="1">
      <alignment horizontal="center"/>
    </xf>
    <xf numFmtId="0" fontId="5" fillId="4" borderId="11" xfId="0" applyFont="1" applyFill="1" applyBorder="1" applyAlignment="1">
      <alignment horizontal="center" vertical="center"/>
    </xf>
    <xf numFmtId="9" fontId="3" fillId="0" borderId="11" xfId="2" applyFont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9" fontId="3" fillId="0" borderId="14" xfId="2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88F4-FCAF-484F-9CA8-28F4EAA6A5DC}">
  <dimension ref="A1:G62"/>
  <sheetViews>
    <sheetView showGridLines="0" tabSelected="1" topLeftCell="A25" workbookViewId="0">
      <selection activeCell="D29" sqref="D29:D34"/>
    </sheetView>
  </sheetViews>
  <sheetFormatPr defaultColWidth="0" defaultRowHeight="14" zeroHeight="1"/>
  <cols>
    <col min="1" max="1" width="8.7265625" style="2" customWidth="1"/>
    <col min="2" max="2" width="7.36328125" style="2" customWidth="1"/>
    <col min="3" max="3" width="28.36328125" style="2" bestFit="1" customWidth="1"/>
    <col min="4" max="4" width="28.26953125" style="2" bestFit="1" customWidth="1"/>
    <col min="5" max="5" width="19.1796875" style="2" bestFit="1" customWidth="1"/>
    <col min="6" max="6" width="24.7265625" style="2" customWidth="1"/>
    <col min="7" max="7" width="14.453125" style="2" hidden="1"/>
    <col min="8" max="16384" width="8.7265625" style="2" hidden="1"/>
  </cols>
  <sheetData>
    <row r="1" spans="2:7" s="3" customFormat="1">
      <c r="B1" s="4"/>
      <c r="C1" s="4"/>
      <c r="D1" s="4"/>
      <c r="E1" s="4"/>
      <c r="F1" s="4"/>
      <c r="G1" s="4"/>
    </row>
    <row r="2" spans="2:7" s="1" customFormat="1" ht="25">
      <c r="B2" s="6" t="s">
        <v>0</v>
      </c>
      <c r="C2" s="5"/>
      <c r="D2" s="5"/>
      <c r="E2" s="5"/>
      <c r="F2" s="5"/>
      <c r="G2" s="5"/>
    </row>
    <row r="3" spans="2:7" s="1" customFormat="1">
      <c r="B3" s="5"/>
      <c r="C3" s="5"/>
      <c r="D3" s="5"/>
      <c r="E3" s="5"/>
      <c r="F3" s="5"/>
      <c r="G3" s="5"/>
    </row>
    <row r="4" spans="2:7"/>
    <row r="5" spans="2:7" ht="20">
      <c r="C5" s="13" t="s">
        <v>12</v>
      </c>
      <c r="D5" s="14"/>
      <c r="E5" s="15"/>
    </row>
    <row r="6" spans="2:7">
      <c r="C6" s="25" t="s">
        <v>13</v>
      </c>
      <c r="D6" s="26"/>
      <c r="E6" s="47">
        <v>5000</v>
      </c>
    </row>
    <row r="7" spans="2:7">
      <c r="C7" s="25" t="s">
        <v>14</v>
      </c>
      <c r="D7" s="26"/>
      <c r="E7" s="45">
        <f>E14</f>
        <v>1.0800000000000001E-2</v>
      </c>
    </row>
    <row r="8" spans="2:7">
      <c r="C8" s="25" t="s">
        <v>15</v>
      </c>
      <c r="D8" s="26"/>
      <c r="E8" s="46">
        <f>40%*E6</f>
        <v>2000</v>
      </c>
    </row>
    <row r="9" spans="2:7"/>
    <row r="10" spans="2:7"/>
    <row r="11" spans="2:7" ht="20">
      <c r="C11" s="13" t="s">
        <v>10</v>
      </c>
      <c r="D11" s="14"/>
      <c r="E11" s="15"/>
    </row>
    <row r="12" spans="2:7" ht="15.5">
      <c r="C12" s="19" t="s">
        <v>2</v>
      </c>
      <c r="D12" s="20"/>
      <c r="E12" s="10">
        <f>Percentual_alocar</f>
        <v>2000</v>
      </c>
    </row>
    <row r="13" spans="2:7" ht="15.5">
      <c r="C13" s="21" t="s">
        <v>3</v>
      </c>
      <c r="D13" s="22"/>
      <c r="E13" s="8">
        <v>60</v>
      </c>
    </row>
    <row r="14" spans="2:7" ht="15.5">
      <c r="B14" s="7">
        <v>2</v>
      </c>
      <c r="C14" s="21" t="s">
        <v>4</v>
      </c>
      <c r="D14" s="22"/>
      <c r="E14" s="11">
        <v>1.0800000000000001E-2</v>
      </c>
    </row>
    <row r="15" spans="2:7" ht="15.5">
      <c r="B15" s="7">
        <v>5</v>
      </c>
      <c r="C15" s="23" t="s">
        <v>1</v>
      </c>
      <c r="D15" s="24"/>
      <c r="E15" s="9">
        <f>FV(Taxa,Tempo,Aporte)*-1</f>
        <v>167608.03871851688</v>
      </c>
    </row>
    <row r="16" spans="2:7" ht="15.5">
      <c r="B16" s="7">
        <v>10</v>
      </c>
      <c r="C16" s="23" t="s">
        <v>5</v>
      </c>
      <c r="D16" s="24"/>
      <c r="E16" s="12">
        <f>Montante*Rendimento_Carteira</f>
        <v>1810.1668181599823</v>
      </c>
    </row>
    <row r="17" spans="2:5">
      <c r="B17" s="7">
        <v>20</v>
      </c>
    </row>
    <row r="18" spans="2:5"/>
    <row r="19" spans="2:5" ht="20">
      <c r="C19" s="32" t="s">
        <v>11</v>
      </c>
      <c r="D19" s="33"/>
      <c r="E19" s="34" t="s">
        <v>5</v>
      </c>
    </row>
    <row r="20" spans="2:5" ht="15.5">
      <c r="C20" s="16" t="s">
        <v>6</v>
      </c>
      <c r="D20" s="48">
        <f>FV($E$14,$B14,$E$12)*-1</f>
        <v>4021.5999999999503</v>
      </c>
      <c r="E20" s="49">
        <f>Projeção1*Rendimento_Carteira</f>
        <v>43.433279999999463</v>
      </c>
    </row>
    <row r="21" spans="2:5" ht="15.5">
      <c r="C21" s="17" t="s">
        <v>7</v>
      </c>
      <c r="D21" s="50">
        <f>FV($E$14,$B15,$E$12)*-1</f>
        <v>10218.34542432966</v>
      </c>
      <c r="E21" s="51">
        <f>Projeção2*Rendimento_Carteira</f>
        <v>110.35813058276034</v>
      </c>
    </row>
    <row r="22" spans="2:5" ht="15.5">
      <c r="C22" s="16" t="s">
        <v>8</v>
      </c>
      <c r="D22" s="48">
        <f>FV($E$14,$B16,$E$12)*-1</f>
        <v>21000.529597998284</v>
      </c>
      <c r="E22" s="49">
        <f>Projeção3*Rendimento_Carteira</f>
        <v>226.80571965838149</v>
      </c>
    </row>
    <row r="23" spans="2:5" ht="15.5">
      <c r="C23" s="18" t="s">
        <v>9</v>
      </c>
      <c r="D23" s="50">
        <f>FV($E$14,$B17,$E$12)*-1</f>
        <v>44382.579310337118</v>
      </c>
      <c r="E23" s="51">
        <f>Projeção4*Rendimento_Carteira</f>
        <v>479.3318565516409</v>
      </c>
    </row>
    <row r="24" spans="2:5" ht="15.5">
      <c r="C24" s="27"/>
      <c r="D24" s="28"/>
      <c r="E24" s="29"/>
    </row>
    <row r="25" spans="2:5" ht="20">
      <c r="C25" s="35" t="s">
        <v>16</v>
      </c>
      <c r="D25" s="36"/>
      <c r="E25" s="37" t="s">
        <v>29</v>
      </c>
    </row>
    <row r="26" spans="2:5" ht="15.5">
      <c r="C26" s="30" t="s">
        <v>19</v>
      </c>
      <c r="D26" s="31"/>
      <c r="E26" s="52">
        <f>Percentual_alocar</f>
        <v>2000</v>
      </c>
    </row>
    <row r="27" spans="2:5" ht="15.5">
      <c r="C27" s="27"/>
      <c r="D27" s="28"/>
      <c r="E27" s="29"/>
    </row>
    <row r="28" spans="2:5" ht="20">
      <c r="C28" s="41" t="s">
        <v>20</v>
      </c>
      <c r="D28" s="42" t="s">
        <v>21</v>
      </c>
      <c r="E28" s="43" t="s">
        <v>22</v>
      </c>
    </row>
    <row r="29" spans="2:5" ht="15.5">
      <c r="C29" s="38" t="s">
        <v>23</v>
      </c>
      <c r="D29" s="40">
        <f>VLOOKUP($E$25&amp;"-"&amp;C29,C37:F55,4,FALSE)</f>
        <v>0.3</v>
      </c>
      <c r="E29" s="39">
        <f>$E$26*D29</f>
        <v>600</v>
      </c>
    </row>
    <row r="30" spans="2:5" ht="15.5">
      <c r="C30" s="38" t="s">
        <v>24</v>
      </c>
      <c r="D30" s="40">
        <f t="shared" ref="D30:D34" si="0">VLOOKUP($E$25&amp;"-"&amp;C30,C38:F56,4,FALSE)</f>
        <v>0.5</v>
      </c>
      <c r="E30" s="39">
        <f t="shared" ref="E30:E34" si="1">$E$26*D30</f>
        <v>1000</v>
      </c>
    </row>
    <row r="31" spans="2:5" ht="15.5">
      <c r="C31" s="38" t="s">
        <v>25</v>
      </c>
      <c r="D31" s="40">
        <f t="shared" si="0"/>
        <v>0.1</v>
      </c>
      <c r="E31" s="39">
        <f t="shared" si="1"/>
        <v>200</v>
      </c>
    </row>
    <row r="32" spans="2:5" ht="15.5">
      <c r="C32" s="38" t="s">
        <v>26</v>
      </c>
      <c r="D32" s="40">
        <f t="shared" si="0"/>
        <v>0.1</v>
      </c>
      <c r="E32" s="39">
        <f t="shared" si="1"/>
        <v>200</v>
      </c>
    </row>
    <row r="33" spans="3:6" ht="15.5">
      <c r="C33" s="38" t="s">
        <v>27</v>
      </c>
      <c r="D33" s="40">
        <f t="shared" si="0"/>
        <v>0</v>
      </c>
      <c r="E33" s="39">
        <f t="shared" si="1"/>
        <v>0</v>
      </c>
    </row>
    <row r="34" spans="3:6" ht="15.5">
      <c r="C34" s="38" t="s">
        <v>28</v>
      </c>
      <c r="D34" s="40">
        <f t="shared" si="0"/>
        <v>0</v>
      </c>
      <c r="E34" s="39">
        <f t="shared" si="1"/>
        <v>0</v>
      </c>
    </row>
    <row r="35" spans="3:6" ht="15.5">
      <c r="C35" s="27"/>
      <c r="D35" s="28"/>
      <c r="E35" s="29"/>
    </row>
    <row r="36" spans="3:6" ht="15.5">
      <c r="C36" s="27"/>
      <c r="D36" s="28"/>
      <c r="E36" s="29"/>
    </row>
    <row r="37" spans="3:6" ht="20">
      <c r="C37" s="54" t="s">
        <v>30</v>
      </c>
      <c r="D37" s="54" t="s">
        <v>16</v>
      </c>
      <c r="E37" s="55" t="s">
        <v>20</v>
      </c>
      <c r="F37" s="53" t="s">
        <v>31</v>
      </c>
    </row>
    <row r="38" spans="3:6" ht="15.5">
      <c r="C38" s="56" t="str">
        <f>D38&amp;"-"&amp;E38</f>
        <v>Conservador-Papel</v>
      </c>
      <c r="D38" s="57" t="s">
        <v>29</v>
      </c>
      <c r="E38" s="57" t="s">
        <v>23</v>
      </c>
      <c r="F38" s="58">
        <v>0.3</v>
      </c>
    </row>
    <row r="39" spans="3:6" ht="15.5">
      <c r="C39" s="56" t="str">
        <f t="shared" ref="C39:C55" si="2">D39&amp;"-"&amp;E39</f>
        <v>Conservador-Tijolo</v>
      </c>
      <c r="D39" s="57" t="s">
        <v>29</v>
      </c>
      <c r="E39" s="57" t="s">
        <v>24</v>
      </c>
      <c r="F39" s="58">
        <v>0.5</v>
      </c>
    </row>
    <row r="40" spans="3:6" ht="15.5">
      <c r="C40" s="56" t="str">
        <f t="shared" si="2"/>
        <v>Conservador-Híbrido</v>
      </c>
      <c r="D40" s="57" t="s">
        <v>29</v>
      </c>
      <c r="E40" s="57" t="s">
        <v>25</v>
      </c>
      <c r="F40" s="58">
        <v>0.1</v>
      </c>
    </row>
    <row r="41" spans="3:6" ht="15.5">
      <c r="C41" s="56" t="str">
        <f t="shared" si="2"/>
        <v>Conservador-FOFs</v>
      </c>
      <c r="D41" s="57" t="s">
        <v>29</v>
      </c>
      <c r="E41" s="57" t="s">
        <v>26</v>
      </c>
      <c r="F41" s="58">
        <v>0.1</v>
      </c>
    </row>
    <row r="42" spans="3:6" ht="15.5">
      <c r="C42" s="56" t="str">
        <f t="shared" si="2"/>
        <v>Conservador-Desenvolvimento</v>
      </c>
      <c r="D42" s="57" t="s">
        <v>29</v>
      </c>
      <c r="E42" s="57" t="s">
        <v>27</v>
      </c>
      <c r="F42" s="58">
        <v>0</v>
      </c>
    </row>
    <row r="43" spans="3:6" ht="16" thickBot="1">
      <c r="C43" s="63" t="str">
        <f t="shared" si="2"/>
        <v>Conservador-Hotelaria</v>
      </c>
      <c r="D43" s="61" t="s">
        <v>29</v>
      </c>
      <c r="E43" s="61" t="s">
        <v>28</v>
      </c>
      <c r="F43" s="62">
        <v>0</v>
      </c>
    </row>
    <row r="44" spans="3:6" ht="16" thickTop="1">
      <c r="C44" s="59" t="str">
        <f t="shared" si="2"/>
        <v>Moderado-Papel</v>
      </c>
      <c r="D44" s="59" t="s">
        <v>18</v>
      </c>
      <c r="E44" s="59" t="s">
        <v>23</v>
      </c>
      <c r="F44" s="60">
        <v>0.32</v>
      </c>
    </row>
    <row r="45" spans="3:6" ht="15.5">
      <c r="C45" s="57" t="str">
        <f t="shared" si="2"/>
        <v>Moderado-Tijolo</v>
      </c>
      <c r="D45" s="57" t="s">
        <v>18</v>
      </c>
      <c r="E45" s="57" t="s">
        <v>24</v>
      </c>
      <c r="F45" s="58">
        <v>0.4</v>
      </c>
    </row>
    <row r="46" spans="3:6" ht="15.5">
      <c r="C46" s="57" t="str">
        <f t="shared" si="2"/>
        <v>Moderado-Híbrido</v>
      </c>
      <c r="D46" s="57" t="s">
        <v>18</v>
      </c>
      <c r="E46" s="57" t="s">
        <v>25</v>
      </c>
      <c r="F46" s="58">
        <v>0.08</v>
      </c>
    </row>
    <row r="47" spans="3:6" ht="15.5">
      <c r="C47" s="57" t="str">
        <f t="shared" si="2"/>
        <v>Moderado-FOFs</v>
      </c>
      <c r="D47" s="57" t="s">
        <v>18</v>
      </c>
      <c r="E47" s="57" t="s">
        <v>26</v>
      </c>
      <c r="F47" s="58">
        <v>0.1</v>
      </c>
    </row>
    <row r="48" spans="3:6" ht="15.5">
      <c r="C48" s="57" t="str">
        <f t="shared" si="2"/>
        <v>Moderado-Desenvolvimento</v>
      </c>
      <c r="D48" s="57" t="s">
        <v>18</v>
      </c>
      <c r="E48" s="57" t="s">
        <v>27</v>
      </c>
      <c r="F48" s="58">
        <v>0.1</v>
      </c>
    </row>
    <row r="49" spans="3:6" ht="16" thickBot="1">
      <c r="C49" s="61" t="str">
        <f t="shared" si="2"/>
        <v>Moderado-Hotelaria</v>
      </c>
      <c r="D49" s="61" t="s">
        <v>18</v>
      </c>
      <c r="E49" s="61" t="s">
        <v>28</v>
      </c>
      <c r="F49" s="62">
        <v>0.1</v>
      </c>
    </row>
    <row r="50" spans="3:6" ht="16" thickTop="1">
      <c r="C50" s="59" t="str">
        <f t="shared" si="2"/>
        <v>Agressivo-Papel</v>
      </c>
      <c r="D50" s="59" t="s">
        <v>17</v>
      </c>
      <c r="E50" s="59" t="s">
        <v>23</v>
      </c>
      <c r="F50" s="60">
        <v>0.5</v>
      </c>
    </row>
    <row r="51" spans="3:6" ht="15.5">
      <c r="C51" s="57" t="str">
        <f t="shared" si="2"/>
        <v>Agressivo-Tijolo</v>
      </c>
      <c r="D51" s="57" t="s">
        <v>17</v>
      </c>
      <c r="E51" s="57" t="s">
        <v>24</v>
      </c>
      <c r="F51" s="58">
        <v>0.1</v>
      </c>
    </row>
    <row r="52" spans="3:6" ht="15.5">
      <c r="C52" s="57" t="str">
        <f t="shared" si="2"/>
        <v>Agressivo-Híbrido</v>
      </c>
      <c r="D52" s="57" t="s">
        <v>17</v>
      </c>
      <c r="E52" s="57" t="s">
        <v>25</v>
      </c>
      <c r="F52" s="58">
        <v>0.05</v>
      </c>
    </row>
    <row r="53" spans="3:6" ht="15.5">
      <c r="C53" s="57" t="str">
        <f t="shared" si="2"/>
        <v>Agressivo-FOFs</v>
      </c>
      <c r="D53" s="57" t="s">
        <v>17</v>
      </c>
      <c r="E53" s="57" t="s">
        <v>26</v>
      </c>
      <c r="F53" s="58">
        <v>0.05</v>
      </c>
    </row>
    <row r="54" spans="3:6" ht="15.5">
      <c r="C54" s="57" t="str">
        <f t="shared" si="2"/>
        <v>Agressivo-Desenvolvimento</v>
      </c>
      <c r="D54" s="57" t="s">
        <v>17</v>
      </c>
      <c r="E54" s="57" t="s">
        <v>27</v>
      </c>
      <c r="F54" s="58">
        <v>0.2</v>
      </c>
    </row>
    <row r="55" spans="3:6" ht="15.5">
      <c r="C55" s="57" t="str">
        <f t="shared" si="2"/>
        <v>Agressivo-Hotelaria</v>
      </c>
      <c r="D55" s="57" t="s">
        <v>17</v>
      </c>
      <c r="E55" s="57" t="s">
        <v>28</v>
      </c>
      <c r="F55" s="58">
        <v>0.1</v>
      </c>
    </row>
    <row r="56" spans="3:6" ht="15.5">
      <c r="C56" s="27"/>
      <c r="D56" s="27"/>
      <c r="E56" s="29"/>
    </row>
    <row r="57" spans="3:6" ht="15.5">
      <c r="C57" s="27"/>
      <c r="D57" s="27"/>
      <c r="E57" s="29"/>
    </row>
    <row r="58" spans="3:6" ht="15.5">
      <c r="C58" s="27"/>
      <c r="D58" s="27"/>
      <c r="E58" s="29"/>
    </row>
    <row r="59" spans="3:6" ht="15.5">
      <c r="C59" s="27"/>
      <c r="D59" s="27"/>
      <c r="E59" s="29"/>
    </row>
    <row r="60" spans="3:6" ht="15.5">
      <c r="C60" s="27"/>
      <c r="D60" s="27"/>
      <c r="E60" s="29"/>
    </row>
    <row r="61" spans="3:6"/>
    <row r="62" spans="3:6" ht="15.5" hidden="1">
      <c r="C62" s="38" t="s">
        <v>29</v>
      </c>
      <c r="D62" s="44" t="s">
        <v>28</v>
      </c>
    </row>
  </sheetData>
  <dataConsolidate/>
  <mergeCells count="13">
    <mergeCell ref="C26:D26"/>
    <mergeCell ref="C13:D13"/>
    <mergeCell ref="C15:D15"/>
    <mergeCell ref="C14:D14"/>
    <mergeCell ref="C16:D16"/>
    <mergeCell ref="C11:E11"/>
    <mergeCell ref="C25:D25"/>
    <mergeCell ref="C19:D19"/>
    <mergeCell ref="C5:E5"/>
    <mergeCell ref="C6:D6"/>
    <mergeCell ref="C7:D7"/>
    <mergeCell ref="C8:D8"/>
    <mergeCell ref="C12:D12"/>
  </mergeCells>
  <dataValidations count="1">
    <dataValidation type="list" allowBlank="1" showInputMessage="1" showErrorMessage="1" sqref="E25" xr:uid="{C1FF46A4-E91B-4E24-864E-41EA2179C916}">
      <formula1>"Agressivo,Moderado,Conservador"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12</vt:i4>
      </vt:variant>
    </vt:vector>
  </HeadingPairs>
  <TitlesOfParts>
    <vt:vector size="13" baseType="lpstr">
      <vt:lpstr>Planilha1</vt:lpstr>
      <vt:lpstr>Aporte</vt:lpstr>
      <vt:lpstr>Montante</vt:lpstr>
      <vt:lpstr>Percentual_alocar</vt:lpstr>
      <vt:lpstr>Projeção1</vt:lpstr>
      <vt:lpstr>Projeção2</vt:lpstr>
      <vt:lpstr>Projeção3</vt:lpstr>
      <vt:lpstr>Projeção4</vt:lpstr>
      <vt:lpstr>Proventos</vt:lpstr>
      <vt:lpstr>Rendimento_Carteira</vt:lpstr>
      <vt:lpstr>Salário</vt:lpstr>
      <vt:lpstr>Taxa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Gallina de Oliveira</dc:creator>
  <cp:lastModifiedBy>Diego Gallina de Oliveira</cp:lastModifiedBy>
  <dcterms:created xsi:type="dcterms:W3CDTF">2025-06-01T20:41:29Z</dcterms:created>
  <dcterms:modified xsi:type="dcterms:W3CDTF">2025-06-02T00:10:13Z</dcterms:modified>
</cp:coreProperties>
</file>