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gogabrielvasquezgotopo/Downloads/"/>
    </mc:Choice>
  </mc:AlternateContent>
  <xr:revisionPtr revIDLastSave="0" documentId="13_ncr:1_{21598607-79BC-F540-AD7A-1B3B0845B425}" xr6:coauthVersionLast="47" xr6:coauthVersionMax="47" xr10:uidLastSave="{00000000-0000-0000-0000-000000000000}"/>
  <bookViews>
    <workbookView xWindow="0" yWindow="660" windowWidth="28800" windowHeight="17980" activeTab="5" xr2:uid="{EB4EC7B4-592F-4456-90DE-807AE6FE9BF8}"/>
  </bookViews>
  <sheets>
    <sheet name="Database" sheetId="1" r:id="rId1"/>
    <sheet name="Men vs Women" sheetId="3" r:id="rId2"/>
    <sheet name="Area" sheetId="4" r:id="rId3"/>
    <sheet name="Average Income" sheetId="5" r:id="rId4"/>
    <sheet name="Percentage of People" sheetId="6" r:id="rId5"/>
    <sheet name="Dashboard" sheetId="7" r:id="rId6"/>
  </sheets>
  <definedNames>
    <definedName name="_xlchart.v5.0" hidden="1">Dashboard!$B$44</definedName>
    <definedName name="_xlchart.v5.1" hidden="1">Dashboard!$B$45</definedName>
    <definedName name="_xlchart.v5.2" hidden="1">Dashboard!$B$46</definedName>
    <definedName name="_xlchart.v5.3" hidden="1">Dashboard!$C$44:$AB$44</definedName>
    <definedName name="_xlchart.v5.4" hidden="1">Dashboard!$C$45:$AB$45</definedName>
    <definedName name="_xlchart.v5.5" hidden="1">Dashboard!$C$46:$AB$46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L4" i="5"/>
  <c r="G4" i="5"/>
  <c r="B38" i="1"/>
  <c r="C38" i="1" s="1"/>
  <c r="D35" i="3" s="1"/>
  <c r="D38" i="1"/>
  <c r="E38" i="1"/>
  <c r="F38" i="1" s="1"/>
  <c r="I36" i="3" s="1"/>
  <c r="G38" i="1"/>
  <c r="H38" i="1" s="1"/>
  <c r="I38" i="1"/>
  <c r="J38" i="1"/>
  <c r="K38" i="1"/>
  <c r="N38" i="1" s="1"/>
  <c r="L38" i="1"/>
  <c r="M38" i="1" s="1"/>
  <c r="M35" i="4" s="1"/>
  <c r="B39" i="1"/>
  <c r="C39" i="1" s="1"/>
  <c r="D36" i="3" s="1"/>
  <c r="D39" i="1"/>
  <c r="E39" i="1"/>
  <c r="F39" i="1" s="1"/>
  <c r="J37" i="3" s="1"/>
  <c r="G39" i="1"/>
  <c r="H39" i="1" s="1"/>
  <c r="I39" i="1"/>
  <c r="J39" i="1"/>
  <c r="K39" i="1"/>
  <c r="N39" i="1" s="1"/>
  <c r="L39" i="1"/>
  <c r="M39" i="1" s="1"/>
  <c r="J36" i="4" s="1"/>
  <c r="B40" i="1"/>
  <c r="C40" i="1" s="1"/>
  <c r="D37" i="3" s="1"/>
  <c r="D40" i="1"/>
  <c r="E40" i="1"/>
  <c r="F40" i="1" s="1"/>
  <c r="M38" i="3" s="1"/>
  <c r="G40" i="1"/>
  <c r="H40" i="1" s="1"/>
  <c r="I40" i="1"/>
  <c r="J40" i="1"/>
  <c r="K40" i="1"/>
  <c r="N40" i="1" s="1"/>
  <c r="O40" i="1" s="1"/>
  <c r="J38" i="5" s="1"/>
  <c r="K38" i="5" s="1"/>
  <c r="L40" i="1"/>
  <c r="M40" i="1" s="1"/>
  <c r="G37" i="4" s="1"/>
  <c r="B41" i="1"/>
  <c r="C41" i="1" s="1"/>
  <c r="D38" i="3" s="1"/>
  <c r="D41" i="1"/>
  <c r="E41" i="1"/>
  <c r="F41" i="1" s="1"/>
  <c r="I39" i="3" s="1"/>
  <c r="G41" i="1"/>
  <c r="H41" i="1" s="1"/>
  <c r="I41" i="1"/>
  <c r="J41" i="1"/>
  <c r="K41" i="1"/>
  <c r="S41" i="1" s="1"/>
  <c r="L41" i="1"/>
  <c r="M41" i="1" s="1"/>
  <c r="N38" i="4" s="1"/>
  <c r="B24" i="1"/>
  <c r="C24" i="1" s="1"/>
  <c r="E21" i="3" s="1"/>
  <c r="D24" i="1"/>
  <c r="E24" i="1"/>
  <c r="F24" i="1" s="1"/>
  <c r="M22" i="3" s="1"/>
  <c r="G24" i="1"/>
  <c r="H24" i="1" s="1"/>
  <c r="I24" i="1"/>
  <c r="J24" i="1"/>
  <c r="K24" i="1"/>
  <c r="S24" i="1" s="1"/>
  <c r="L24" i="1"/>
  <c r="M24" i="1" s="1"/>
  <c r="O21" i="4" s="1"/>
  <c r="B25" i="1"/>
  <c r="C25" i="1" s="1"/>
  <c r="E22" i="3" s="1"/>
  <c r="D25" i="1"/>
  <c r="E25" i="1"/>
  <c r="F25" i="1" s="1"/>
  <c r="I23" i="3" s="1"/>
  <c r="G25" i="1"/>
  <c r="H25" i="1" s="1"/>
  <c r="I25" i="1"/>
  <c r="J25" i="1"/>
  <c r="K25" i="1"/>
  <c r="N25" i="1" s="1"/>
  <c r="L25" i="1"/>
  <c r="M25" i="1" s="1"/>
  <c r="C22" i="4" s="1"/>
  <c r="B26" i="1"/>
  <c r="C26" i="1" s="1"/>
  <c r="D23" i="3" s="1"/>
  <c r="D26" i="1"/>
  <c r="E26" i="1"/>
  <c r="F26" i="1" s="1"/>
  <c r="I24" i="3" s="1"/>
  <c r="G26" i="1"/>
  <c r="H26" i="1" s="1"/>
  <c r="I26" i="1"/>
  <c r="J26" i="1"/>
  <c r="K26" i="1"/>
  <c r="N26" i="1" s="1"/>
  <c r="L26" i="1"/>
  <c r="M26" i="1" s="1"/>
  <c r="I23" i="4" s="1"/>
  <c r="B27" i="1"/>
  <c r="C27" i="1" s="1"/>
  <c r="D24" i="3" s="1"/>
  <c r="D27" i="1"/>
  <c r="E27" i="1"/>
  <c r="F27" i="1" s="1"/>
  <c r="I25" i="3" s="1"/>
  <c r="G27" i="1"/>
  <c r="H27" i="1" s="1"/>
  <c r="I27" i="1"/>
  <c r="J27" i="1"/>
  <c r="K27" i="1"/>
  <c r="N27" i="1" s="1"/>
  <c r="L27" i="1"/>
  <c r="M27" i="1" s="1"/>
  <c r="G24" i="4" s="1"/>
  <c r="B28" i="1"/>
  <c r="C28" i="1" s="1"/>
  <c r="D25" i="3" s="1"/>
  <c r="D28" i="1"/>
  <c r="E28" i="1"/>
  <c r="F28" i="1" s="1"/>
  <c r="I26" i="3" s="1"/>
  <c r="G28" i="1"/>
  <c r="H28" i="1" s="1"/>
  <c r="I28" i="1"/>
  <c r="J28" i="1"/>
  <c r="K28" i="1"/>
  <c r="R28" i="1" s="1"/>
  <c r="L28" i="1"/>
  <c r="M28" i="1" s="1"/>
  <c r="C25" i="4" s="1"/>
  <c r="B29" i="1"/>
  <c r="C29" i="1" s="1"/>
  <c r="D26" i="3" s="1"/>
  <c r="D29" i="1"/>
  <c r="E29" i="1"/>
  <c r="F29" i="1" s="1"/>
  <c r="N27" i="3" s="1"/>
  <c r="G29" i="1"/>
  <c r="H29" i="1" s="1"/>
  <c r="I29" i="1"/>
  <c r="J29" i="1"/>
  <c r="K29" i="1"/>
  <c r="R29" i="1" s="1"/>
  <c r="L29" i="1"/>
  <c r="M29" i="1" s="1"/>
  <c r="J26" i="4" s="1"/>
  <c r="B30" i="1"/>
  <c r="C30" i="1" s="1"/>
  <c r="D27" i="3" s="1"/>
  <c r="D30" i="1"/>
  <c r="E30" i="1"/>
  <c r="F30" i="1" s="1"/>
  <c r="I28" i="3" s="1"/>
  <c r="G30" i="1"/>
  <c r="H30" i="1" s="1"/>
  <c r="I30" i="1"/>
  <c r="J30" i="1"/>
  <c r="K30" i="1"/>
  <c r="R30" i="1" s="1"/>
  <c r="L30" i="1"/>
  <c r="M30" i="1" s="1"/>
  <c r="C27" i="4" s="1"/>
  <c r="B31" i="1"/>
  <c r="C31" i="1" s="1"/>
  <c r="D28" i="3" s="1"/>
  <c r="D31" i="1"/>
  <c r="E31" i="1"/>
  <c r="F31" i="1" s="1"/>
  <c r="K29" i="3" s="1"/>
  <c r="G31" i="1"/>
  <c r="H31" i="1" s="1"/>
  <c r="I31" i="1"/>
  <c r="J31" i="1"/>
  <c r="K31" i="1"/>
  <c r="R31" i="1" s="1"/>
  <c r="L31" i="1"/>
  <c r="M31" i="1" s="1"/>
  <c r="D28" i="4" s="1"/>
  <c r="B32" i="1"/>
  <c r="C32" i="1" s="1"/>
  <c r="E29" i="3" s="1"/>
  <c r="D32" i="1"/>
  <c r="E32" i="1"/>
  <c r="F32" i="1" s="1"/>
  <c r="L30" i="3" s="1"/>
  <c r="G32" i="1"/>
  <c r="H32" i="1" s="1"/>
  <c r="I32" i="1"/>
  <c r="J32" i="1"/>
  <c r="K32" i="1"/>
  <c r="N32" i="1" s="1"/>
  <c r="L32" i="1"/>
  <c r="M32" i="1" s="1"/>
  <c r="K29" i="4" s="1"/>
  <c r="B33" i="1"/>
  <c r="C33" i="1" s="1"/>
  <c r="D30" i="3" s="1"/>
  <c r="D33" i="1"/>
  <c r="E33" i="1"/>
  <c r="F33" i="1" s="1"/>
  <c r="I31" i="3" s="1"/>
  <c r="G33" i="1"/>
  <c r="H33" i="1" s="1"/>
  <c r="I33" i="1"/>
  <c r="J33" i="1"/>
  <c r="K33" i="1"/>
  <c r="N33" i="1" s="1"/>
  <c r="L33" i="1"/>
  <c r="M33" i="1" s="1"/>
  <c r="G30" i="4" s="1"/>
  <c r="B34" i="1"/>
  <c r="C34" i="1" s="1"/>
  <c r="E31" i="3" s="1"/>
  <c r="D34" i="1"/>
  <c r="E34" i="1"/>
  <c r="F34" i="1" s="1"/>
  <c r="M32" i="3" s="1"/>
  <c r="G34" i="1"/>
  <c r="H34" i="1" s="1"/>
  <c r="I34" i="1"/>
  <c r="J34" i="1"/>
  <c r="K34" i="1"/>
  <c r="N34" i="1" s="1"/>
  <c r="L34" i="1"/>
  <c r="M34" i="1" s="1"/>
  <c r="E31" i="4" s="1"/>
  <c r="B35" i="1"/>
  <c r="C35" i="1" s="1"/>
  <c r="D32" i="3" s="1"/>
  <c r="D35" i="1"/>
  <c r="E35" i="1"/>
  <c r="F35" i="1" s="1"/>
  <c r="I33" i="3" s="1"/>
  <c r="G35" i="1"/>
  <c r="H35" i="1" s="1"/>
  <c r="I35" i="1"/>
  <c r="J35" i="1"/>
  <c r="K35" i="1"/>
  <c r="N35" i="1" s="1"/>
  <c r="L35" i="1"/>
  <c r="M35" i="1" s="1"/>
  <c r="L32" i="4" s="1"/>
  <c r="B36" i="1"/>
  <c r="C36" i="1" s="1"/>
  <c r="D33" i="3" s="1"/>
  <c r="D36" i="1"/>
  <c r="E36" i="1"/>
  <c r="F36" i="1" s="1"/>
  <c r="J34" i="3" s="1"/>
  <c r="G36" i="1"/>
  <c r="H36" i="1" s="1"/>
  <c r="I36" i="1"/>
  <c r="J36" i="1"/>
  <c r="K36" i="1"/>
  <c r="N36" i="1" s="1"/>
  <c r="L36" i="1"/>
  <c r="M36" i="1" s="1"/>
  <c r="K33" i="4" s="1"/>
  <c r="B37" i="1"/>
  <c r="C37" i="1" s="1"/>
  <c r="D34" i="3" s="1"/>
  <c r="D37" i="1"/>
  <c r="E37" i="1"/>
  <c r="F37" i="1" s="1"/>
  <c r="L35" i="3" s="1"/>
  <c r="G37" i="1"/>
  <c r="H37" i="1" s="1"/>
  <c r="I37" i="1"/>
  <c r="J37" i="1"/>
  <c r="K37" i="1"/>
  <c r="N37" i="1" s="1"/>
  <c r="L37" i="1"/>
  <c r="M37" i="1" s="1"/>
  <c r="F34" i="4" s="1"/>
  <c r="L8" i="1"/>
  <c r="M8" i="1" s="1"/>
  <c r="C5" i="4" s="1"/>
  <c r="L9" i="1"/>
  <c r="M9" i="1" s="1"/>
  <c r="J6" i="4" s="1"/>
  <c r="L10" i="1"/>
  <c r="M10" i="1" s="1"/>
  <c r="C7" i="4" s="1"/>
  <c r="L11" i="1"/>
  <c r="M11" i="1" s="1"/>
  <c r="D8" i="4" s="1"/>
  <c r="L12" i="1"/>
  <c r="M12" i="1" s="1"/>
  <c r="K9" i="4" s="1"/>
  <c r="L13" i="1"/>
  <c r="M13" i="1" s="1"/>
  <c r="E10" i="4" s="1"/>
  <c r="L14" i="1"/>
  <c r="M14" i="1" s="1"/>
  <c r="E11" i="4" s="1"/>
  <c r="L15" i="1"/>
  <c r="M15" i="1" s="1"/>
  <c r="L12" i="4" s="1"/>
  <c r="L16" i="1"/>
  <c r="M16" i="1" s="1"/>
  <c r="H13" i="4" s="1"/>
  <c r="L17" i="1"/>
  <c r="M17" i="1" s="1"/>
  <c r="F14" i="4" s="1"/>
  <c r="L18" i="1"/>
  <c r="M18" i="1" s="1"/>
  <c r="M15" i="4" s="1"/>
  <c r="L19" i="1"/>
  <c r="M19" i="1" s="1"/>
  <c r="K16" i="4" s="1"/>
  <c r="L20" i="1"/>
  <c r="M20" i="1" s="1"/>
  <c r="G17" i="4" s="1"/>
  <c r="L21" i="1"/>
  <c r="M21" i="1" s="1"/>
  <c r="N18" i="4" s="1"/>
  <c r="L22" i="1"/>
  <c r="M22" i="1" s="1"/>
  <c r="H19" i="4" s="1"/>
  <c r="L23" i="1"/>
  <c r="M23" i="1" s="1"/>
  <c r="H20" i="4" s="1"/>
  <c r="I8" i="1"/>
  <c r="J8" i="1"/>
  <c r="K8" i="1"/>
  <c r="R8" i="1" s="1"/>
  <c r="I9" i="1"/>
  <c r="J9" i="1"/>
  <c r="K9" i="1"/>
  <c r="N9" i="1" s="1"/>
  <c r="O9" i="1" s="1"/>
  <c r="J7" i="5" s="1"/>
  <c r="K7" i="5" s="1"/>
  <c r="I10" i="1"/>
  <c r="J10" i="1"/>
  <c r="K10" i="1"/>
  <c r="N10" i="1" s="1"/>
  <c r="O10" i="1" s="1"/>
  <c r="J8" i="5" s="1"/>
  <c r="K8" i="5" s="1"/>
  <c r="I11" i="1"/>
  <c r="J11" i="1"/>
  <c r="K11" i="1"/>
  <c r="N11" i="1" s="1"/>
  <c r="O11" i="1" s="1"/>
  <c r="J9" i="5" s="1"/>
  <c r="K9" i="5" s="1"/>
  <c r="I12" i="1"/>
  <c r="J12" i="1"/>
  <c r="K12" i="1"/>
  <c r="N12" i="1" s="1"/>
  <c r="O12" i="1" s="1"/>
  <c r="J10" i="5" s="1"/>
  <c r="K10" i="5" s="1"/>
  <c r="I13" i="1"/>
  <c r="J13" i="1"/>
  <c r="K13" i="1"/>
  <c r="N13" i="1" s="1"/>
  <c r="O13" i="1" s="1"/>
  <c r="J11" i="5" s="1"/>
  <c r="K11" i="5" s="1"/>
  <c r="I14" i="1"/>
  <c r="J14" i="1"/>
  <c r="K14" i="1"/>
  <c r="R14" i="1" s="1"/>
  <c r="I15" i="1"/>
  <c r="J15" i="1"/>
  <c r="K15" i="1"/>
  <c r="N15" i="1" s="1"/>
  <c r="I16" i="1"/>
  <c r="J16" i="1"/>
  <c r="K16" i="1"/>
  <c r="N16" i="1" s="1"/>
  <c r="O16" i="1" s="1"/>
  <c r="J14" i="5" s="1"/>
  <c r="K14" i="5" s="1"/>
  <c r="I17" i="1"/>
  <c r="J17" i="1"/>
  <c r="K17" i="1"/>
  <c r="N17" i="1" s="1"/>
  <c r="O17" i="1" s="1"/>
  <c r="J15" i="5" s="1"/>
  <c r="K15" i="5" s="1"/>
  <c r="I18" i="1"/>
  <c r="J18" i="1"/>
  <c r="K18" i="1"/>
  <c r="N18" i="1" s="1"/>
  <c r="O18" i="1" s="1"/>
  <c r="J16" i="5" s="1"/>
  <c r="K16" i="5" s="1"/>
  <c r="I19" i="1"/>
  <c r="J19" i="1"/>
  <c r="K19" i="1"/>
  <c r="N19" i="1" s="1"/>
  <c r="O19" i="1" s="1"/>
  <c r="J17" i="5" s="1"/>
  <c r="K17" i="5" s="1"/>
  <c r="I20" i="1"/>
  <c r="J20" i="1"/>
  <c r="K20" i="1"/>
  <c r="N20" i="1" s="1"/>
  <c r="O20" i="1" s="1"/>
  <c r="J18" i="5" s="1"/>
  <c r="K18" i="5" s="1"/>
  <c r="I21" i="1"/>
  <c r="J21" i="1"/>
  <c r="K21" i="1"/>
  <c r="S21" i="1" s="1"/>
  <c r="I22" i="1"/>
  <c r="J22" i="1"/>
  <c r="K22" i="1"/>
  <c r="N22" i="1" s="1"/>
  <c r="O22" i="1" s="1"/>
  <c r="J20" i="5" s="1"/>
  <c r="K20" i="5" s="1"/>
  <c r="I23" i="1"/>
  <c r="J23" i="1"/>
  <c r="K23" i="1"/>
  <c r="N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E8" i="1"/>
  <c r="F8" i="1" s="1"/>
  <c r="I6" i="3" s="1"/>
  <c r="E9" i="1"/>
  <c r="F9" i="1" s="1"/>
  <c r="I7" i="3" s="1"/>
  <c r="E10" i="1"/>
  <c r="F10" i="1" s="1"/>
  <c r="L8" i="3" s="1"/>
  <c r="E11" i="1"/>
  <c r="F11" i="1" s="1"/>
  <c r="K9" i="3" s="1"/>
  <c r="E12" i="1"/>
  <c r="F12" i="1" s="1"/>
  <c r="K10" i="3" s="1"/>
  <c r="E13" i="1"/>
  <c r="F13" i="1" s="1"/>
  <c r="K11" i="3" s="1"/>
  <c r="E14" i="1"/>
  <c r="F14" i="1" s="1"/>
  <c r="M12" i="3" s="1"/>
  <c r="E15" i="1"/>
  <c r="F15" i="1" s="1"/>
  <c r="I13" i="3" s="1"/>
  <c r="E16" i="1"/>
  <c r="F16" i="1" s="1"/>
  <c r="L14" i="3" s="1"/>
  <c r="E17" i="1"/>
  <c r="F17" i="1" s="1"/>
  <c r="J15" i="3" s="1"/>
  <c r="E18" i="1"/>
  <c r="F18" i="1" s="1"/>
  <c r="I16" i="3" s="1"/>
  <c r="E19" i="1"/>
  <c r="F19" i="1" s="1"/>
  <c r="I17" i="3" s="1"/>
  <c r="E20" i="1"/>
  <c r="F20" i="1" s="1"/>
  <c r="L18" i="3" s="1"/>
  <c r="E21" i="1"/>
  <c r="F21" i="1" s="1"/>
  <c r="K19" i="3" s="1"/>
  <c r="E22" i="1"/>
  <c r="F22" i="1" s="1"/>
  <c r="N20" i="3" s="1"/>
  <c r="E23" i="1"/>
  <c r="F23" i="1" s="1"/>
  <c r="M21" i="3" s="1"/>
  <c r="B8" i="1"/>
  <c r="C8" i="1" s="1"/>
  <c r="D5" i="3" s="1"/>
  <c r="D8" i="1"/>
  <c r="B9" i="1"/>
  <c r="C9" i="1" s="1"/>
  <c r="D6" i="3" s="1"/>
  <c r="D9" i="1"/>
  <c r="B10" i="1"/>
  <c r="C10" i="1" s="1"/>
  <c r="D7" i="3" s="1"/>
  <c r="D10" i="1"/>
  <c r="B11" i="1"/>
  <c r="C11" i="1" s="1"/>
  <c r="D8" i="3" s="1"/>
  <c r="D11" i="1"/>
  <c r="B12" i="1"/>
  <c r="C12" i="1" s="1"/>
  <c r="D9" i="3" s="1"/>
  <c r="D12" i="1"/>
  <c r="B13" i="1"/>
  <c r="C13" i="1" s="1"/>
  <c r="D10" i="3" s="1"/>
  <c r="D13" i="1"/>
  <c r="B14" i="1"/>
  <c r="C14" i="1" s="1"/>
  <c r="D11" i="3" s="1"/>
  <c r="D14" i="1"/>
  <c r="B15" i="1"/>
  <c r="C15" i="1" s="1"/>
  <c r="D12" i="3" s="1"/>
  <c r="D15" i="1"/>
  <c r="B16" i="1"/>
  <c r="C16" i="1" s="1"/>
  <c r="D13" i="3" s="1"/>
  <c r="D16" i="1"/>
  <c r="B17" i="1"/>
  <c r="C17" i="1" s="1"/>
  <c r="D14" i="3" s="1"/>
  <c r="D17" i="1"/>
  <c r="B18" i="1"/>
  <c r="C18" i="1" s="1"/>
  <c r="D15" i="3" s="1"/>
  <c r="D18" i="1"/>
  <c r="B19" i="1"/>
  <c r="C19" i="1" s="1"/>
  <c r="D16" i="3" s="1"/>
  <c r="D19" i="1"/>
  <c r="B20" i="1"/>
  <c r="C20" i="1" s="1"/>
  <c r="D17" i="3" s="1"/>
  <c r="D20" i="1"/>
  <c r="B21" i="1"/>
  <c r="C21" i="1" s="1"/>
  <c r="E18" i="3" s="1"/>
  <c r="D21" i="1"/>
  <c r="B22" i="1"/>
  <c r="C22" i="1" s="1"/>
  <c r="E19" i="3" s="1"/>
  <c r="D22" i="1"/>
  <c r="B23" i="1"/>
  <c r="C23" i="1" s="1"/>
  <c r="D20" i="3" s="1"/>
  <c r="D23" i="1"/>
  <c r="L7" i="1"/>
  <c r="M7" i="1" s="1"/>
  <c r="C4" i="4" s="1"/>
  <c r="K7" i="1"/>
  <c r="N7" i="1" s="1"/>
  <c r="O7" i="1" s="1"/>
  <c r="J5" i="5" s="1"/>
  <c r="K5" i="5" s="1"/>
  <c r="J7" i="1"/>
  <c r="I7" i="1"/>
  <c r="G7" i="1"/>
  <c r="H7" i="1" s="1"/>
  <c r="E7" i="1"/>
  <c r="F7" i="1" s="1"/>
  <c r="I5" i="3" s="1"/>
  <c r="D7" i="1"/>
  <c r="B7" i="1"/>
  <c r="C7" i="1" s="1"/>
  <c r="D4" i="3" s="1"/>
  <c r="AG34" i="5" l="1"/>
  <c r="AC34" i="5"/>
  <c r="AG22" i="5"/>
  <c r="AF22" i="5"/>
  <c r="AE22" i="5"/>
  <c r="AD33" i="5"/>
  <c r="AC33" i="5"/>
  <c r="AD26" i="5"/>
  <c r="AC26" i="5"/>
  <c r="AC22" i="5"/>
  <c r="AG21" i="5"/>
  <c r="AG33" i="5"/>
  <c r="AD22" i="5"/>
  <c r="AE21" i="5"/>
  <c r="AD18" i="5"/>
  <c r="AC18" i="5"/>
  <c r="AE17" i="5"/>
  <c r="AE33" i="5"/>
  <c r="AF34" i="5"/>
  <c r="AD17" i="5"/>
  <c r="AE34" i="5"/>
  <c r="AC17" i="5"/>
  <c r="AD34" i="5"/>
  <c r="AF16" i="5"/>
  <c r="AG25" i="5"/>
  <c r="AC25" i="5"/>
  <c r="AG30" i="5"/>
  <c r="AD30" i="5"/>
  <c r="AG38" i="5"/>
  <c r="AC30" i="5"/>
  <c r="AD21" i="5"/>
  <c r="AG10" i="5"/>
  <c r="AD25" i="5"/>
  <c r="AE14" i="5"/>
  <c r="AF38" i="5"/>
  <c r="AG29" i="5"/>
  <c r="AC21" i="5"/>
  <c r="AF10" i="5"/>
  <c r="AF14" i="5"/>
  <c r="AF30" i="5"/>
  <c r="AE38" i="5"/>
  <c r="AG28" i="5"/>
  <c r="AG20" i="5"/>
  <c r="AE25" i="5"/>
  <c r="AG14" i="5"/>
  <c r="AD14" i="5"/>
  <c r="AD38" i="5"/>
  <c r="AF28" i="5"/>
  <c r="AF20" i="5"/>
  <c r="AC38" i="5"/>
  <c r="AG26" i="5"/>
  <c r="AG18" i="5"/>
  <c r="AG17" i="5"/>
  <c r="AC14" i="5"/>
  <c r="AG13" i="5"/>
  <c r="AG37" i="5"/>
  <c r="AF26" i="5"/>
  <c r="AF18" i="5"/>
  <c r="AE30" i="5"/>
  <c r="AG36" i="5"/>
  <c r="AE26" i="5"/>
  <c r="AE18" i="5"/>
  <c r="AC10" i="5"/>
  <c r="AF37" i="5"/>
  <c r="AF33" i="5"/>
  <c r="AF29" i="5"/>
  <c r="AF25" i="5"/>
  <c r="AF21" i="5"/>
  <c r="AF17" i="5"/>
  <c r="AF13" i="5"/>
  <c r="AF9" i="5"/>
  <c r="AD29" i="5"/>
  <c r="AD9" i="5"/>
  <c r="AF24" i="5"/>
  <c r="AE40" i="5"/>
  <c r="AE36" i="5"/>
  <c r="AE32" i="5"/>
  <c r="AE28" i="5"/>
  <c r="AE24" i="5"/>
  <c r="AE20" i="5"/>
  <c r="AE16" i="5"/>
  <c r="AE12" i="5"/>
  <c r="AE8" i="5"/>
  <c r="AG8" i="5"/>
  <c r="AD40" i="5"/>
  <c r="AD36" i="5"/>
  <c r="AD32" i="5"/>
  <c r="AD28" i="5"/>
  <c r="AD24" i="5"/>
  <c r="AD20" i="5"/>
  <c r="AD16" i="5"/>
  <c r="AD12" i="5"/>
  <c r="AD8" i="5"/>
  <c r="AG32" i="5"/>
  <c r="AF36" i="5"/>
  <c r="AF12" i="5"/>
  <c r="AC40" i="5"/>
  <c r="AC36" i="5"/>
  <c r="AC32" i="5"/>
  <c r="AC28" i="5"/>
  <c r="AC24" i="5"/>
  <c r="AC20" i="5"/>
  <c r="AC16" i="5"/>
  <c r="AC12" i="5"/>
  <c r="AC8" i="5"/>
  <c r="AC29" i="5"/>
  <c r="AC13" i="5"/>
  <c r="AG24" i="5"/>
  <c r="AF32" i="5"/>
  <c r="AG39" i="5"/>
  <c r="AG35" i="5"/>
  <c r="AG31" i="5"/>
  <c r="AG27" i="5"/>
  <c r="AG23" i="5"/>
  <c r="AG19" i="5"/>
  <c r="AG15" i="5"/>
  <c r="AG11" i="5"/>
  <c r="AG7" i="5"/>
  <c r="AE37" i="5"/>
  <c r="AE13" i="5"/>
  <c r="AD37" i="5"/>
  <c r="AD13" i="5"/>
  <c r="AC37" i="5"/>
  <c r="AG16" i="5"/>
  <c r="AF40" i="5"/>
  <c r="AF39" i="5"/>
  <c r="AF35" i="5"/>
  <c r="AF31" i="5"/>
  <c r="AF27" i="5"/>
  <c r="AF23" i="5"/>
  <c r="AF19" i="5"/>
  <c r="AF15" i="5"/>
  <c r="AF11" i="5"/>
  <c r="AF7" i="5"/>
  <c r="AG9" i="5"/>
  <c r="AE29" i="5"/>
  <c r="AC9" i="5"/>
  <c r="AG12" i="5"/>
  <c r="AE39" i="5"/>
  <c r="AE35" i="5"/>
  <c r="AE31" i="5"/>
  <c r="AE27" i="5"/>
  <c r="AE23" i="5"/>
  <c r="AE19" i="5"/>
  <c r="AE15" i="5"/>
  <c r="AE11" i="5"/>
  <c r="AE7" i="5"/>
  <c r="AE10" i="5"/>
  <c r="AD10" i="5"/>
  <c r="AE9" i="5"/>
  <c r="AG40" i="5"/>
  <c r="AF8" i="5"/>
  <c r="AD39" i="5"/>
  <c r="AD35" i="5"/>
  <c r="AD31" i="5"/>
  <c r="AD27" i="5"/>
  <c r="AD23" i="5"/>
  <c r="AD19" i="5"/>
  <c r="AD15" i="5"/>
  <c r="AD11" i="5"/>
  <c r="AD7" i="5"/>
  <c r="AC39" i="5"/>
  <c r="AC35" i="5"/>
  <c r="AC31" i="5"/>
  <c r="AC27" i="5"/>
  <c r="AC23" i="5"/>
  <c r="AC19" i="5"/>
  <c r="AC15" i="5"/>
  <c r="AC11" i="5"/>
  <c r="AC7" i="5"/>
  <c r="AG6" i="5"/>
  <c r="AF6" i="5"/>
  <c r="AE6" i="5"/>
  <c r="AD6" i="5"/>
  <c r="AC6" i="5"/>
  <c r="AB40" i="5"/>
  <c r="AB38" i="5"/>
  <c r="AB35" i="5"/>
  <c r="AB25" i="5"/>
  <c r="AB20" i="5"/>
  <c r="AB24" i="5"/>
  <c r="AB19" i="5"/>
  <c r="AB18" i="5"/>
  <c r="AB26" i="5"/>
  <c r="AB22" i="5"/>
  <c r="AB17" i="5"/>
  <c r="AB23" i="5"/>
  <c r="AB16" i="5"/>
  <c r="AB13" i="5"/>
  <c r="AB36" i="5"/>
  <c r="AB15" i="5"/>
  <c r="AB34" i="5"/>
  <c r="AB14" i="5"/>
  <c r="AB21" i="5"/>
  <c r="AB32" i="5"/>
  <c r="AB12" i="5"/>
  <c r="AB31" i="5"/>
  <c r="AB11" i="5"/>
  <c r="AB33" i="5"/>
  <c r="AB30" i="5"/>
  <c r="AB10" i="5"/>
  <c r="AB37" i="5"/>
  <c r="AB29" i="5"/>
  <c r="AB9" i="5"/>
  <c r="AB28" i="5"/>
  <c r="AB8" i="5"/>
  <c r="AB39" i="5"/>
  <c r="AB27" i="5"/>
  <c r="AB7" i="5"/>
  <c r="AB6" i="5"/>
  <c r="W34" i="5"/>
  <c r="Y24" i="5"/>
  <c r="X24" i="5"/>
  <c r="W24" i="5"/>
  <c r="X34" i="5"/>
  <c r="Z24" i="5"/>
  <c r="Z21" i="5"/>
  <c r="Y21" i="5"/>
  <c r="X21" i="5"/>
  <c r="W21" i="5"/>
  <c r="Y20" i="5"/>
  <c r="X14" i="5"/>
  <c r="Z11" i="5"/>
  <c r="Y11" i="5"/>
  <c r="X11" i="5"/>
  <c r="W11" i="5"/>
  <c r="Z34" i="5"/>
  <c r="Z10" i="5"/>
  <c r="Z20" i="5"/>
  <c r="W14" i="5"/>
  <c r="Y34" i="5"/>
  <c r="Y10" i="5"/>
  <c r="Z30" i="5"/>
  <c r="Y9" i="5"/>
  <c r="X9" i="5"/>
  <c r="W16" i="5"/>
  <c r="X29" i="5"/>
  <c r="Z15" i="5"/>
  <c r="Y8" i="5"/>
  <c r="W29" i="5"/>
  <c r="Y15" i="5"/>
  <c r="X8" i="5"/>
  <c r="Y35" i="5"/>
  <c r="W35" i="5"/>
  <c r="Y30" i="5"/>
  <c r="Z40" i="5"/>
  <c r="Z25" i="5"/>
  <c r="X15" i="5"/>
  <c r="Z35" i="5"/>
  <c r="X10" i="5"/>
  <c r="Z9" i="5"/>
  <c r="W30" i="5"/>
  <c r="W9" i="5"/>
  <c r="Y40" i="5"/>
  <c r="Y25" i="5"/>
  <c r="W15" i="5"/>
  <c r="W10" i="5"/>
  <c r="Z16" i="5"/>
  <c r="Z29" i="5"/>
  <c r="Y29" i="5"/>
  <c r="X40" i="5"/>
  <c r="X25" i="5"/>
  <c r="Z14" i="5"/>
  <c r="X35" i="5"/>
  <c r="X30" i="5"/>
  <c r="Y16" i="5"/>
  <c r="X16" i="5"/>
  <c r="W40" i="5"/>
  <c r="W25" i="5"/>
  <c r="Y14" i="5"/>
  <c r="Y31" i="5"/>
  <c r="X36" i="5"/>
  <c r="W31" i="5"/>
  <c r="W39" i="5"/>
  <c r="W19" i="5"/>
  <c r="Z38" i="5"/>
  <c r="Z33" i="5"/>
  <c r="Z28" i="5"/>
  <c r="Z23" i="5"/>
  <c r="Z18" i="5"/>
  <c r="Z13" i="5"/>
  <c r="Z8" i="5"/>
  <c r="Y38" i="5"/>
  <c r="Y33" i="5"/>
  <c r="Y28" i="5"/>
  <c r="Y23" i="5"/>
  <c r="Y18" i="5"/>
  <c r="Y13" i="5"/>
  <c r="Z26" i="5"/>
  <c r="X38" i="5"/>
  <c r="X33" i="5"/>
  <c r="X28" i="5"/>
  <c r="X23" i="5"/>
  <c r="X18" i="5"/>
  <c r="X13" i="5"/>
  <c r="Z31" i="5"/>
  <c r="X20" i="5"/>
  <c r="Y39" i="5"/>
  <c r="X19" i="5"/>
  <c r="W38" i="5"/>
  <c r="W33" i="5"/>
  <c r="W28" i="5"/>
  <c r="W23" i="5"/>
  <c r="W18" i="5"/>
  <c r="W13" i="5"/>
  <c r="W8" i="5"/>
  <c r="X39" i="5"/>
  <c r="Z37" i="5"/>
  <c r="Z32" i="5"/>
  <c r="Z27" i="5"/>
  <c r="Z22" i="5"/>
  <c r="Z17" i="5"/>
  <c r="Z12" i="5"/>
  <c r="Z7" i="5"/>
  <c r="Y26" i="5"/>
  <c r="W20" i="5"/>
  <c r="Z19" i="5"/>
  <c r="Y37" i="5"/>
  <c r="Y32" i="5"/>
  <c r="Y27" i="5"/>
  <c r="Y22" i="5"/>
  <c r="Y17" i="5"/>
  <c r="Y12" i="5"/>
  <c r="Y7" i="5"/>
  <c r="Z36" i="5"/>
  <c r="Y36" i="5"/>
  <c r="X31" i="5"/>
  <c r="W26" i="5"/>
  <c r="X37" i="5"/>
  <c r="X32" i="5"/>
  <c r="X27" i="5"/>
  <c r="X22" i="5"/>
  <c r="X17" i="5"/>
  <c r="X12" i="5"/>
  <c r="X7" i="5"/>
  <c r="X26" i="5"/>
  <c r="W36" i="5"/>
  <c r="Z39" i="5"/>
  <c r="Y19" i="5"/>
  <c r="W37" i="5"/>
  <c r="W32" i="5"/>
  <c r="W27" i="5"/>
  <c r="W22" i="5"/>
  <c r="W17" i="5"/>
  <c r="W12" i="5"/>
  <c r="W7" i="5"/>
  <c r="Z6" i="5"/>
  <c r="Y6" i="5"/>
  <c r="X6" i="5"/>
  <c r="W6" i="5"/>
  <c r="V35" i="5"/>
  <c r="U30" i="5"/>
  <c r="V25" i="5"/>
  <c r="U22" i="5"/>
  <c r="V21" i="5"/>
  <c r="U25" i="5"/>
  <c r="U21" i="5"/>
  <c r="V20" i="5"/>
  <c r="V26" i="5"/>
  <c r="U20" i="5"/>
  <c r="U26" i="5"/>
  <c r="V23" i="5"/>
  <c r="V22" i="5"/>
  <c r="U16" i="5"/>
  <c r="U23" i="5"/>
  <c r="V36" i="5"/>
  <c r="V19" i="5"/>
  <c r="U36" i="5"/>
  <c r="V16" i="5"/>
  <c r="U35" i="5"/>
  <c r="V15" i="5"/>
  <c r="V33" i="5"/>
  <c r="U15" i="5"/>
  <c r="U33" i="5"/>
  <c r="V30" i="5"/>
  <c r="U11" i="5"/>
  <c r="V10" i="5"/>
  <c r="V39" i="5"/>
  <c r="V29" i="5"/>
  <c r="V9" i="5"/>
  <c r="U39" i="5"/>
  <c r="U29" i="5"/>
  <c r="U19" i="5"/>
  <c r="U9" i="5"/>
  <c r="V34" i="5"/>
  <c r="U34" i="5"/>
  <c r="V31" i="5"/>
  <c r="V40" i="5"/>
  <c r="V38" i="5"/>
  <c r="V28" i="5"/>
  <c r="V18" i="5"/>
  <c r="V8" i="5"/>
  <c r="V24" i="5"/>
  <c r="V13" i="5"/>
  <c r="U31" i="5"/>
  <c r="U38" i="5"/>
  <c r="U28" i="5"/>
  <c r="U18" i="5"/>
  <c r="U8" i="5"/>
  <c r="V14" i="5"/>
  <c r="U24" i="5"/>
  <c r="U13" i="5"/>
  <c r="V32" i="5"/>
  <c r="U12" i="5"/>
  <c r="U10" i="5"/>
  <c r="V37" i="5"/>
  <c r="V27" i="5"/>
  <c r="V17" i="5"/>
  <c r="V7" i="5"/>
  <c r="U14" i="5"/>
  <c r="V12" i="5"/>
  <c r="U32" i="5"/>
  <c r="V11" i="5"/>
  <c r="U40" i="5"/>
  <c r="U37" i="5"/>
  <c r="U27" i="5"/>
  <c r="U17" i="5"/>
  <c r="U7" i="5"/>
  <c r="V6" i="5"/>
  <c r="U6" i="5"/>
  <c r="T30" i="5"/>
  <c r="S30" i="5"/>
  <c r="T25" i="5"/>
  <c r="T23" i="5"/>
  <c r="T22" i="5"/>
  <c r="S33" i="5"/>
  <c r="S23" i="5"/>
  <c r="S22" i="5"/>
  <c r="T21" i="5"/>
  <c r="T26" i="5"/>
  <c r="S26" i="5"/>
  <c r="S25" i="5"/>
  <c r="S21" i="5"/>
  <c r="S20" i="5"/>
  <c r="T16" i="5"/>
  <c r="T36" i="5"/>
  <c r="S16" i="5"/>
  <c r="S36" i="5"/>
  <c r="T15" i="5"/>
  <c r="T35" i="5"/>
  <c r="S15" i="5"/>
  <c r="S35" i="5"/>
  <c r="T33" i="5"/>
  <c r="T14" i="5"/>
  <c r="T11" i="5"/>
  <c r="T39" i="5"/>
  <c r="T29" i="5"/>
  <c r="T19" i="5"/>
  <c r="T9" i="5"/>
  <c r="S13" i="5"/>
  <c r="T20" i="5"/>
  <c r="S39" i="5"/>
  <c r="S29" i="5"/>
  <c r="S19" i="5"/>
  <c r="S9" i="5"/>
  <c r="S24" i="5"/>
  <c r="S31" i="5"/>
  <c r="T38" i="5"/>
  <c r="T28" i="5"/>
  <c r="T18" i="5"/>
  <c r="T8" i="5"/>
  <c r="T34" i="5"/>
  <c r="S34" i="5"/>
  <c r="T12" i="5"/>
  <c r="S12" i="5"/>
  <c r="T10" i="5"/>
  <c r="S38" i="5"/>
  <c r="S28" i="5"/>
  <c r="S18" i="5"/>
  <c r="S8" i="5"/>
  <c r="T24" i="5"/>
  <c r="S14" i="5"/>
  <c r="T31" i="5"/>
  <c r="S11" i="5"/>
  <c r="S10" i="5"/>
  <c r="T37" i="5"/>
  <c r="T27" i="5"/>
  <c r="T17" i="5"/>
  <c r="T7" i="5"/>
  <c r="T13" i="5"/>
  <c r="T32" i="5"/>
  <c r="S32" i="5"/>
  <c r="T40" i="5"/>
  <c r="S40" i="5"/>
  <c r="S37" i="5"/>
  <c r="S27" i="5"/>
  <c r="S17" i="5"/>
  <c r="S7" i="5"/>
  <c r="T6" i="5"/>
  <c r="S6" i="5"/>
  <c r="R40" i="5"/>
  <c r="R38" i="5"/>
  <c r="R37" i="5"/>
  <c r="R24" i="5"/>
  <c r="R21" i="5"/>
  <c r="R18" i="5"/>
  <c r="R25" i="5"/>
  <c r="R23" i="5"/>
  <c r="R17" i="5"/>
  <c r="R16" i="5"/>
  <c r="R26" i="5"/>
  <c r="R19" i="5"/>
  <c r="R13" i="5"/>
  <c r="R22" i="5"/>
  <c r="R20" i="5"/>
  <c r="R35" i="5"/>
  <c r="R15" i="5"/>
  <c r="R34" i="5"/>
  <c r="R14" i="5"/>
  <c r="R32" i="5"/>
  <c r="R12" i="5"/>
  <c r="R33" i="5"/>
  <c r="R31" i="5"/>
  <c r="R11" i="5"/>
  <c r="R39" i="5"/>
  <c r="R30" i="5"/>
  <c r="R10" i="5"/>
  <c r="R29" i="5"/>
  <c r="R9" i="5"/>
  <c r="R28" i="5"/>
  <c r="R8" i="5"/>
  <c r="R36" i="5"/>
  <c r="R27" i="5"/>
  <c r="R7" i="5"/>
  <c r="R6" i="5"/>
  <c r="Q40" i="5"/>
  <c r="Q38" i="5"/>
  <c r="Q37" i="5"/>
  <c r="Q24" i="5"/>
  <c r="Q26" i="5"/>
  <c r="Q23" i="5"/>
  <c r="Q22" i="5"/>
  <c r="Q18" i="5"/>
  <c r="Q17" i="5"/>
  <c r="Q25" i="5"/>
  <c r="Q20" i="5"/>
  <c r="Q19" i="5"/>
  <c r="Q16" i="5"/>
  <c r="Q15" i="5"/>
  <c r="Q35" i="5"/>
  <c r="Q34" i="5"/>
  <c r="Q14" i="5"/>
  <c r="Q33" i="5"/>
  <c r="Q13" i="5"/>
  <c r="Q32" i="5"/>
  <c r="Q12" i="5"/>
  <c r="Q31" i="5"/>
  <c r="Q11" i="5"/>
  <c r="Q30" i="5"/>
  <c r="Q10" i="5"/>
  <c r="Q21" i="5"/>
  <c r="Q29" i="5"/>
  <c r="Q9" i="5"/>
  <c r="Q28" i="5"/>
  <c r="Q8" i="5"/>
  <c r="Q39" i="5"/>
  <c r="Q36" i="5"/>
  <c r="Q27" i="5"/>
  <c r="Q7" i="5"/>
  <c r="Q6" i="5"/>
  <c r="P40" i="5"/>
  <c r="P38" i="5"/>
  <c r="P37" i="5"/>
  <c r="P26" i="5"/>
  <c r="P24" i="5"/>
  <c r="P21" i="5"/>
  <c r="P20" i="5"/>
  <c r="P16" i="5"/>
  <c r="P25" i="5"/>
  <c r="P22" i="5"/>
  <c r="P18" i="5"/>
  <c r="P13" i="5"/>
  <c r="P23" i="5"/>
  <c r="P17" i="5"/>
  <c r="P12" i="5"/>
  <c r="P19" i="5"/>
  <c r="P35" i="5"/>
  <c r="P15" i="5"/>
  <c r="P34" i="5"/>
  <c r="P14" i="5"/>
  <c r="P31" i="5"/>
  <c r="P11" i="5"/>
  <c r="P39" i="5"/>
  <c r="P33" i="5"/>
  <c r="P32" i="5"/>
  <c r="P30" i="5"/>
  <c r="P10" i="5"/>
  <c r="P29" i="5"/>
  <c r="P9" i="5"/>
  <c r="P36" i="5"/>
  <c r="P28" i="5"/>
  <c r="P8" i="5"/>
  <c r="P27" i="5"/>
  <c r="P7" i="5"/>
  <c r="P6" i="5"/>
  <c r="O40" i="5"/>
  <c r="N40" i="5"/>
  <c r="O38" i="5"/>
  <c r="O37" i="5"/>
  <c r="O34" i="5"/>
  <c r="O24" i="5"/>
  <c r="O22" i="5"/>
  <c r="O21" i="5"/>
  <c r="O19" i="5"/>
  <c r="O17" i="5"/>
  <c r="O16" i="5"/>
  <c r="O26" i="5"/>
  <c r="O15" i="5"/>
  <c r="O14" i="5"/>
  <c r="O25" i="5"/>
  <c r="O23" i="5"/>
  <c r="O18" i="5"/>
  <c r="O13" i="5"/>
  <c r="O20" i="5"/>
  <c r="O39" i="5"/>
  <c r="O33" i="5"/>
  <c r="O32" i="5"/>
  <c r="O12" i="5"/>
  <c r="O31" i="5"/>
  <c r="O11" i="5"/>
  <c r="O35" i="5"/>
  <c r="O30" i="5"/>
  <c r="O10" i="5"/>
  <c r="O36" i="5"/>
  <c r="O29" i="5"/>
  <c r="O9" i="5"/>
  <c r="O28" i="5"/>
  <c r="O8" i="5"/>
  <c r="O27" i="5"/>
  <c r="O7" i="5"/>
  <c r="O6" i="5"/>
  <c r="N38" i="5"/>
  <c r="N32" i="5"/>
  <c r="N27" i="5"/>
  <c r="N26" i="5"/>
  <c r="N22" i="5"/>
  <c r="N18" i="5"/>
  <c r="N23" i="5"/>
  <c r="N19" i="5"/>
  <c r="N17" i="5"/>
  <c r="N20" i="5"/>
  <c r="N16" i="5"/>
  <c r="N14" i="5"/>
  <c r="N25" i="5"/>
  <c r="N13" i="5"/>
  <c r="N36" i="5"/>
  <c r="N35" i="5"/>
  <c r="N15" i="5"/>
  <c r="N37" i="5"/>
  <c r="N12" i="5"/>
  <c r="N21" i="5"/>
  <c r="N31" i="5"/>
  <c r="N11" i="5"/>
  <c r="N24" i="5"/>
  <c r="N39" i="5"/>
  <c r="N33" i="5"/>
  <c r="N30" i="5"/>
  <c r="N10" i="5"/>
  <c r="N29" i="5"/>
  <c r="N9" i="5"/>
  <c r="N34" i="5"/>
  <c r="N28" i="5"/>
  <c r="N8" i="5"/>
  <c r="N7" i="5"/>
  <c r="N6" i="5"/>
  <c r="B4" i="5"/>
  <c r="G14" i="7" s="1"/>
  <c r="D35" i="4"/>
  <c r="C35" i="4"/>
  <c r="I27" i="4"/>
  <c r="I26" i="4"/>
  <c r="J12" i="4"/>
  <c r="D24" i="4"/>
  <c r="O37" i="4"/>
  <c r="N34" i="4"/>
  <c r="M34" i="4"/>
  <c r="E34" i="4"/>
  <c r="K27" i="4"/>
  <c r="E37" i="4"/>
  <c r="C37" i="4"/>
  <c r="J27" i="4"/>
  <c r="F37" i="4"/>
  <c r="D37" i="4"/>
  <c r="O34" i="4"/>
  <c r="H27" i="4"/>
  <c r="G27" i="4"/>
  <c r="H12" i="4"/>
  <c r="G10" i="4"/>
  <c r="F27" i="4"/>
  <c r="D34" i="4"/>
  <c r="O24" i="4"/>
  <c r="E9" i="4"/>
  <c r="C34" i="4"/>
  <c r="F24" i="4"/>
  <c r="J7" i="4"/>
  <c r="O30" i="4"/>
  <c r="E24" i="4"/>
  <c r="I7" i="4"/>
  <c r="E27" i="4"/>
  <c r="F9" i="4"/>
  <c r="N30" i="4"/>
  <c r="H7" i="4"/>
  <c r="D27" i="4"/>
  <c r="I38" i="4"/>
  <c r="M30" i="4"/>
  <c r="C24" i="4"/>
  <c r="G7" i="4"/>
  <c r="I12" i="4"/>
  <c r="J9" i="4"/>
  <c r="H9" i="4"/>
  <c r="H38" i="4"/>
  <c r="L30" i="4"/>
  <c r="K18" i="4"/>
  <c r="F7" i="4"/>
  <c r="G9" i="4"/>
  <c r="G38" i="4"/>
  <c r="J29" i="4"/>
  <c r="F17" i="4"/>
  <c r="E7" i="4"/>
  <c r="I9" i="4"/>
  <c r="F38" i="4"/>
  <c r="I29" i="4"/>
  <c r="E17" i="4"/>
  <c r="D7" i="4"/>
  <c r="H29" i="4"/>
  <c r="D17" i="4"/>
  <c r="I6" i="4"/>
  <c r="N37" i="4"/>
  <c r="G29" i="4"/>
  <c r="C17" i="4"/>
  <c r="H6" i="4"/>
  <c r="F29" i="4"/>
  <c r="K12" i="4"/>
  <c r="G6" i="4"/>
  <c r="H23" i="4"/>
  <c r="G23" i="4"/>
  <c r="D9" i="4"/>
  <c r="O33" i="4"/>
  <c r="C11" i="4"/>
  <c r="N24" i="4"/>
  <c r="E38" i="4"/>
  <c r="K30" i="4"/>
  <c r="G12" i="4"/>
  <c r="J30" i="4"/>
  <c r="E23" i="4"/>
  <c r="N8" i="4"/>
  <c r="J32" i="4"/>
  <c r="M8" i="4"/>
  <c r="L22" i="4"/>
  <c r="K35" i="4"/>
  <c r="H32" i="4"/>
  <c r="D29" i="4"/>
  <c r="M24" i="4"/>
  <c r="K22" i="4"/>
  <c r="D14" i="4"/>
  <c r="N10" i="4"/>
  <c r="K8" i="4"/>
  <c r="C6" i="4"/>
  <c r="J35" i="4"/>
  <c r="G32" i="4"/>
  <c r="C29" i="4"/>
  <c r="L24" i="4"/>
  <c r="J22" i="4"/>
  <c r="C14" i="4"/>
  <c r="M10" i="4"/>
  <c r="C8" i="4"/>
  <c r="O5" i="4"/>
  <c r="F23" i="4"/>
  <c r="J15" i="4"/>
  <c r="O11" i="4"/>
  <c r="K32" i="4"/>
  <c r="F6" i="4"/>
  <c r="E6" i="4"/>
  <c r="I32" i="4"/>
  <c r="O10" i="4"/>
  <c r="I35" i="4"/>
  <c r="F32" i="4"/>
  <c r="C28" i="4"/>
  <c r="K24" i="4"/>
  <c r="I22" i="4"/>
  <c r="O13" i="4"/>
  <c r="L10" i="4"/>
  <c r="O7" i="4"/>
  <c r="N5" i="4"/>
  <c r="F12" i="4"/>
  <c r="E12" i="4"/>
  <c r="D12" i="4"/>
  <c r="C9" i="4"/>
  <c r="O25" i="4"/>
  <c r="N25" i="4"/>
  <c r="D11" i="4"/>
  <c r="G15" i="4"/>
  <c r="E29" i="4"/>
  <c r="D6" i="4"/>
  <c r="M38" i="4"/>
  <c r="H35" i="4"/>
  <c r="E32" i="4"/>
  <c r="O27" i="4"/>
  <c r="J24" i="4"/>
  <c r="N21" i="4"/>
  <c r="N13" i="4"/>
  <c r="K10" i="4"/>
  <c r="N7" i="4"/>
  <c r="M5" i="4"/>
  <c r="I30" i="4"/>
  <c r="L15" i="4"/>
  <c r="C12" i="4"/>
  <c r="N33" i="4"/>
  <c r="O22" i="4"/>
  <c r="O8" i="4"/>
  <c r="N22" i="4"/>
  <c r="M22" i="4"/>
  <c r="E14" i="4"/>
  <c r="L38" i="4"/>
  <c r="G35" i="4"/>
  <c r="D32" i="4"/>
  <c r="N27" i="4"/>
  <c r="I24" i="4"/>
  <c r="G20" i="4"/>
  <c r="M13" i="4"/>
  <c r="J10" i="4"/>
  <c r="M7" i="4"/>
  <c r="L5" i="4"/>
  <c r="O16" i="4"/>
  <c r="K15" i="4"/>
  <c r="D23" i="4"/>
  <c r="I15" i="4"/>
  <c r="H15" i="4"/>
  <c r="O36" i="4"/>
  <c r="L8" i="4"/>
  <c r="K38" i="4"/>
  <c r="F35" i="4"/>
  <c r="C32" i="4"/>
  <c r="M27" i="4"/>
  <c r="H24" i="4"/>
  <c r="M18" i="4"/>
  <c r="L13" i="4"/>
  <c r="I10" i="4"/>
  <c r="L7" i="4"/>
  <c r="K5" i="4"/>
  <c r="L35" i="4"/>
  <c r="J38" i="4"/>
  <c r="E35" i="4"/>
  <c r="D31" i="4"/>
  <c r="L27" i="4"/>
  <c r="L18" i="4"/>
  <c r="K13" i="4"/>
  <c r="H10" i="4"/>
  <c r="K7" i="4"/>
  <c r="J5" i="4"/>
  <c r="G26" i="4"/>
  <c r="J18" i="4"/>
  <c r="E26" i="4"/>
  <c r="N36" i="4"/>
  <c r="M36" i="4"/>
  <c r="J33" i="4"/>
  <c r="O28" i="4"/>
  <c r="E18" i="4"/>
  <c r="J13" i="4"/>
  <c r="N31" i="4"/>
  <c r="N11" i="4"/>
  <c r="L28" i="4"/>
  <c r="O17" i="4"/>
  <c r="G36" i="4"/>
  <c r="L31" i="4"/>
  <c r="K28" i="4"/>
  <c r="J25" i="4"/>
  <c r="O20" i="4"/>
  <c r="G16" i="4"/>
  <c r="M14" i="4"/>
  <c r="F13" i="4"/>
  <c r="L11" i="4"/>
  <c r="M37" i="4"/>
  <c r="F36" i="4"/>
  <c r="L34" i="4"/>
  <c r="E33" i="4"/>
  <c r="K31" i="4"/>
  <c r="D30" i="4"/>
  <c r="J28" i="4"/>
  <c r="I25" i="4"/>
  <c r="O23" i="4"/>
  <c r="H22" i="4"/>
  <c r="N20" i="4"/>
  <c r="G19" i="4"/>
  <c r="M17" i="4"/>
  <c r="F16" i="4"/>
  <c r="L14" i="4"/>
  <c r="E13" i="4"/>
  <c r="K11" i="4"/>
  <c r="D10" i="4"/>
  <c r="J8" i="4"/>
  <c r="I5" i="4"/>
  <c r="L21" i="4"/>
  <c r="D20" i="4"/>
  <c r="J21" i="4"/>
  <c r="C20" i="4"/>
  <c r="I18" i="4"/>
  <c r="D26" i="4"/>
  <c r="C23" i="4"/>
  <c r="O19" i="4"/>
  <c r="C26" i="4"/>
  <c r="H21" i="4"/>
  <c r="M16" i="4"/>
  <c r="L36" i="4"/>
  <c r="G21" i="4"/>
  <c r="M19" i="4"/>
  <c r="L16" i="4"/>
  <c r="K36" i="4"/>
  <c r="I33" i="4"/>
  <c r="N28" i="4"/>
  <c r="K19" i="4"/>
  <c r="H33" i="4"/>
  <c r="H36" i="4"/>
  <c r="C21" i="4"/>
  <c r="I19" i="4"/>
  <c r="H16" i="4"/>
  <c r="E30" i="4"/>
  <c r="L37" i="4"/>
  <c r="E36" i="4"/>
  <c r="K34" i="4"/>
  <c r="D33" i="4"/>
  <c r="J31" i="4"/>
  <c r="C30" i="4"/>
  <c r="I28" i="4"/>
  <c r="O26" i="4"/>
  <c r="H25" i="4"/>
  <c r="N23" i="4"/>
  <c r="G22" i="4"/>
  <c r="M20" i="4"/>
  <c r="F19" i="4"/>
  <c r="L17" i="4"/>
  <c r="E16" i="4"/>
  <c r="K14" i="4"/>
  <c r="D13" i="4"/>
  <c r="J11" i="4"/>
  <c r="C10" i="4"/>
  <c r="I8" i="4"/>
  <c r="O6" i="4"/>
  <c r="H5" i="4"/>
  <c r="C31" i="4"/>
  <c r="F26" i="4"/>
  <c r="N19" i="4"/>
  <c r="F15" i="4"/>
  <c r="D15" i="4"/>
  <c r="J16" i="4"/>
  <c r="L25" i="4"/>
  <c r="M31" i="4"/>
  <c r="K25" i="4"/>
  <c r="F10" i="4"/>
  <c r="K37" i="4"/>
  <c r="D36" i="4"/>
  <c r="J34" i="4"/>
  <c r="C33" i="4"/>
  <c r="I31" i="4"/>
  <c r="O29" i="4"/>
  <c r="H28" i="4"/>
  <c r="N26" i="4"/>
  <c r="G25" i="4"/>
  <c r="M23" i="4"/>
  <c r="F22" i="4"/>
  <c r="L20" i="4"/>
  <c r="E19" i="4"/>
  <c r="K17" i="4"/>
  <c r="D16" i="4"/>
  <c r="J14" i="4"/>
  <c r="C13" i="4"/>
  <c r="I11" i="4"/>
  <c r="O9" i="4"/>
  <c r="H8" i="4"/>
  <c r="N6" i="4"/>
  <c r="G5" i="4"/>
  <c r="H30" i="4"/>
  <c r="M25" i="4"/>
  <c r="E21" i="4"/>
  <c r="M28" i="4"/>
  <c r="O14" i="4"/>
  <c r="F33" i="4"/>
  <c r="J37" i="4"/>
  <c r="C36" i="4"/>
  <c r="I34" i="4"/>
  <c r="O32" i="4"/>
  <c r="H31" i="4"/>
  <c r="N29" i="4"/>
  <c r="G28" i="4"/>
  <c r="M26" i="4"/>
  <c r="F25" i="4"/>
  <c r="L23" i="4"/>
  <c r="E22" i="4"/>
  <c r="K20" i="4"/>
  <c r="D19" i="4"/>
  <c r="J17" i="4"/>
  <c r="C16" i="4"/>
  <c r="I14" i="4"/>
  <c r="O12" i="4"/>
  <c r="H11" i="4"/>
  <c r="N9" i="4"/>
  <c r="G8" i="4"/>
  <c r="M6" i="4"/>
  <c r="F5" i="4"/>
  <c r="F20" i="4"/>
  <c r="F18" i="4"/>
  <c r="I36" i="4"/>
  <c r="F30" i="4"/>
  <c r="M11" i="4"/>
  <c r="I37" i="4"/>
  <c r="O35" i="4"/>
  <c r="H34" i="4"/>
  <c r="N32" i="4"/>
  <c r="G31" i="4"/>
  <c r="M29" i="4"/>
  <c r="F28" i="4"/>
  <c r="L26" i="4"/>
  <c r="E25" i="4"/>
  <c r="K23" i="4"/>
  <c r="D22" i="4"/>
  <c r="J20" i="4"/>
  <c r="C19" i="4"/>
  <c r="I17" i="4"/>
  <c r="O15" i="4"/>
  <c r="H14" i="4"/>
  <c r="N12" i="4"/>
  <c r="G11" i="4"/>
  <c r="M9" i="4"/>
  <c r="F8" i="4"/>
  <c r="L6" i="4"/>
  <c r="E5" i="4"/>
  <c r="K21" i="4"/>
  <c r="D38" i="4"/>
  <c r="I13" i="4"/>
  <c r="J19" i="4"/>
  <c r="C18" i="4"/>
  <c r="I16" i="4"/>
  <c r="G33" i="4"/>
  <c r="G13" i="4"/>
  <c r="N17" i="4"/>
  <c r="O38" i="4"/>
  <c r="H37" i="4"/>
  <c r="N35" i="4"/>
  <c r="G34" i="4"/>
  <c r="M32" i="4"/>
  <c r="F31" i="4"/>
  <c r="L29" i="4"/>
  <c r="E28" i="4"/>
  <c r="K26" i="4"/>
  <c r="D25" i="4"/>
  <c r="J23" i="4"/>
  <c r="I20" i="4"/>
  <c r="O18" i="4"/>
  <c r="H17" i="4"/>
  <c r="N15" i="4"/>
  <c r="G14" i="4"/>
  <c r="M12" i="4"/>
  <c r="F11" i="4"/>
  <c r="L9" i="4"/>
  <c r="E8" i="4"/>
  <c r="K6" i="4"/>
  <c r="D5" i="4"/>
  <c r="H26" i="4"/>
  <c r="M21" i="4"/>
  <c r="E20" i="4"/>
  <c r="M33" i="4"/>
  <c r="I21" i="4"/>
  <c r="H18" i="4"/>
  <c r="N16" i="4"/>
  <c r="L33" i="4"/>
  <c r="G18" i="4"/>
  <c r="E15" i="4"/>
  <c r="F21" i="4"/>
  <c r="L19" i="4"/>
  <c r="O31" i="4"/>
  <c r="D18" i="4"/>
  <c r="C15" i="4"/>
  <c r="C38" i="4"/>
  <c r="D21" i="4"/>
  <c r="N14" i="4"/>
  <c r="O4" i="4"/>
  <c r="N4" i="4"/>
  <c r="M4" i="4"/>
  <c r="L4" i="4"/>
  <c r="K4" i="4"/>
  <c r="J4" i="4"/>
  <c r="I4" i="4"/>
  <c r="H4" i="4"/>
  <c r="G4" i="4"/>
  <c r="F4" i="4"/>
  <c r="E4" i="4"/>
  <c r="D4" i="4"/>
  <c r="L39" i="3"/>
  <c r="N39" i="3"/>
  <c r="M39" i="3"/>
  <c r="J39" i="3"/>
  <c r="K39" i="3"/>
  <c r="N34" i="3"/>
  <c r="L28" i="3"/>
  <c r="K28" i="3"/>
  <c r="M28" i="3"/>
  <c r="J28" i="3"/>
  <c r="N28" i="3"/>
  <c r="N25" i="3"/>
  <c r="M25" i="3"/>
  <c r="J19" i="3"/>
  <c r="I19" i="3"/>
  <c r="N35" i="3"/>
  <c r="M35" i="3"/>
  <c r="N18" i="3"/>
  <c r="M18" i="3"/>
  <c r="N33" i="3"/>
  <c r="J11" i="3"/>
  <c r="M33" i="3"/>
  <c r="I11" i="3"/>
  <c r="L33" i="3"/>
  <c r="N10" i="3"/>
  <c r="L32" i="3"/>
  <c r="J9" i="3"/>
  <c r="N23" i="3"/>
  <c r="K32" i="3"/>
  <c r="I9" i="3"/>
  <c r="I32" i="3"/>
  <c r="N8" i="3"/>
  <c r="I29" i="3"/>
  <c r="M8" i="3"/>
  <c r="I15" i="3"/>
  <c r="M24" i="3"/>
  <c r="N14" i="3"/>
  <c r="I8" i="3"/>
  <c r="J32" i="3"/>
  <c r="L24" i="3"/>
  <c r="M14" i="3"/>
  <c r="N7" i="3"/>
  <c r="M34" i="3"/>
  <c r="N15" i="3"/>
  <c r="K34" i="3"/>
  <c r="L15" i="3"/>
  <c r="K8" i="3"/>
  <c r="N31" i="3"/>
  <c r="K12" i="3"/>
  <c r="L7" i="3"/>
  <c r="M15" i="3"/>
  <c r="N24" i="3"/>
  <c r="M31" i="3"/>
  <c r="M23" i="3"/>
  <c r="J12" i="3"/>
  <c r="K7" i="3"/>
  <c r="K15" i="3"/>
  <c r="K24" i="3"/>
  <c r="N38" i="3"/>
  <c r="L31" i="3"/>
  <c r="L23" i="3"/>
  <c r="I12" i="3"/>
  <c r="J7" i="3"/>
  <c r="L34" i="3"/>
  <c r="J8" i="3"/>
  <c r="M7" i="3"/>
  <c r="N37" i="3"/>
  <c r="K31" i="3"/>
  <c r="L22" i="3"/>
  <c r="N11" i="3"/>
  <c r="L12" i="3"/>
  <c r="M37" i="3"/>
  <c r="J31" i="3"/>
  <c r="K22" i="3"/>
  <c r="M11" i="3"/>
  <c r="N6" i="3"/>
  <c r="L37" i="3"/>
  <c r="J22" i="3"/>
  <c r="L11" i="3"/>
  <c r="N36" i="3"/>
  <c r="J29" i="3"/>
  <c r="I22" i="3"/>
  <c r="L21" i="3"/>
  <c r="K21" i="3"/>
  <c r="J24" i="3"/>
  <c r="K37" i="3"/>
  <c r="I34" i="3"/>
  <c r="M30" i="3"/>
  <c r="K27" i="3"/>
  <c r="M20" i="3"/>
  <c r="K17" i="3"/>
  <c r="I14" i="3"/>
  <c r="M10" i="3"/>
  <c r="N21" i="3"/>
  <c r="K18" i="3"/>
  <c r="J21" i="3"/>
  <c r="K14" i="3"/>
  <c r="L17" i="3"/>
  <c r="J17" i="3"/>
  <c r="I37" i="3"/>
  <c r="K20" i="3"/>
  <c r="J30" i="3"/>
  <c r="N26" i="3"/>
  <c r="J20" i="3"/>
  <c r="N16" i="3"/>
  <c r="L13" i="3"/>
  <c r="M36" i="3"/>
  <c r="K33" i="3"/>
  <c r="I30" i="3"/>
  <c r="M26" i="3"/>
  <c r="K23" i="3"/>
  <c r="I20" i="3"/>
  <c r="M16" i="3"/>
  <c r="K13" i="3"/>
  <c r="I10" i="3"/>
  <c r="M6" i="3"/>
  <c r="L38" i="3"/>
  <c r="K38" i="3"/>
  <c r="I38" i="3"/>
  <c r="I18" i="3"/>
  <c r="M27" i="3"/>
  <c r="I21" i="3"/>
  <c r="J14" i="3"/>
  <c r="L20" i="3"/>
  <c r="I27" i="3"/>
  <c r="M13" i="3"/>
  <c r="J10" i="3"/>
  <c r="L36" i="3"/>
  <c r="J33" i="3"/>
  <c r="N29" i="3"/>
  <c r="L26" i="3"/>
  <c r="J23" i="3"/>
  <c r="N19" i="3"/>
  <c r="L16" i="3"/>
  <c r="J13" i="3"/>
  <c r="N9" i="3"/>
  <c r="L6" i="3"/>
  <c r="K35" i="3"/>
  <c r="J25" i="3"/>
  <c r="N17" i="3"/>
  <c r="M17" i="3"/>
  <c r="N30" i="3"/>
  <c r="L27" i="3"/>
  <c r="J27" i="3"/>
  <c r="N13" i="3"/>
  <c r="K36" i="3"/>
  <c r="M29" i="3"/>
  <c r="K26" i="3"/>
  <c r="M19" i="3"/>
  <c r="K16" i="3"/>
  <c r="M9" i="3"/>
  <c r="K6" i="3"/>
  <c r="L25" i="3"/>
  <c r="K25" i="3"/>
  <c r="J35" i="3"/>
  <c r="I35" i="3"/>
  <c r="J38" i="3"/>
  <c r="J18" i="3"/>
  <c r="L10" i="3"/>
  <c r="K30" i="3"/>
  <c r="J36" i="3"/>
  <c r="N32" i="3"/>
  <c r="L29" i="3"/>
  <c r="J26" i="3"/>
  <c r="N22" i="3"/>
  <c r="L19" i="3"/>
  <c r="J16" i="3"/>
  <c r="N12" i="3"/>
  <c r="L9" i="3"/>
  <c r="J6" i="3"/>
  <c r="N5" i="3"/>
  <c r="M5" i="3"/>
  <c r="L5" i="3"/>
  <c r="K5" i="3"/>
  <c r="J5" i="3"/>
  <c r="H4" i="3"/>
  <c r="G9" i="7" s="1"/>
  <c r="E34" i="3"/>
  <c r="D29" i="3"/>
  <c r="E33" i="3"/>
  <c r="E30" i="3"/>
  <c r="E24" i="3"/>
  <c r="E26" i="3"/>
  <c r="D31" i="3"/>
  <c r="D21" i="3"/>
  <c r="D18" i="3"/>
  <c r="E17" i="3"/>
  <c r="D19" i="3"/>
  <c r="E38" i="3"/>
  <c r="E28" i="3"/>
  <c r="E14" i="3"/>
  <c r="E37" i="3"/>
  <c r="E13" i="3"/>
  <c r="E23" i="3"/>
  <c r="E12" i="3"/>
  <c r="E32" i="3"/>
  <c r="D22" i="3"/>
  <c r="E11" i="3"/>
  <c r="E10" i="3"/>
  <c r="E20" i="3"/>
  <c r="E9" i="3"/>
  <c r="E8" i="3"/>
  <c r="E7" i="3"/>
  <c r="E6" i="3"/>
  <c r="E15" i="3"/>
  <c r="E27" i="3"/>
  <c r="E36" i="3"/>
  <c r="E16" i="3"/>
  <c r="E35" i="3"/>
  <c r="E25" i="3"/>
  <c r="E5" i="3"/>
  <c r="E4" i="3"/>
  <c r="R38" i="1"/>
  <c r="P38" i="1"/>
  <c r="R24" i="1"/>
  <c r="S26" i="1"/>
  <c r="N24" i="1"/>
  <c r="P25" i="1"/>
  <c r="S38" i="1"/>
  <c r="N30" i="1"/>
  <c r="O30" i="1" s="1"/>
  <c r="J28" i="5" s="1"/>
  <c r="K28" i="5" s="1"/>
  <c r="P24" i="1"/>
  <c r="O25" i="1"/>
  <c r="J23" i="5" s="1"/>
  <c r="K23" i="5" s="1"/>
  <c r="P26" i="1"/>
  <c r="S40" i="1"/>
  <c r="R40" i="1"/>
  <c r="S25" i="1"/>
  <c r="P37" i="1"/>
  <c r="R25" i="1"/>
  <c r="O39" i="1"/>
  <c r="J37" i="5" s="1"/>
  <c r="K37" i="5" s="1"/>
  <c r="P40" i="1"/>
  <c r="N14" i="1"/>
  <c r="O14" i="1" s="1"/>
  <c r="J12" i="5" s="1"/>
  <c r="K12" i="5" s="1"/>
  <c r="S14" i="1"/>
  <c r="R26" i="1"/>
  <c r="R11" i="1"/>
  <c r="R37" i="1"/>
  <c r="P41" i="1"/>
  <c r="P29" i="1"/>
  <c r="P36" i="1"/>
  <c r="S39" i="1"/>
  <c r="S37" i="1"/>
  <c r="R39" i="1"/>
  <c r="P39" i="1"/>
  <c r="N29" i="1"/>
  <c r="O29" i="1" s="1"/>
  <c r="J27" i="5" s="1"/>
  <c r="K27" i="5" s="1"/>
  <c r="O38" i="1"/>
  <c r="J36" i="5" s="1"/>
  <c r="K36" i="5" s="1"/>
  <c r="P28" i="1"/>
  <c r="P31" i="1"/>
  <c r="R41" i="1"/>
  <c r="P27" i="1"/>
  <c r="P9" i="1"/>
  <c r="S27" i="1"/>
  <c r="N41" i="1"/>
  <c r="O41" i="1" s="1"/>
  <c r="J39" i="5" s="1"/>
  <c r="K39" i="5" s="1"/>
  <c r="O26" i="1"/>
  <c r="J24" i="5" s="1"/>
  <c r="K24" i="5" s="1"/>
  <c r="O27" i="1"/>
  <c r="J25" i="5" s="1"/>
  <c r="K25" i="5" s="1"/>
  <c r="R27" i="1"/>
  <c r="P35" i="1"/>
  <c r="P30" i="1"/>
  <c r="P34" i="1"/>
  <c r="P32" i="1"/>
  <c r="P33" i="1"/>
  <c r="N31" i="1"/>
  <c r="O31" i="1" s="1"/>
  <c r="J29" i="5" s="1"/>
  <c r="K29" i="5" s="1"/>
  <c r="N28" i="1"/>
  <c r="O28" i="1" s="1"/>
  <c r="J26" i="5" s="1"/>
  <c r="K26" i="5" s="1"/>
  <c r="O34" i="1"/>
  <c r="J32" i="5" s="1"/>
  <c r="K32" i="5" s="1"/>
  <c r="O35" i="1"/>
  <c r="J33" i="5" s="1"/>
  <c r="K33" i="5" s="1"/>
  <c r="O32" i="1"/>
  <c r="J30" i="5" s="1"/>
  <c r="K30" i="5" s="1"/>
  <c r="O33" i="1"/>
  <c r="J31" i="5" s="1"/>
  <c r="K31" i="5" s="1"/>
  <c r="O36" i="1"/>
  <c r="J34" i="5" s="1"/>
  <c r="K34" i="5" s="1"/>
  <c r="O37" i="1"/>
  <c r="J35" i="5" s="1"/>
  <c r="K35" i="5" s="1"/>
  <c r="P15" i="1"/>
  <c r="P14" i="1"/>
  <c r="D11" i="5" s="1"/>
  <c r="N8" i="1"/>
  <c r="O8" i="1" s="1"/>
  <c r="J6" i="5" s="1"/>
  <c r="K6" i="5" s="1"/>
  <c r="S23" i="1"/>
  <c r="S36" i="1"/>
  <c r="P20" i="1"/>
  <c r="D17" i="5" s="1"/>
  <c r="R23" i="1"/>
  <c r="R36" i="1"/>
  <c r="S35" i="1"/>
  <c r="S20" i="1"/>
  <c r="R34" i="1"/>
  <c r="S33" i="1"/>
  <c r="S34" i="1"/>
  <c r="R20" i="1"/>
  <c r="R33" i="1"/>
  <c r="S32" i="1"/>
  <c r="R10" i="1"/>
  <c r="R21" i="1"/>
  <c r="R35" i="1"/>
  <c r="S17" i="1"/>
  <c r="R32" i="1"/>
  <c r="S31" i="1"/>
  <c r="S10" i="1"/>
  <c r="R17" i="1"/>
  <c r="S30" i="1"/>
  <c r="S16" i="1"/>
  <c r="S29" i="1"/>
  <c r="R16" i="1"/>
  <c r="S28" i="1"/>
  <c r="O23" i="1"/>
  <c r="J21" i="5" s="1"/>
  <c r="K21" i="5" s="1"/>
  <c r="O15" i="1"/>
  <c r="J13" i="5" s="1"/>
  <c r="K13" i="5" s="1"/>
  <c r="R13" i="1"/>
  <c r="P17" i="1"/>
  <c r="D14" i="5" s="1"/>
  <c r="S19" i="1"/>
  <c r="S9" i="1"/>
  <c r="P18" i="1"/>
  <c r="P11" i="1"/>
  <c r="S13" i="1"/>
  <c r="S15" i="1"/>
  <c r="P10" i="1"/>
  <c r="D7" i="5" s="1"/>
  <c r="P16" i="1"/>
  <c r="D13" i="5" s="1"/>
  <c r="R19" i="1"/>
  <c r="R22" i="1"/>
  <c r="R15" i="1"/>
  <c r="P12" i="1"/>
  <c r="S12" i="1"/>
  <c r="P22" i="1"/>
  <c r="D19" i="5" s="1"/>
  <c r="P8" i="1"/>
  <c r="N21" i="1"/>
  <c r="P21" i="1"/>
  <c r="S18" i="1"/>
  <c r="S8" i="1"/>
  <c r="S22" i="1"/>
  <c r="R18" i="1"/>
  <c r="P23" i="1"/>
  <c r="R9" i="1"/>
  <c r="R12" i="1"/>
  <c r="S11" i="1"/>
  <c r="P13" i="1"/>
  <c r="P19" i="1"/>
  <c r="S7" i="1"/>
  <c r="R7" i="1"/>
  <c r="P7" i="1"/>
  <c r="AG41" i="5" l="1"/>
  <c r="U30" i="7" s="1"/>
  <c r="AC41" i="5"/>
  <c r="M30" i="7" s="1"/>
  <c r="AD41" i="5"/>
  <c r="O30" i="7" s="1"/>
  <c r="AF41" i="5"/>
  <c r="S30" i="7" s="1"/>
  <c r="AE41" i="5"/>
  <c r="Q30" i="7" s="1"/>
  <c r="AB41" i="5"/>
  <c r="K30" i="7" s="1"/>
  <c r="W41" i="5"/>
  <c r="U45" i="7" s="1"/>
  <c r="X41" i="5"/>
  <c r="W45" i="7" s="1"/>
  <c r="Y41" i="5"/>
  <c r="Y45" i="7" s="1"/>
  <c r="Z41" i="5"/>
  <c r="AA45" i="7" s="1"/>
  <c r="U41" i="5"/>
  <c r="Q45" i="7" s="1"/>
  <c r="V41" i="5"/>
  <c r="S45" i="7" s="1"/>
  <c r="T41" i="5"/>
  <c r="O45" i="7" s="1"/>
  <c r="S41" i="5"/>
  <c r="M45" i="7" s="1"/>
  <c r="R41" i="5"/>
  <c r="K45" i="7" s="1"/>
  <c r="Q41" i="5"/>
  <c r="I45" i="7" s="1"/>
  <c r="P41" i="5"/>
  <c r="G45" i="7" s="1"/>
  <c r="O41" i="5"/>
  <c r="E45" i="7" s="1"/>
  <c r="N41" i="5"/>
  <c r="C45" i="7" s="1"/>
  <c r="Q30" i="1"/>
  <c r="U30" i="1" s="1"/>
  <c r="D27" i="5"/>
  <c r="Q8" i="1"/>
  <c r="U8" i="1" s="1"/>
  <c r="D5" i="5"/>
  <c r="Q40" i="1"/>
  <c r="U40" i="1" s="1"/>
  <c r="D37" i="5"/>
  <c r="Q25" i="1"/>
  <c r="U25" i="1" s="1"/>
  <c r="D22" i="5"/>
  <c r="Q29" i="1"/>
  <c r="U29" i="1" s="1"/>
  <c r="D26" i="5"/>
  <c r="Q41" i="1"/>
  <c r="U41" i="1" s="1"/>
  <c r="D38" i="5"/>
  <c r="Q38" i="1"/>
  <c r="U38" i="1" s="1"/>
  <c r="D35" i="5"/>
  <c r="Q15" i="1"/>
  <c r="U15" i="1" s="1"/>
  <c r="D12" i="5"/>
  <c r="Q19" i="1"/>
  <c r="U19" i="1" s="1"/>
  <c r="D16" i="5"/>
  <c r="Q31" i="1"/>
  <c r="U31" i="1" s="1"/>
  <c r="D28" i="5"/>
  <c r="Q33" i="1"/>
  <c r="U33" i="1" s="1"/>
  <c r="D30" i="5"/>
  <c r="Q28" i="1"/>
  <c r="U28" i="1" s="1"/>
  <c r="D25" i="5"/>
  <c r="Q32" i="1"/>
  <c r="U32" i="1" s="1"/>
  <c r="D29" i="5"/>
  <c r="Q35" i="1"/>
  <c r="U35" i="1" s="1"/>
  <c r="D32" i="5"/>
  <c r="Q9" i="1"/>
  <c r="U9" i="1" s="1"/>
  <c r="D6" i="5"/>
  <c r="Q27" i="1"/>
  <c r="U27" i="1" s="1"/>
  <c r="D24" i="5"/>
  <c r="Q37" i="1"/>
  <c r="U37" i="1" s="1"/>
  <c r="D34" i="5"/>
  <c r="Q13" i="1"/>
  <c r="U13" i="1" s="1"/>
  <c r="D10" i="5"/>
  <c r="Q11" i="1"/>
  <c r="U11" i="1" s="1"/>
  <c r="D8" i="5"/>
  <c r="Q18" i="1"/>
  <c r="U18" i="1" s="1"/>
  <c r="D15" i="5"/>
  <c r="Q26" i="1"/>
  <c r="U26" i="1" s="1"/>
  <c r="D23" i="5"/>
  <c r="Q36" i="1"/>
  <c r="U36" i="1" s="1"/>
  <c r="D33" i="5"/>
  <c r="Q34" i="1"/>
  <c r="U34" i="1" s="1"/>
  <c r="D31" i="5"/>
  <c r="Q12" i="1"/>
  <c r="U12" i="1" s="1"/>
  <c r="D9" i="5"/>
  <c r="Q23" i="1"/>
  <c r="U23" i="1" s="1"/>
  <c r="D20" i="5"/>
  <c r="Q39" i="1"/>
  <c r="U39" i="1" s="1"/>
  <c r="D36" i="5"/>
  <c r="Q21" i="1"/>
  <c r="D18" i="5"/>
  <c r="Q24" i="1"/>
  <c r="D21" i="5"/>
  <c r="Q7" i="1"/>
  <c r="D4" i="5"/>
  <c r="AD4" i="4"/>
  <c r="AC4" i="4"/>
  <c r="AB4" i="4"/>
  <c r="AA4" i="4"/>
  <c r="Z4" i="4"/>
  <c r="Y4" i="4"/>
  <c r="X4" i="4"/>
  <c r="W4" i="4"/>
  <c r="V4" i="4"/>
  <c r="S4" i="4"/>
  <c r="U4" i="4"/>
  <c r="T4" i="4"/>
  <c r="R4" i="4"/>
  <c r="T5" i="3"/>
  <c r="U10" i="7" s="1"/>
  <c r="S5" i="3"/>
  <c r="S10" i="7" s="1"/>
  <c r="R5" i="3"/>
  <c r="Q10" i="7" s="1"/>
  <c r="Q5" i="3"/>
  <c r="O10" i="7" s="1"/>
  <c r="O5" i="3"/>
  <c r="K10" i="7" s="1"/>
  <c r="P5" i="3"/>
  <c r="M10" i="7" s="1"/>
  <c r="G4" i="3"/>
  <c r="E10" i="7" s="1"/>
  <c r="F4" i="3"/>
  <c r="C10" i="7" s="1"/>
  <c r="T11" i="1"/>
  <c r="T24" i="1"/>
  <c r="T26" i="1"/>
  <c r="T37" i="1"/>
  <c r="T36" i="1"/>
  <c r="T38" i="1"/>
  <c r="T25" i="1"/>
  <c r="O24" i="1"/>
  <c r="J22" i="5" s="1"/>
  <c r="K22" i="5" s="1"/>
  <c r="T41" i="1"/>
  <c r="T27" i="1"/>
  <c r="T9" i="1"/>
  <c r="T40" i="1"/>
  <c r="T39" i="1"/>
  <c r="T12" i="1"/>
  <c r="T29" i="1"/>
  <c r="T35" i="1"/>
  <c r="T20" i="1"/>
  <c r="T8" i="1"/>
  <c r="Q20" i="1"/>
  <c r="U20" i="1" s="1"/>
  <c r="T15" i="1"/>
  <c r="T34" i="1"/>
  <c r="T33" i="1"/>
  <c r="T23" i="1"/>
  <c r="T32" i="1"/>
  <c r="T30" i="1"/>
  <c r="T31" i="1"/>
  <c r="T28" i="1"/>
  <c r="T14" i="1"/>
  <c r="Q14" i="1"/>
  <c r="U14" i="1" s="1"/>
  <c r="T19" i="1"/>
  <c r="O21" i="1"/>
  <c r="J19" i="5" s="1"/>
  <c r="K19" i="5" s="1"/>
  <c r="T21" i="1"/>
  <c r="Q17" i="1"/>
  <c r="U17" i="1" s="1"/>
  <c r="T17" i="1"/>
  <c r="T22" i="1"/>
  <c r="Q22" i="1"/>
  <c r="U22" i="1" s="1"/>
  <c r="T18" i="1"/>
  <c r="T10" i="1"/>
  <c r="Q10" i="1"/>
  <c r="U10" i="1" s="1"/>
  <c r="T16" i="1"/>
  <c r="Q16" i="1"/>
  <c r="U16" i="1" s="1"/>
  <c r="T13" i="1"/>
  <c r="T7" i="1"/>
  <c r="F36" i="5" l="1"/>
  <c r="C35" i="6"/>
  <c r="F39" i="5"/>
  <c r="C38" i="6"/>
  <c r="F12" i="5"/>
  <c r="C11" i="6"/>
  <c r="F9" i="5"/>
  <c r="C8" i="6"/>
  <c r="F28" i="5"/>
  <c r="C27" i="6"/>
  <c r="F14" i="5"/>
  <c r="C13" i="6"/>
  <c r="F8" i="5"/>
  <c r="C7" i="6"/>
  <c r="F35" i="5"/>
  <c r="C34" i="6"/>
  <c r="F24" i="5"/>
  <c r="C23" i="6"/>
  <c r="F16" i="5"/>
  <c r="C15" i="6"/>
  <c r="F18" i="5"/>
  <c r="C17" i="6"/>
  <c r="F11" i="5"/>
  <c r="C10" i="6"/>
  <c r="F25" i="5"/>
  <c r="C24" i="6"/>
  <c r="F27" i="5"/>
  <c r="C26" i="6"/>
  <c r="F10" i="5"/>
  <c r="C9" i="6"/>
  <c r="F23" i="5"/>
  <c r="C22" i="6"/>
  <c r="F32" i="5"/>
  <c r="C31" i="6"/>
  <c r="F30" i="5"/>
  <c r="C29" i="6"/>
  <c r="F38" i="5"/>
  <c r="C37" i="6"/>
  <c r="F15" i="5"/>
  <c r="C14" i="6"/>
  <c r="F7" i="5"/>
  <c r="C6" i="6"/>
  <c r="F33" i="5"/>
  <c r="C32" i="6"/>
  <c r="F29" i="5"/>
  <c r="C28" i="6"/>
  <c r="F17" i="5"/>
  <c r="C16" i="6"/>
  <c r="F13" i="5"/>
  <c r="C12" i="6"/>
  <c r="F37" i="5"/>
  <c r="C36" i="6"/>
  <c r="F34" i="5"/>
  <c r="C33" i="6"/>
  <c r="F26" i="5"/>
  <c r="C25" i="6"/>
  <c r="F6" i="5"/>
  <c r="C5" i="6"/>
  <c r="F31" i="5"/>
  <c r="C30" i="6"/>
  <c r="F20" i="5"/>
  <c r="C19" i="6"/>
  <c r="F21" i="5"/>
  <c r="C20" i="6"/>
  <c r="U7" i="1"/>
  <c r="M5" i="5"/>
  <c r="G29" i="7" s="1"/>
  <c r="E4" i="5"/>
  <c r="G19" i="7" s="1"/>
  <c r="U21" i="1"/>
  <c r="U24" i="1"/>
  <c r="V11" i="1"/>
  <c r="F8" i="6" s="1"/>
  <c r="V36" i="1"/>
  <c r="F33" i="6" s="1"/>
  <c r="V9" i="1"/>
  <c r="F6" i="6" s="1"/>
  <c r="V40" i="1"/>
  <c r="F37" i="6" s="1"/>
  <c r="V18" i="1"/>
  <c r="F15" i="6" s="1"/>
  <c r="V30" i="1"/>
  <c r="F27" i="6" s="1"/>
  <c r="V37" i="1"/>
  <c r="F34" i="6" s="1"/>
  <c r="V38" i="1"/>
  <c r="F35" i="6" s="1"/>
  <c r="V31" i="1"/>
  <c r="F28" i="6" s="1"/>
  <c r="V13" i="1"/>
  <c r="F10" i="6" s="1"/>
  <c r="V26" i="1"/>
  <c r="F23" i="6" s="1"/>
  <c r="V27" i="1"/>
  <c r="F24" i="6" s="1"/>
  <c r="V12" i="1"/>
  <c r="F9" i="6" s="1"/>
  <c r="V35" i="1"/>
  <c r="F32" i="6" s="1"/>
  <c r="V15" i="1"/>
  <c r="F12" i="6" s="1"/>
  <c r="V25" i="1"/>
  <c r="F22" i="6" s="1"/>
  <c r="V41" i="1"/>
  <c r="F38" i="6" s="1"/>
  <c r="V29" i="1"/>
  <c r="F26" i="6" s="1"/>
  <c r="V33" i="1"/>
  <c r="F30" i="6" s="1"/>
  <c r="V20" i="1"/>
  <c r="F17" i="6" s="1"/>
  <c r="V19" i="1"/>
  <c r="F16" i="6" s="1"/>
  <c r="V28" i="1"/>
  <c r="F25" i="6" s="1"/>
  <c r="V39" i="1"/>
  <c r="F36" i="6" s="1"/>
  <c r="V32" i="1"/>
  <c r="F29" i="6" s="1"/>
  <c r="V23" i="1"/>
  <c r="F20" i="6" s="1"/>
  <c r="V34" i="1"/>
  <c r="F31" i="6" s="1"/>
  <c r="V8" i="1"/>
  <c r="F5" i="6" s="1"/>
  <c r="V14" i="1"/>
  <c r="F11" i="6" s="1"/>
  <c r="V17" i="1"/>
  <c r="F14" i="6" s="1"/>
  <c r="V22" i="1"/>
  <c r="F19" i="6" s="1"/>
  <c r="V16" i="1"/>
  <c r="F13" i="6" s="1"/>
  <c r="V10" i="1"/>
  <c r="F7" i="6" s="1"/>
  <c r="F22" i="5" l="1"/>
  <c r="C21" i="6"/>
  <c r="F19" i="5"/>
  <c r="C18" i="6"/>
  <c r="F5" i="5"/>
  <c r="C4" i="6"/>
  <c r="V7" i="1"/>
  <c r="F4" i="6" s="1"/>
  <c r="V24" i="1"/>
  <c r="F21" i="6" s="1"/>
  <c r="V21" i="1"/>
  <c r="F18" i="6" s="1"/>
  <c r="F39" i="6" l="1"/>
  <c r="G39" i="7" s="1"/>
  <c r="D4" i="6"/>
  <c r="G34" i="7" s="1"/>
  <c r="I4" i="5"/>
  <c r="G24" i="7" s="1"/>
</calcChain>
</file>

<file path=xl/sharedStrings.xml><?xml version="1.0" encoding="utf-8"?>
<sst xmlns="http://schemas.openxmlformats.org/spreadsheetml/2006/main" count="160" uniqueCount="77">
  <si>
    <t>Gender</t>
  </si>
  <si>
    <t>Age</t>
  </si>
  <si>
    <t>Field of Work</t>
  </si>
  <si>
    <t>Health</t>
  </si>
  <si>
    <t>Construction</t>
  </si>
  <si>
    <t>Teaching</t>
  </si>
  <si>
    <t>IT</t>
  </si>
  <si>
    <t>General Work</t>
  </si>
  <si>
    <t>Agriculture</t>
  </si>
  <si>
    <t>Education</t>
  </si>
  <si>
    <t>High School</t>
  </si>
  <si>
    <t>College</t>
  </si>
  <si>
    <t>University</t>
  </si>
  <si>
    <t>Technical</t>
  </si>
  <si>
    <t>Other</t>
  </si>
  <si>
    <t>Kids</t>
  </si>
  <si>
    <t>Cars</t>
  </si>
  <si>
    <t>Income</t>
  </si>
  <si>
    <t>California</t>
  </si>
  <si>
    <t>Oregon</t>
  </si>
  <si>
    <t>Florida</t>
  </si>
  <si>
    <t>Massachusets</t>
  </si>
  <si>
    <t>Georgia</t>
  </si>
  <si>
    <t>Washington</t>
  </si>
  <si>
    <t>Nevada</t>
  </si>
  <si>
    <t>New York</t>
  </si>
  <si>
    <t>New Jersey</t>
  </si>
  <si>
    <t>Illinois</t>
  </si>
  <si>
    <t>Texas</t>
  </si>
  <si>
    <t>Arizona</t>
  </si>
  <si>
    <t>South Carolina</t>
  </si>
  <si>
    <t>Area</t>
  </si>
  <si>
    <t>Value of House</t>
  </si>
  <si>
    <t>Mortage left</t>
  </si>
  <si>
    <t>Cars Value</t>
  </si>
  <si>
    <t>Left to Pay on Cars</t>
  </si>
  <si>
    <t>Debts</t>
  </si>
  <si>
    <t>Investments</t>
  </si>
  <si>
    <t>Values of the Person</t>
  </si>
  <si>
    <t>Values of Debts</t>
  </si>
  <si>
    <t>Networth of Person</t>
  </si>
  <si>
    <t>Column1</t>
  </si>
  <si>
    <t>Column2</t>
  </si>
  <si>
    <t>Column3</t>
  </si>
  <si>
    <t>Men vs Women</t>
  </si>
  <si>
    <t>Men</t>
  </si>
  <si>
    <t>Women</t>
  </si>
  <si>
    <t>Number of Men</t>
  </si>
  <si>
    <t>Number of Women</t>
  </si>
  <si>
    <t>Average Age</t>
  </si>
  <si>
    <t>Number of Teaching</t>
  </si>
  <si>
    <t>Number of Health</t>
  </si>
  <si>
    <t>Number of Agriculture</t>
  </si>
  <si>
    <t>Number of IT</t>
  </si>
  <si>
    <t>Number of Construction</t>
  </si>
  <si>
    <t>Number of General Work</t>
  </si>
  <si>
    <t>Average Income</t>
  </si>
  <si>
    <t>Car Value</t>
  </si>
  <si>
    <t>Average Car</t>
  </si>
  <si>
    <t>Debt Amount</t>
  </si>
  <si>
    <t>Number of people with debt greater than $100,000</t>
  </si>
  <si>
    <t>Percentage left to pay</t>
  </si>
  <si>
    <t>Less than</t>
  </si>
  <si>
    <t>Number of persons that have less than x% left on  there mortgage</t>
  </si>
  <si>
    <t>Average income per Territory</t>
  </si>
  <si>
    <t>Average Income per Sector</t>
  </si>
  <si>
    <t>Percentage of people having highher debts than there yearly income</t>
  </si>
  <si>
    <t>Average age of people with a net worth higher than income X</t>
  </si>
  <si>
    <t>Number of men Vs Number of Women</t>
  </si>
  <si>
    <t>Number of persons in each profession</t>
  </si>
  <si>
    <t>Average Value of a car</t>
  </si>
  <si>
    <t>Average Income per Territory</t>
  </si>
  <si>
    <t>% of People having higher debts than their income</t>
  </si>
  <si>
    <t>Variables</t>
  </si>
  <si>
    <t>Number of Persons with debts Highger than X (1)</t>
  </si>
  <si>
    <t>Average age of people with a net worth higher than income X (3)</t>
  </si>
  <si>
    <t>Project 2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</si>
</sst>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1" applyFont="1"/>
    <xf numFmtId="164" fontId="0" fillId="0" borderId="0" xfId="1" applyNumberFormat="1" applyFont="1"/>
    <xf numFmtId="9" fontId="0" fillId="0" borderId="0" xfId="2" applyFont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2" fillId="2" borderId="8" xfId="3" applyNumberFormat="1" applyBorder="1" applyAlignment="1">
      <alignment horizontal="center"/>
    </xf>
    <xf numFmtId="164" fontId="2" fillId="2" borderId="9" xfId="3" applyNumberFormat="1" applyBorder="1" applyAlignment="1">
      <alignment horizontal="center"/>
    </xf>
    <xf numFmtId="164" fontId="2" fillId="2" borderId="10" xfId="3" applyNumberFormat="1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" fontId="2" fillId="2" borderId="2" xfId="3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13" xfId="1" applyFont="1" applyBorder="1" applyAlignment="1">
      <alignment horizontal="center" vertical="center"/>
    </xf>
    <xf numFmtId="44" fontId="0" fillId="0" borderId="15" xfId="1" applyFont="1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0" fillId="0" borderId="11" xfId="2" applyFont="1" applyBorder="1" applyAlignment="1">
      <alignment horizontal="center" vertical="center"/>
    </xf>
    <xf numFmtId="9" fontId="0" fillId="0" borderId="13" xfId="2" applyFont="1" applyBorder="1" applyAlignment="1">
      <alignment horizontal="center" vertical="center"/>
    </xf>
    <xf numFmtId="9" fontId="0" fillId="0" borderId="14" xfId="2" applyFont="1" applyBorder="1" applyAlignment="1">
      <alignment horizontal="center" vertical="center"/>
    </xf>
    <xf numFmtId="9" fontId="0" fillId="0" borderId="15" xfId="2" applyFont="1" applyBorder="1" applyAlignment="1">
      <alignment horizontal="center" vertical="center"/>
    </xf>
    <xf numFmtId="9" fontId="0" fillId="0" borderId="16" xfId="2" applyFont="1" applyBorder="1" applyAlignment="1">
      <alignment horizontal="center" vertical="center"/>
    </xf>
    <xf numFmtId="9" fontId="0" fillId="0" borderId="18" xfId="2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4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4">
    <cellStyle name="Currency" xfId="1" builtinId="4"/>
    <cellStyle name="Good" xfId="3" builtinId="26"/>
    <cellStyle name="Normal" xfId="0" builtinId="0"/>
    <cellStyle name="Percent" xfId="2" builtinId="5"/>
  </cellStyles>
  <dxfs count="22"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Area!$R$3:$AD$3</c:f>
              <c:strCache>
                <c:ptCount val="13"/>
                <c:pt idx="0">
                  <c:v>Georgia</c:v>
                </c:pt>
                <c:pt idx="1">
                  <c:v>Texas</c:v>
                </c:pt>
                <c:pt idx="2">
                  <c:v>Arizona</c:v>
                </c:pt>
                <c:pt idx="3">
                  <c:v>New York</c:v>
                </c:pt>
                <c:pt idx="4">
                  <c:v>New Jersey</c:v>
                </c:pt>
                <c:pt idx="5">
                  <c:v>Florida</c:v>
                </c:pt>
                <c:pt idx="6">
                  <c:v>Oregon</c:v>
                </c:pt>
                <c:pt idx="7">
                  <c:v>Washington</c:v>
                </c:pt>
                <c:pt idx="8">
                  <c:v>South Carolina</c:v>
                </c:pt>
                <c:pt idx="9">
                  <c:v>Nevada</c:v>
                </c:pt>
                <c:pt idx="10">
                  <c:v>Massachusets</c:v>
                </c:pt>
                <c:pt idx="11">
                  <c:v>Illinois</c:v>
                </c:pt>
                <c:pt idx="12">
                  <c:v>California</c:v>
                </c:pt>
              </c:strCache>
            </c:strRef>
          </c:cat>
          <c:val>
            <c:numRef>
              <c:f>Area!$R$4:$AD$4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6-47FF-99FC-F75BFD95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447264"/>
        <c:axId val="730441024"/>
      </c:barChart>
      <c:catAx>
        <c:axId val="7304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41024"/>
        <c:crosses val="autoZero"/>
        <c:auto val="1"/>
        <c:lblAlgn val="ctr"/>
        <c:lblOffset val="100"/>
        <c:noMultiLvlLbl val="0"/>
      </c:catAx>
      <c:valAx>
        <c:axId val="7304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 vs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Dashboard!$C$10:$F$10</c:f>
              <c:numCache>
                <c:formatCode>General</c:formatCode>
                <c:ptCount val="4"/>
                <c:pt idx="0">
                  <c:v>18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F-4FD3-A51C-C155AB73B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633776"/>
        <c:axId val="251634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Dashboard!$C$11:$F$11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10F-4FD3-A51C-C155AB73BDAC}"/>
                  </c:ext>
                </c:extLst>
              </c15:ser>
            </c15:filteredBarSeries>
          </c:ext>
        </c:extLst>
      </c:barChart>
      <c:catAx>
        <c:axId val="2516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34736"/>
        <c:crosses val="autoZero"/>
        <c:auto val="1"/>
        <c:lblAlgn val="ctr"/>
        <c:lblOffset val="100"/>
        <c:noMultiLvlLbl val="0"/>
      </c:catAx>
      <c:valAx>
        <c:axId val="2516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1-408C-8278-686F95C6E8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71-408C-8278-686F95C6E8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71-408C-8278-686F95C6E8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71-408C-8278-686F95C6E8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71-408C-8278-686F95C6E8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71-408C-8278-686F95C6E8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071-408C-8278-686F95C6E8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071-408C-8278-686F95C6E84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071-408C-8278-686F95C6E84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071-408C-8278-686F95C6E84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071-408C-8278-686F95C6E84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071-408C-8278-686F95C6E84C}"/>
              </c:ext>
            </c:extLst>
          </c:dPt>
          <c:cat>
            <c:strRef>
              <c:f>Dashboard!$K$9:$V$9</c:f>
              <c:strCache>
                <c:ptCount val="11"/>
                <c:pt idx="0">
                  <c:v>Teaching</c:v>
                </c:pt>
                <c:pt idx="2">
                  <c:v>Health</c:v>
                </c:pt>
                <c:pt idx="4">
                  <c:v>Agriculture</c:v>
                </c:pt>
                <c:pt idx="6">
                  <c:v>IT</c:v>
                </c:pt>
                <c:pt idx="8">
                  <c:v>Construction</c:v>
                </c:pt>
                <c:pt idx="10">
                  <c:v>General Work</c:v>
                </c:pt>
              </c:strCache>
            </c:strRef>
          </c:cat>
          <c:val>
            <c:numRef>
              <c:f>Dashboard!$K$10:$V$10</c:f>
              <c:numCache>
                <c:formatCode>General</c:formatCode>
                <c:ptCount val="12"/>
                <c:pt idx="0">
                  <c:v>4</c:v>
                </c:pt>
                <c:pt idx="2">
                  <c:v>5</c:v>
                </c:pt>
                <c:pt idx="4">
                  <c:v>8</c:v>
                </c:pt>
                <c:pt idx="6">
                  <c:v>6</c:v>
                </c:pt>
                <c:pt idx="8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F-4301-A55E-7F3A61483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5071-408C-8278-686F95C6E8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5071-408C-8278-686F95C6E8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5071-408C-8278-686F95C6E8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5071-408C-8278-686F95C6E84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5071-408C-8278-686F95C6E84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5071-408C-8278-686F95C6E84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5071-408C-8278-686F95C6E84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5071-408C-8278-686F95C6E84C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5071-408C-8278-686F95C6E84C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5071-408C-8278-686F95C6E84C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5071-408C-8278-686F95C6E84C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5071-408C-8278-686F95C6E84C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Dashboard!$K$9:$V$9</c15:sqref>
                        </c15:formulaRef>
                      </c:ext>
                    </c:extLst>
                    <c:strCache>
                      <c:ptCount val="11"/>
                      <c:pt idx="0">
                        <c:v>Teaching</c:v>
                      </c:pt>
                      <c:pt idx="2">
                        <c:v>Health</c:v>
                      </c:pt>
                      <c:pt idx="4">
                        <c:v>Agriculture</c:v>
                      </c:pt>
                      <c:pt idx="6">
                        <c:v>IT</c:v>
                      </c:pt>
                      <c:pt idx="8">
                        <c:v>Construction</c:v>
                      </c:pt>
                      <c:pt idx="10">
                        <c:v>General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Dashboard!$K$11:$V$11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C0F-4301-A55E-7F3A61483EF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per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Dashboard!$K$29:$V$29</c:f>
              <c:strCache>
                <c:ptCount val="11"/>
                <c:pt idx="0">
                  <c:v>Teaching</c:v>
                </c:pt>
                <c:pt idx="2">
                  <c:v>Health</c:v>
                </c:pt>
                <c:pt idx="4">
                  <c:v>Agriculture</c:v>
                </c:pt>
                <c:pt idx="6">
                  <c:v>IT</c:v>
                </c:pt>
                <c:pt idx="8">
                  <c:v>Construction</c:v>
                </c:pt>
                <c:pt idx="10">
                  <c:v>General Work</c:v>
                </c:pt>
              </c:strCache>
            </c:strRef>
          </c:cat>
          <c:val>
            <c:numRef>
              <c:f>Dashboard!$K$30:$V$30</c:f>
              <c:numCache>
                <c:formatCode>"$"#,##0.00</c:formatCode>
                <c:ptCount val="12"/>
                <c:pt idx="0">
                  <c:v>35773.75</c:v>
                </c:pt>
                <c:pt idx="2">
                  <c:v>64353.599999999999</c:v>
                </c:pt>
                <c:pt idx="4">
                  <c:v>50148</c:v>
                </c:pt>
                <c:pt idx="6">
                  <c:v>61363.666666666664</c:v>
                </c:pt>
                <c:pt idx="8">
                  <c:v>54363.5</c:v>
                </c:pt>
                <c:pt idx="10">
                  <c:v>61624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C-46D9-B778-049F42C5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3133184"/>
        <c:axId val="2531264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Dashboard!$K$29:$V$29</c15:sqref>
                        </c15:formulaRef>
                      </c:ext>
                    </c:extLst>
                    <c:strCache>
                      <c:ptCount val="11"/>
                      <c:pt idx="0">
                        <c:v>Teaching</c:v>
                      </c:pt>
                      <c:pt idx="2">
                        <c:v>Health</c:v>
                      </c:pt>
                      <c:pt idx="4">
                        <c:v>Agriculture</c:v>
                      </c:pt>
                      <c:pt idx="6">
                        <c:v>IT</c:v>
                      </c:pt>
                      <c:pt idx="8">
                        <c:v>Construction</c:v>
                      </c:pt>
                      <c:pt idx="10">
                        <c:v>General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Dashboard!$K$31:$V$31</c15:sqref>
                        </c15:formulaRef>
                      </c:ext>
                    </c:extLst>
                    <c:numCache>
                      <c:formatCode>"$"#,##0.00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82C-46D9-B778-049F42C5EA41}"/>
                  </c:ext>
                </c:extLst>
              </c15:ser>
            </c15:filteredBarSeries>
          </c:ext>
        </c:extLst>
      </c:barChart>
      <c:catAx>
        <c:axId val="25313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26464"/>
        <c:crosses val="autoZero"/>
        <c:auto val="1"/>
        <c:lblAlgn val="ctr"/>
        <c:lblOffset val="100"/>
        <c:noMultiLvlLbl val="0"/>
      </c:catAx>
      <c:valAx>
        <c:axId val="25312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3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persons per</a:t>
            </a:r>
            <a:r>
              <a:rPr lang="en-US" baseline="0"/>
              <a:t>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Area!$R$3:$AD$3</c:f>
              <c:strCache>
                <c:ptCount val="13"/>
                <c:pt idx="0">
                  <c:v>Georgia</c:v>
                </c:pt>
                <c:pt idx="1">
                  <c:v>Texas</c:v>
                </c:pt>
                <c:pt idx="2">
                  <c:v>Arizona</c:v>
                </c:pt>
                <c:pt idx="3">
                  <c:v>New York</c:v>
                </c:pt>
                <c:pt idx="4">
                  <c:v>New Jersey</c:v>
                </c:pt>
                <c:pt idx="5">
                  <c:v>Florida</c:v>
                </c:pt>
                <c:pt idx="6">
                  <c:v>Oregon</c:v>
                </c:pt>
                <c:pt idx="7">
                  <c:v>Washington</c:v>
                </c:pt>
                <c:pt idx="8">
                  <c:v>South Carolina</c:v>
                </c:pt>
                <c:pt idx="9">
                  <c:v>Nevada</c:v>
                </c:pt>
                <c:pt idx="10">
                  <c:v>Massachusets</c:v>
                </c:pt>
                <c:pt idx="11">
                  <c:v>Illinois</c:v>
                </c:pt>
                <c:pt idx="12">
                  <c:v>California</c:v>
                </c:pt>
              </c:strCache>
            </c:strRef>
          </c:cat>
          <c:val>
            <c:numRef>
              <c:f>Area!$R$4:$AD$4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C-4C32-BA50-458C5C69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447264"/>
        <c:axId val="730441024"/>
      </c:barChart>
      <c:catAx>
        <c:axId val="7304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41024"/>
        <c:crosses val="autoZero"/>
        <c:auto val="1"/>
        <c:lblAlgn val="ctr"/>
        <c:lblOffset val="100"/>
        <c:noMultiLvlLbl val="0"/>
      </c:catAx>
      <c:valAx>
        <c:axId val="7304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_xlchart.v5.3</cx:f>
        <cx:nf dir="row">_xlchart.v5.0</cx:nf>
      </cx:strDim>
      <cx:numDim type="colorVal">
        <cx:f dir="row">_xlchart.v5.4</cx:f>
        <cx:nf dir="row">_xlchart.v5.1</cx:nf>
      </cx:numDim>
    </cx:data>
    <cx:data id="1">
      <cx:strDim type="cat">
        <cx:f dir="row">_xlchart.v5.3</cx:f>
        <cx:nf dir="row">_xlchart.v5.0</cx:nf>
      </cx:strDim>
      <cx:numDim type="colorVal">
        <cx:f dir="row">_xlchart.v5.5</cx:f>
        <cx:nf dir="row">_xlchart.v5.2</cx:nf>
      </cx:numDim>
    </cx:data>
  </cx:chartData>
  <cx:chart>
    <cx:title pos="t" align="ctr" overlay="0"/>
    <cx:plotArea>
      <cx:plotAreaRegion>
        <cx:series layoutId="regionMap" uniqueId="{64A58813-3167-410A-8C96-687D3246E0BC}" formatIdx="0">
          <cx:dataId val="0"/>
          <cx:layoutPr>
            <cx:geography cultureLanguage="en-US" cultureRegion="US" attribution="Powered by Bing">
              <cx:geoCache provider="{E9337A44-BEBE-4D9F-B70C-5C5E7DAFC167}">
                <cx:binary>5Htpb9xIsu1fMfz5UZ3JXDmYHmC4lKpUkqzNsuUvhFqWuTPJXEgmf/2Lkpex1W6356EvLhrPMGBX
kUlmZmREnHMi6p8Pyz8e2sd7/WLp2t7842H59WVp7fCPX34xD+Vjd2+OuupBK6M+2KMH1f2iPnyo
Hh5/ea/v56ovfgkRpr88lPfaPi4v//VPeFrxqE7Vw72tVH/pHrW/ejSuteYH17576cX9+67q08pY
XT1Y/OvLV/qxUP3LF4+9ray/8cPjry+/uefli1+eP+l3b33RwsSsew9jKTmKiOSSEx59/PPyRav6
4tPlAIfoiDGJMcGfX3p+38HAP5/I0zTu37/Xj8bAOp7+/c+4byYNX1+9fPGgXG8PW1XArv368nVf
2cf3L67tvX00L19URiUfb0jUYeavr5+W+su3m/2vfz77Ahb/7Juv7PF8p/7s0u/McXZvzP1D6cyj
hSn+2Cj/g9PYtEpX7+//bAbfbtWPjkUoj1jEGA5J9O15kOERlYLQUBL09Id8funHY/ETM/n+ufgy
8NnB2Jz+LQ/G+eN0/1cahERHhHFKGUEf3VR+axeM+RFnjEgh5ZNdnrnrn8/n+2b5PO6ZVc5v/5ZW
uVbOli+Se63aqv8L3YVAFEUkoiHGX7zi6ygq0ZGMKIIwij9aj3/rNT8/r+9b6fn4Z9a6Tv6W1npz
b0rIrvYvzXfiiEIyY0KKj5YQz/zoKd9xKhH9aMpnfvRzc/q+lb4e+8xCb/79t7DQww8z9Nfp75s7
/0tMArGOITARJeK73hRFRwhLwsHhPtqQfutNz4DDH0/r+2Z6Nvyblfw9UMmuhfCmqj9FJD+PByg6
wiHFlLHvpx8ZHWEKIJJJ9tEkABs+7vtHWPAzM/q+Nf4z8pnL7P6ewODfulrVX5p76FEYkTCU+JM3
PI9oGB9xTlnEGf8eMviJCX3fMl8GPjPMv9/9LWLZN7MGZnXzuNz/hR5D8BHlRFLI+R+DGCSSryEB
BDFCSBgJEX70GAB0X3vMn07n+0b5NOybxcHa3v4tTXL+OL84edTm0X/em7+A8EIkIxGKGPlkl/Bb
uwh6xIVkwOg/BbJnyeXn5vR943w99pmFzk/+tha6U7r5C+0TgiARhRR847vJX7AjDlcY/xzunkHp
wx7/2Yz+2DofRz63zd3f0jbJfVt9ULqv/kqiI45CRjmPcPTdqAb85ohjEQpMP/nP55PxEQf83Jy+
b5+vxz6zUPL3gM/fzBpSzvGj0sVfap7wCKhLKGn0/aQjyRGlAKuBin5xrq+Tzk9M6Pu2+TLwmyXC
Cv+XDPPHWtsX1Su9t/fZk4r6ler346tPawdl99nQH+l+H3d39/7XlwTCFuT4L+rs4SHfZPw3j8a+
uK3gRHzlsl+NfLw39teXgRBHIuTgggRjFhJK4KEzDIVLIM5xFkaSchxhinjIXr7olbYl6LzoiBOE
0YH3AizhAtKeOaghMDFxhCMJ2FDwCNEw4tEXCftCtR7k5i+78unzi951F6rqrfn1JZfwkuHjfYfJ
MgrMTGBJmRAYYjTBEKCHh/srYPJwO/4/hadz29dFuTOdcHsle0biPhzMnviOpi21ysSNI/jK4CD2
XdHGqFqqtEV43jalDuosz53YaBvp60jCPRFpo9tK2va4jIIiJpWL1F4tbNw43tkmWZqS7Uy+Cr1x
tcvXhAV05nEkWcti2jCeTpFvUjZ0y3bM6UkvGzfF2hc6LjpZvMa9ifJ4YjpPIl6/jeb5Fps25zHN
jX+92mlNYEl+U00BSi2t3WUxK3wCukVVxktv5szmQTsla5CPV8yP1SkMwUOqkZiOBxVcVvlQm7Rc
6nmryajO1tn38WIIerNqPe1rgvxNPniy8dqUF2Fk+BhH62Hlbd+YLOx4lVa4bjdcsKmPy9l310XJ
2CYky5DUBi4LNOJ9hKvXqlEsLqSdziT1Gzm1NglGpNJiUlMRm4ra62aoxUWuMLnMKUFLrLimeKO8
gxW3MljTyOVRLMVEs3CYcMz92KYw5yYlxtKEqqiLQzincb6QN65phi2uylNBfXiMXfmqkOtk09Aj
2qZiKsOEspnGfVus9NQGespj03MbS77aOO/sNpp7+5oaX9fxUK04C6ZQJ7T2pIu16RnYg7nTVYZb
W6O7qg5Z6mAtWZPb27z36CSa9WvfeJpEHvXv9Fz7E1wOIu68LFPW+KzAlqVtXRRXhvakTyeh2jNZ
d+N525cdbHXblSIeOsVfFc7wi4YEeRqUYrrLdR5e+lHVGSv4curX4dGGpPBx71ee5WNVXKxzbU6W
qI11zUlCJF5OW97kcYt5nro+yC8xsW8Lo/qEWdHsSq7zYj9b1E6XS1So8V4XhXmH5tF9qOoJX/Ju
YPu6GMl1w2mdBqx3p8yYkSd26mDL5qHTZy5E7+aFuvNgCIMsnNEj7bt3Yp6VSTrWj7uppi5uK4Je
+VZgk3bayztZlO5mDZxK6ilvMz7mrUvWzrlui6hj9Sbnqm+Ttp/nd2WxKpRi76ohM8FolripNY5X
sHLGhO2yqjcTupzU2iYNKtHpMEaCJAv2+eU0hBczw3erie6QdrEG7TTTAnXDNuLVECVUlKM+ngyc
GFSE/A3L5U2RD48odLmPa9EOmQaJbsvaaZKvypYOcR/JKqlLHm4LiDlX8IQiFsSU52as9pJH827B
fWfgMNNySVxh5vDMRGYtjmW+6CJxerjrqmBwV9p6AVMymzpw+cXkehXrsRnO/ESm1Ex82TgUHXtK
yl3TrNN4Ga6h7LYux12USOfrfUNQ3WSVGfo2XpBiZ4aRPBNElbuyy3E2DnaOuQiCFA9cvqG68yy2
675HItgW1pTHjWyLOOdhsGG5n+II+XnT07qKi6Vt3i6M+LSrx3kvK7Ghve3iIffYxdLQJm50zS5L
1TXZwJsp5nPZJXJqaFKP3XhSN2RNlXPD8URNlUy4K87mic2wA/W63owtYjtmpT5bkA1u5yItXbt3
qCnSrjVDG1eFktkSkG5TD3vul7dhvvBUaRPuljVfMwZ37VuG1BluyVjFjAaLjkc1hihljhGxa/gk
IVLp8ZJEmtxIJsuE80GmJcPlnPhh9cd5kCuRRG3T3K115GK6iHnPKK5jCBDv2kbWcTm5comZiPQm
BDYQL+t03q6F/+DKdYKrQmxKVtA2FtXgjpfcPNCcjykXZdTEJe9xqkLkdnnn20SpXJ9WrXsHiYVv
ZttO234dZ/DSXAVrbId55knXVfYh7CHbZIIKc0q7PNpMBb4uBJdbEnRoXyExJLqX9XErgi4uV701
g0QxwGKZ9UL5BPfBtA11j3bIC5zkUVPu+EyXDEgn2nM7oxgyttyYAYWnTuBov/Siypawvcr56hNh
CnE8D5GRca6rD67yTsVeSBp3A8TeGU9tCmrQuBsj3K1xXTRjihZyobFKArWEPmHgomflUFTnFVpk
0rRDkPi1iVIWVvjE2zHfzG7cL103ZmhdzHum9JIU3TBnddsOp5aQIl4dLXd6jX6Tke12BdPvx6hw
mWvm37qOugxhjzPnIN1gXe6kNsXWzS1Ju1yeTzi/sqYn56QL+1i6iV3OtOo2OjDnha+vHDLB5VzW
Fwvs60m+sBC8sT0vRLduFt5EkBqrgqGYT4Zv2Gp0Spuo6GM2OZtouvjXtPE+nh3s69XoqoKfrLX1
7swbVKgshMyp47BayBBbRHxRxnRWHmW8lyvKyjwa1uuuQlHwdjbh4tNKCLmmFTNhgqamF2u8NLht
aSYsxn474uK6aZSo03VaAcqYpqXnU4M1HCuGSRzWda1ihHX36BVeWIzcOr4KVRiU6VDr9Q0Z3PKm
U2g5EbbGezf25nj0wWyTqRMLT7BvphPEmxlCf9vDHkyl3foOrRnuIGLKJuD3vpZ1CniuPplQ5EjM
QtFdydVVJx3qTEoIy4SI5o0PZfF+DF1wbOzMLoyX42aWI94Qbes+7noIr81IYIMa3yybEhXFLfX5
kIq6s7EeGgOgoyN0W+mVTilamYtn5fAcQ3Zb51jRgez14Loys6EesIlD7yIZQ+ZCG2Ygt8XSl7JO
jHBVvDZteeIN7ot0lWZyO1R6t2/LJtgF48gB+OXINTEiNHqFWcBtouw6VpuGjVGmZLTqtCSOp00x
ojvD6hKnS43qS1nq8aqO6tnEEfdVonDEjk2VLxstEd+uuFymeGyWCcXIa2Fiob1904Lgk+Ymwqdd
LTsWt2D8tyup6IYbdkxs7sa4Wq3zsexnAuOrPDGKTNuiCuYpDipTZGQJunPqeV0cENDYJh0P5Y5W
FL3J87JOigHlZVI4IpvN4Gk/wXGxKKm0tW8heK8ZgU3aqwj/RkXTgGMz1MVg0XyM2wb5JY50U2az
dbWPtWNhYi1fh4TysnvVj0bihDelyywrzwY2D5to7uzp7ATb8VIOPumJZJem1a7JDOvbY9pznUVg
tBPpzDilbU/9+yWX5bsIMPfr0HOxz2nZ86Tykzg1CKBZmhe4iM46xEgSevHWdsS88XlTxLxgdNMG
a5GEC0M7HfpVJ6au+R0Z6DQnRg56WxEBcaANo7O29v4xDPIisWOF7yGeVifVHODMj5S/nabG+KTR
ncg3wViVMrVoDePCdnrje0uuHFYkY3zuY+VFkzW0io6jpXMZW6Zpv4ppPvemmK+MaHRc9/OS1KwJ
Y9UM5b0f52WMQ6XoBlfK8njAg87GcLJJp5YqJrkds4CXfBNOSLwP+3A5HUy1nstxHa6HGQuWQDyv
PyiLzU3Uo/ZtgVFbpMzX0YnyRX5SiRadoCEfNwLO6x6NBb8kq52TGQ1qF64IXrCyIMaCDpnvBQbs
j3jGWO4SJWzZQGju+s3MB3Zct0G/WxBg8SFq5xulW7IJkM7sMNavqkKXcV1303kNYvIegsSUggOC
s4gpBMACkY80ukrKYByypqt55inuVNJMfoxVZ8DXNa33QwUYpe3QCADKtg9lw9m6FW05Z9Xo+IfJ
qvk975ZSJkMbLWdTGC5kM2uqNl/34XzDGB/U4HVVlJ/6nr58/NeN6uDvU2POf748tE3959PZ536r
H94FusNBWDLPbzrw/y/PAvr6SQ84cO5vPvxOAPgDiv+xfesPLv4k/2eEg5b8x/z/u9T/46DP1J8d
hZTDV6DBSZB5MJD4z9SfgGwNsIRGAtq1GPR0faH+UE6Fut1TOZtwHmIEtbnP1J8fwdOIBOovZBiC
rPDfUH+BofnnW+oPrydCwCNhFghJWO/X1F9OXClwDryV0vftHE9KJhq0+GTt/XhazSRb+vyd74GZ
xw7YyGvkhiKhiKh9VRbunCheQQicyIaJHOfAGZi8KH0x7DXv2xvV+z6PoRC5G3N7k0854BvvxntE
BnCAVIO28trooL8NLV8uhm7O23gKA/2e5T0oBmURnVK/sPseje2aLKFh92TgcFPIaXRruQoem0Us
rxuiuuUxgg4CUZ9Uhs7npRKZ7kwii6XeA/gf5DGf8v5mJrSwdVwEjp47C+0haViq4CagbLDxWvZT
NkjIFWLUTWy6aqSpAM5+jvXSphDpJUDdVoZ7YycJ26LCcIuXuTitB+wS1/CxjFFIVJbLeWYbPCIa
56b5jXZrvy/maoiZXGnKNG3e6tr0GcM5TQPBWdLmZL4Nw9pfdYBSih01rjpWQzdc5NGKBODlku7Q
MgV31rRV6syyvC6RKdOmqlsaj8B7xC1ERAiYgi9BlK16LYd4qXM0bvKoaKtErNSGr8aKrOMmAIR+
o0dJ791AyzXm7Tzc0YLKU5CS8c0yk8MuNxj2ooTsdxM1DIWxD2d8A62IIAi1A4PHW9IiUGYg6J4b
KBC4RFgzmJgA0eoyySYcxrKM+i4J9Ng3m7l3ag9ALCTJ039b0EjWJB+45vHoerjPlx2MATrViNOh
X4Y7QIddB0y8y29rKpsqYY5L0GtoUMUtcF6cFguLbqVqiEt6m0e32AW2iLUEzQGOJsU3IWawjM5N
1fEslFuPFxuRHSktux+WdjTHFOhVFevFrPuo9/B+32G1DwvcrElNV1iQOGxKOB7Csm1WAEmB9DCB
GY9LkYmiht3tpny4a+euy+Min5oOMo8mdSoX0dJUCsXD83xq53xjbI6KnR2mao0LVdv3AEeDpGpW
+AxgGR5bqlG3x21d2zFRQT8ZII0BggtU9vD4hR8WL1dbr/EaNrCDel7gm3UUZEd5R3fLUoJZVmOH
O164IKHBAIvIQYS4kNXET5/eyIUDRDkFnOzmFsPZHKcQ9reei/x21o2VCaGsECmdw2k91hrTe+S9
kQktFrXnCPj5GGKgdiNbNGCumtHLonZR1pCxVLuKVNpkOXeEJGNYwfML0sKyfCflaZm3/A21tQ9u
n2Yp29UV29bTqk8IZjBZNnA4ZUFI8HmkQVUDuGVIHxs+g52bbhrXazs3qtmo9mBSqEAd9qT2yJxb
D3JjxI3ae63gc+Sroo5lVBgeB2qtjhsVwIGIurE6FiB95rGoR72lHZCkTTUO7Yd1ZXAiax4czhQO
WxUXLJDdsXLTrPYCd4tLyqFZkkU0dk5tFK5bs/L5Cs1yuZhqP9wROGkkQQDFJZzTvsMxNMcAWZMA
JgYmPTCCYAS0GZooc11fkAS0RHHOkcj3deSjWzAmL4EoCHxVl96ucavNcGepM/lG1OFyPcEpPq5n
2W1Wgg9UqGCXrrLmoQ4I0JwWks5tG7XLteRBl4hQw8EO9axhMbABpxzRAFbXNYrEq2K9SewMMCZl
UW/GBLZsWrdLxMR2xpF4GEGCJBnulSQZzecAgoNp6K4oaroj/WF//VLmtxqo2Sl3o5rghd38asaM
ZnQqwiILLJnjcMxxFHeaDjuyVORYtbIsEw0Z47LHQ3/VTor38dS0wNBEU4avI7WKTTBr/0hFR05y
battPUn8vmVivZWFW8QGQQg8HTWvHsm4zDeOMb8bur7LfN3miaqC17oO9G0ZUpP2Y2NV3II2dexx
UMfhErSneOln+G7pN0h2PusLtD5WvmjAA+bW7CWbRR1PtfBA6tec3PmmNns752JMIqis7dyqm7OO
gdDJ5lmDTrTYEAA6CNynrBjPNQeqyVhU0myVegIJyo/+pLeLPG/n4Ap3QbhkCKipTho5GXzaPqlY
60HQAvZ4bA8S1/okdh1kr/kggDUHKayfNEQTEMf6J50M9/1bUswY4PuTjja5ipwOTY/C1/lA1O1c
tvq6nelFyabxyodAEObC4KscY3HdA8KNW7dY+Wo8KHmAlocMFSV6W4Tzsqcg+K0H5c8dNEDQ8pU+
ZnOvIvCPoR22k14Ojj9vlyHqEgd6ojGFikEbLVnWHuTG+SA8+ny06NKUSoGCIlDWHiRKUxO9gEBk
yyFrZ9SjtMzL+V0+QO9/gp90TvSkeYKsDfpngGmbTSDLJxIksZuwb+RdFUbIQCoE+dQdhNQOBcNu
4gRO9Uzqdwuk9/3cOnduDzqsluPZYFZvYzwvA09En9tTw9c6nWgUXvsooHu/1Piywdx+mOii3/kn
5Xd5UoGrJ0XY6rXZFW3TJ8Oo3wKzyi/LEudpcxCTAQoup5PFJGkNQBrB9YkzJHilteWZeVKkvege
Wzsvp+NaQQWF+fCyrux0JyvQoYuu5BfRELFXi5sLETdPujdiYjgXQd6coXwMe1ACUXBJoX6QCurm
DLZLxBPly8lguv5d5UB/Ymp4nbsBnTRI39qDDF8eBHkDyjwOi10NYvhp4Bl9O88F6Pei8TrBucFZ
HpTl3hS0eEWkcmdO6K10s40bEdq4RNhB1FTDQk/n0lJYITDdsKSkTYshdBaSX3DODwUGBJWGbpZq
G7b4TV5TERcth0JBqGjSz7ZJ+dK2ILtC2cKEA83KhUeQKaJ8TQs68hj4MNQ6oqe6RxgO5FIWlF/I
SNtrpamDRN9PCtYD9KpZl00goJAC/Q8sHlzxmh+KLL0OqhQfCi9F79kG9LHuuqoV1GXqQ4km7HGV
gpxXm2xASxA7y9kYe1OWF92iyQa0Y3+DDmUffygAgdwJAYoX6gwi0LStFlOZ1HbRJbEIike9K+Fj
SIc96dbxqmRA/hJ/KDm5p+pTeShEuUNJqqo4SnXOd9LW8lQ1hX+NnopYrHO3pSvf1nmXJ9DyLwFQ
LFPxehqiMRZmsZBxDTnhh+rYAmp8TKMS9FvHwQ5W11BI6zoUrYkUjgMzP9Tapqey23CowNGnYlxb
RkU8iq49HmYqb4cIFj4Ni77OayU2ZhnzOoN0OG9lbap0bEGhlXkeo0XjqzLnvYHqSUnT1RdmryhI
7/GTUrQc2Of8RERhzHImnuipgHjzvj5wVvnEXp+IbHngtIMQ4zbSEfDcJ8Z74L7tgQWvT4S4PXDj
6sCS636qQMqX7mwecJjmHqpkfgJ9pDkw7ObAtVcQM8hryG/Nme1bUk5JB+LDRW0rkpiGqSvXLQW/
aqOAHAqOkY4nCxUskI7obw38qqbYRLzvwYEQYMGG4+ZVAUm2mNrlFGp6JvOuiUCxMDK/NAADzsJ2
gJpV70nxVnRTr9KV1ICxaHRXgBByteZzPcRdUW7GxnkoCDF2PvZQRYmjcQxSp5g7Iaq1+wWP/lj2
1XKBmTU35dydjPO4H+S6pGMUjq86o8wDh2h5PNlRn+CJ5ce6kLcA1OaNALV1Eppe1pNvW5Bcm6bZ
1AsUaU9Muc54U0XrCtor1UOdqLZXddyFfL1yBA2/LU0HVQ0Iee0UD33XxqSHkkVP8vW0cTroHvy0
mIsg8uurAKTzKiuGirnfpB1uBuf7BqoylaN5eNwFENx2UHc4HksirhRu3wykXcp9344iPyU9urdz
NJwtDIBcJeEs7Jq5Ag1trX2TyaYuxRW0GDH0purgf3qOddPnF2ow44ZVUKoL2oQN85u1pCqhRMtC
XBThMF5A9tvZDjLovP2KyX+nKn4gvl/XxCMkDr/ekFIyioCnAzv/mhg3AJZybpDaMn+gTqyqASY6
3AJy//GLDg/63YsiDr/PARpMQv7sRVIDmIcaj9q2Zcvugad2XWb7EbAamIHem0oCzSrUAnh0hYAL
nU9fBIvvLPP3b5eIyCjikiLo4mLPSv9D4LEAFVNtdT2EN3yeZVqNlb/Cfau3agngrdwKwIPB3AGC
//HLMXRUPls7dO1Dk0UUYgEtZM/XPtcMqkq5VluDB3j6NBeOnolmDG/62gCDopjD4ifq1d4WA8AV
pHsHHKAvRLst6IJvfjyhw2q/tQX0Q5MIfjrHoXWaPp9PEc3OhwWQGaE13c0E5AdWleHN6oV5H2lc
Hf/4fex55wW0bxAMvYuHxnkK+BDkoa9PWVtOnjNk1LbvdHRqS+BrBrLxfRPYrkxD5R7KFlF6XkzS
kZ3WnOQ+gS6MsjurWd1CuoNoDmXhnupXnZ7weReA+nyiQxzdQlEiyqZGwUmia58DVu+4eY8KRCJQ
cahdr0Me5KCxLg1owFB/vLNDze4Vm2Z7bUCgN5sV6imzSXrOCX23AolsklwuwNKLnBEgeAUQ0AbS
xE0nyHAHHRfmPcSJ/gP0E/TXJCqAxtnRwP3QaTPcoY4uy2kBhDg4JEwErBpDtX0NjDObqAa2eCwL
pbcebtSvqBowP9Yl5ktmsFR3TwJIx0d8/mSETwLiJx/42BDztcD4td74/6m8iUI4b1+ixe/am24f
dad6+7kf8KmxCUQeGPNZ3YSOaUEItCchHPJDg+4XdVNA3xqhAmRK8FGEGYdRnxubGPwYhEH7OzAj
KuHkg1N8UjdpCJ1S0KkIvUjwC1bEqPhv1M1nITw8/BwSBD+Y4aGBjqLD9a/amiSe3FopyUDbNDbu
ylJC9XUk8Vd78hMRVHJMYI00gsCBYCeexe/cTSMIfkW+dXXfY0APUFyTS67e9XZaLjoOkky7jo1O
1Qre/eN3H/b+m4B1eDn8SECiCLZNwGZ/u8SSt+1CGhlBMIxAChHazOm0YHgvQ81VjUN1X0TdEEHI
rEgKjKd6XALb9xkIbiRtNV5j7+oKGKZsEzIG44lrVPnKyLoPEiDPLLFeQztJUaxnzoj8qgOdMP1/
WISANjbMIiC5v8sCCMQA0tk12o7rEmYLVeumC0DEqsT/Ze/ctuzEra//Kt8L8B9I4ngL7GOdy+Vy
2TeM6nKMQCAJAULi6b+5ne6ODz3skftkZCSd2GX2BiGtNedvLq/+/chCW9ZEQHwIBm9LEkITXPMl
q2LVeHy+Nnf3CdygezVlWRFayDt5zre9zUR/crkVQKogWg7ohuBSQTMrgkH+diP/h+eQgcYjqBei
FLvZ989hitiy+HTN4aXpFRjZhh7fGn+4GFK/vls/HlGXJ47AKIOfcHENsh+WGxTVadAEV7KsCY+A
A/Dwkmw8m5mND2HcDEgW/v3K/8Py/uElQkSIYF0DV7go6pfYyvffjJIJqmzQ43pNax6wO0xADXAu
/voqP56DuEqERP4l5ccyIJI/3L/cYLuAFJIdDV3bQ4a7plneHsWUPf36QvTHggdXiuGoXPwT7As/
bQpdQ2i+Yg0e6Ub605ZOdMdzrBnv8eD8wExfEJ6ASlKzePQ2zq416LAq6sBI8EVuV0Mcjw/GJ1Ab
ExtP8ClbSK2WsO3Y9Lo+o8b2hxZr871tUulLtkFnK5pu3UwRNbiI0xHdkYy2x4km04c12drjr78k
7KAf1yNo4a+hSZqCpIJI9/1Tqyk4MRTs7rh2jKAJUespbeoJJr6BYComWiRMfXG9CcDb9abA4u2O
6LaWvSV63gttzK0W7doWs2TVmMjwA4E2fBvnPgK0Ngwf4jHZGbLSdwQyKgp0KMilgTPzREOR7/mG
GQmz5bAoGkkrTC/wB9HsSWebT9jOxDGZ4xjsHo2PtlWQ2pOcHwdd0x1rkvYYyNyD1WiHHTQ7cpiY
yp5MHXenLuiGSpKRz8XY1G8cB085TAJuid7sne7JOhZ2S6PrIRv7g62TeKctjcok0kuJDln15Uwa
dRRGiWcgL2U/ggiTgw/u4lz7zx76doEmdd41YmaHuI7Q0nUJkMhN6ARGzRY9xJyFaH+m4UPacPFF
E66A2oW592VuOLqEVYWsUJK7lzSTokoHao4I4fWnznfuehvz5C4BMFXNWSvzgg3tereg4v9DdmgA
wnHaBS7vSl6LfwUiyG4C2QdV1LRQUFNzHoYEnzoh407Q/AQ7SN6qWkNwgoQ5F40xQRGk8hDq7vpy
PyvVd7pkeRYUkwJ9QQb2MebJWkRwCE6NGIbrCCDr+6AXM8Wvhtst7BNYPx4c6C7E+VJ2w8oOVOUZ
ZM6IvUKxmO7BCUzyNIdLXo7pxJ5EtJdcY0XYXhTLyNgrHAy1h4AbVEy7bCgUlea99BPUb+FWPBrX
FZNTzXH1y55z9kBrgALY2+xp7pUvfAAlsjCcfmYGz9wkRD9409+0dczRjFhR2aZfqqUGSsCHeYFr
GZ41hawfNlFUdLlr3oFpvqmb5BN3PjxiekgIpXPzu84kH/wsXukgZbWaqSuDLoGbCKYR1I0h1yk0
t7OMRV4ou7lyCMFXLd0YFLMNoXrlAccWtawlGWQH7lW5qyBr8oOYnCx9kNUfA809Poyr95wC8+Ow
J4EshqPF4rJrWuEYEvu2yRJZdWsLM69J6MFMU3AVb0qBuVVhaVzsXwHMhND0pzSD0BBnFOZip+/A
eeIJkYmMV96T6MSl64+EteExVXhdksCrUEBmoJtYgJpSXnDgm8U287p0YSffjI0ayEtk+Zykk39h
1qxnuDL2JGw+F7bR0bWBgHoYZwEFqg7taYHPcxd4oYul976B3NOlEznJNk+3sSJjMkAuaobCBZt7
H9lQ7llI+QmUot5FPaS+zkMwzBk8TYJ25bp1MHdkCIQpVvifnVyErtrEjedch9AE1eIPQZJNULpC
sa8hboB3MKu6DdGOV7VGUbBZH8J5pKLSdEDbCnv1QLY6KwARQrm2K93hG5tzmsx0BwNBwOkN/dU2
h9OHLV+jO4oX9da34bhUQJMTOLda2X+RzqxV3ofbEXyzeeOpa/aJatNn3s7yWsYpeQpC1Be90vxO
iBXViUXJpxRAwaTJO3y63o0jtIIQxQwoscceOuZL1zFRiXBbqzZAXRjE2h96QWC9RSPIoyZfnhWM
3dMIrO3zFvDw2HcR9h6DLzlqlF9Jr+rzlkf4XJ7pW8a3+gzxByfXCouoRNJXVJ2Segc3Ht9ctPwu
D4cViCeju3He6C6KIeZuqa5B80cbfobm/fShSWA+L4bhk4glh8ZkZ3ylICENzN0U5NAsunjHch7f
oVvrAQZM7UHPMLzCLunLPF3qM2qVuNQ1hFvUkeZswS4UhHH/BTWwfW6twb6uKFBX38P9QG0D7jwc
xkMtg/hqNip49LgAr4IeJ+8GWwUf2/P401rHFzcl4fMjOE78k2hAA4d0rEzKyUuYxVcTLOpDakd1
mDoK3g31IruKXXiYR2wKxCzsFlZBtNd8dKdBwJaxfcf3itV8p+TyROqAlus8g4sVK5i8Nrw3tcxt
IXhjD0Zbzw+4/al4A9888mszDaPFao7nYnYS6BnoJ8i4jJr6Oq+HWGNnBeRUyIxG/Nat1A3bvxWj
/zWs/5gV/U8eByJRln9TCf3UsN6gW339T1L70rD++TN/NqwkjP4P+EUCwSlFgYSO9e+G9TKOJYyQ
kWNoV0O0I980rJheEIb4JZSFwHKSS839V8Ma/R8YoRgMDQ3jGKFt8l81rJeG+dt+DiHJEPU2/g0d
CqGwH3EcvSlB69rzu1TrnJR9MMCiXDmNS9RbwmN/F0zuF9FwkOfoNW4a2gdlD6Lr81RnGzzTZqC6
zMLLaufbOADFm9LkbTM036HtAZUcDdpfKzSk/Yd2i8ZrNW3h5441Li8IeIClQI+WAmYPrGWHNkjU
+3SeU3qaxtzas4Opv94Yncgdn4WTIEJ6AKo+ETea5FEJWwhbug+uw8VrIBU6a0rSyY1Wozef7ELN
jlLenyLrQl8CkiX/ggC2xAVk9GifZzWqjnqVOONBULY3sIPX09Iv6TEwizlZNUBTN610D3YMDrRb
UODQ/MMqHTvwoJ+HErXu5VP5rfvg4gmlz8J0tXh3zZG1MccOqDGYn1WQeoYG33cOKhQzeJuJpEBE
FUz2SyxIbKTAk8ddDreF3Le0jc9Rt033k1675OqCG77hjvgrMeVdbZ62RG+n2UQTnMPUNE6gyiCF
RqrJ6YPJNO931NH1RnVR30Y9MD6PGLrcJ1s2WFKuEeczO3atA/rhYFdou6RX2+KkgZGDk57AIV65
WDoOpqUxjtoTGQTJ7VW/QjpL5sKRJM9gSGbI+WgciXH00TJKHqfJu/t+zAP3OZep7r7kHZm++Dqk
K7ulcooH8i5FBmKfzG2KQ1mndfqi4ZWCKRpye702QpwTuUDLS40AK+v7pTu1US7ZzvTigRBldmE7
mKLmYr2bsMUjHtZ2WJZOqMpDti0DcFbnrBNq18Ba329tK8Bg8DtAJ+5xTpaorZDHolV7KaBRk8/N
OcvmFMklhrtd0i6rj7CF7bzrmY9PgwvNfsu36VVR3b/ReSRsn4spiQszbryYszrrwaV2Bjk24MPn
iSHeETF4It3QduQYyeUT7yKgUpuKYhgcXRtfSOnmU2Oi8ApMw7AfXBwcLItkleJyN33CNMoL4h4k
YKcDX5F4uItIjdTSmK1LIdD3XFHSjGux0slWmUjkya5hfNvOdUcLN/fRdZJ121nWWwjfI/SVWPgr
PmO3z8KB7Je+uU34tIhqiZJreBLTC3ei/sQNz/dq2GAudizaiVHI80JS/b6btttYpvHDZWXf1WQK
qzRk0HZGcrMBVih4q+cyYzreZ62maD+ZDr8o4sM7FYvmBWbOdmXGaL1WAC6OU5/owrdJc+g6Kw51
O9VFPerpM13FdACilb9roiBG55jR60ykzxsN7yTrxhKOdHINZCG+1u0YHLtuWtEfqhUQLGr9a3Ae
9OMQe+fQZ24K0EEfsseEIpWAIB/7EqQZAjEz7sZeIBdwWmAMwq/IS9PWU1YFix/zQtgkeqfZ6nhJ
U6veosw3T3EXNSH4YRP/MQ+qPch8mvBn6ODUZz0tGdMBsDLbn9YwUWfhRuRuAP/vatu5PZNNdnRx
goZNS5sVS+K6/Rw3QOTTZW6vSI7sFQpIUfa4P0/wRGHZduoxo/46X3lQxqLOj0HKNQQ/NqbnDD5z
Dsqnzz67RPL7vM/ao62V/IyqIkdcEsQFQmshmGKvorDwITnVSfeICiI7eWZdJbC635EA1B/ABE+P
CA7UKE6291nYkQogJEgAOKbtbdfDhFZLyD6pvlmhbS5B5VaC9BkqzvhjnK15xYjeHpXLW4S3zPpB
8AmJDNapi3EpJjj27i1w4B0tZfOXRqxBCSp626meTwcXUfZC5TbcbaTN76zLtnsvY7UnfTPfU2P0
VR2s4buUAIIoJ6gK414p4PaTGsPXTC+IgLhFPXZRoGDUrpyVvFuCIiJz88VtUK6klelHRuctqDYs
rd2GLafks7dJAcx0rSQK6lO2op1NAane0BGVKN5Ito+g4LxvxlxfZWvMzyo3+n4k3FbzGFrc2Zx7
sDugA2LbjB3Is5pXU+j7seCQzsragSkgxNLTZrxfyoiO/0KOCGiTU2jGY6puXAerNGCjud6kWh8Q
HNotXuQ3wOPitkh9y+sTSwJxAwoCvQ8du0/9ZOlTN/X6JtWZfxeuBPE70Or5Y5S7+Wiz2Z2Uq9uo
UHW0lpa34Z2xWnwYcjV+aDJp7uXS189a1O3V4kbQMGu2vScm8jsequ7gjfW7GnJfEcJ851WEb6tK
YEbhfJL9ZmERpst76F2hL9poklXQxrJM4kjtRsA39+OUNmyXZrU6yzWIANWL1V/FnR8Esg6E7jIV
MdzHeX1BsiuGj8yTg3eD5Qip1duZtCR5o/jzg1LVsr1vZgTDki7MP/gtnhBG3HDQZzJc+mJqpnaf
tCK5Rs5LP9WpRQ0fgKcT4CKzFiwkmBcQYkCXdLTIf+uV/yuOf1McM8xvQF36t7T7U3H87uskvepV
qPn1O0vn3z/4Z4WcJ5g3kJEkznL2V637J7D+tXhO4FGj3o1SiuFE31o6AHCQY4cZ9JOjg+aPJmkC
W/WrEfTfFMiU/SBsogqHfHvRNhOSo+QmPwibMA2B+NZjcBVFxD7Aux92W2RQEvSb2KVQ5ZCAsvSR
9YmFRoP4DrE+P2UEwWJAj+uTF8lwxSY6lGScs6OAdhsXddfJUirSgZyWfCfm5rHR7BgJkDZ1hNhY
FMnndRH3K40AQK1NVgYCqgpJOlfWU4RNf4CMiKhnCKgm6uk7yHm80Jqm5cYa5I9WOz1JtLjFlM5R
5RfTfw6DpfAZe99B7GYaL3ZaLw8+9/Njp5L4MK5xJAvWLcNj223LWekMak8KSK7AMSZQmWxt1fUS
Gec1SU9D44Zd123zOTIIQc4T2FPUW1tSNbidIBCBGAIC8XVlncPxkrqRcZxA0h+30IS7UEd1qeMx
vg5Ndux7+qhDkhZszskN6swrWbuh6hyCn00GOUVw4YtxzOr9HGrQ2Tn2mUwSxEpxkBTtOpaNAM2I
hzVAcIngTMVBeh4QPCph+A/FEqV672C1y6OT4H3LeAJHDZL53YgsdLV6/pyDw36/DnFychGC3ZIo
WnCU3FXomapvtfEU+KDirYEGGXASXllZs+2dNExA9mpXlQVvoncE8UDVL8G2X5Kpg9Qt0fGUYawi
JMSwjaKPxzb4ODKZ3eZNHgY7xO+Yw7QBO66HgU7mSNPYHVKohbJoSZTeuUHOjwDNwhn1UoBgD1js
idlibtr4GtmmsOyIa8UuEFsgIBrmIGu6JRK3gUfPFlTB4FyzAe43mzFoCfo24H0hVJZh58UfNKV5
qa2TmzyntZwT81HROn40OCNb6HoTiNZOFGZWgL0e6lkMBzmqLAWpl27Wrvu85og0HgCum/kxB6/p
k/druEzhuwC8QQYhGTIVotG0GRZH92GcZQ6QjUhUHLobzE/2etyPUy0hoGDIwweVafeAeNY2FL6T
I90jl9ohrhQ0DlMO4rwug2UCxoxEWvDMRdxCatvSAdoI4kk3Am4M5Mt8/BxvzYioM47kR9nzAM1Z
Go8aRaLmzzXIoOE26DwlJTrU8G6za2KRXUvXulzAk8uCwLg8+47wIzLvwa7dUtaUK/Ld70zNU4yZ
CIz7INoLq4ZumX0aeUSrvhmau5H78S4Z22w3W63LhBO5ol/U4c0WTvFuQFpx53CMHlsv9X0yGfmc
4xBeEAMhEaB8j6O9wAQPc0J2tD7xLKlPmU6DtYgnjAhAq+HiigQEkHZIgJBhmoQYii5msy/IRUjn
4TQ/LjaV92Omm0M6RqhGbHyXwxB5qnvtrsDQ0rgYg2b7t0f8vwPxNwciTSHH/OpAfOSYSv3/TlP/
Kj9/eyD++YP/YRzA/lFyGbeNZCgs/r8lo5RcZsSCmyKY0IJX8z/HIYXKRAA3JDhJ/5zq8pdgRDB2
Mf4qPREa/zdnIaY3fy8WXdg0zHSOMFQzwudilwEx3/INo2kWM+S5Qg+C0r7zXL3LBZ1B6WU5pj3Q
+GUdrL3pAwgx3aJfemQYTuGa3oIr6kU5bBzS+RQND7kd5H2/hM+Q+pu20P3Y7VUEFGxbAlBHJMUJ
6IN033m3YqJBeqt7K+A4kfvOreY1Z8NNsvY3LFgP9azrajZxXi7Yu8FyLllhL7H4cGlvB9xH+EVa
XjZhVLJBhuR2THFghBsituF9QiaGyM76qtyKSQLCIBjpLztd+2XqO1ENmOSxS1V2mzJ3WFtE+3Uj
v+RC3qzEPiKYjuR4u+wjKm7Qad5jJMlV2FwGAHRB4Xj76vWssP9sb/Eszr0lbypNXkY/IUMCZdsM
nH2ox0uUOkuKNcSOpjCkppBBdktm9iJs/5qGG9mHzfoYAjO93IF5AIoQif5Lp4FMTBAd9qz3qmLD
CiesSTmoNvvUsPUxk4iOZzRpTqbP39Za5AfCo2PTQERaqDptmBEKZ2vCjQnDMorbM+ULxawc95Rw
/7jq6IUzcca8iVczdq9qi29Tzi6AXjTtInwhZPaRfvX3ETbNvWfzHk3SiDNOnLcI5oub+YCxPkhq
UIUbRTmi39DX5wKFFt+1Ip/LJbAg7XSLCSzB5V7y4XUhfkUme8M5hkw+jFRQ0hF+QzBu9zCn7me6
HmA1X5EM6EFgwyudIsxkBf/Cevy2mLQ3QrgrzKQAh6NyhGpafEMgw89bPWOcw5z0kH1YUCFbjPgh
2NCKw+S4NnGH1O72bKKxLnjsnpBurpyXaym5matata/SrvkOmfC3TG1XljaXaSOmvRVj+tK68A+c
4nf52sIaAQXr6XxENN4cR2eftjE+Io80Y6GyYzPgGQUh+BeUe3OxLNtVojwi3SueJwaXsHOeYiW4
bYbnTAdW6Cl8lg15yxkMVxDiEud+fyapfRrN8hS5/ssQdr6E4gCFcXBPrCa8EO2s9z1c1N2WBLwk
pG0RHcF9JzK5zfPoBS5Yt4fUfKtBRe3ny8/hexbcpViKLHlpU+OPicNyDIi7xQwZ/amrg7xMkQ2q
TFDbB5Zg2fWuqUuktePS57M9jqm35xFIH0Y7JdnFLg7uBPf9DqFp5NMD7fch7+154ONU0qBnb0hP
f/LWJNckE7rBqlGXDCSSj7qr4PSzKhXb+lqnCp15o2mfHLpolM+gdZ8HFyRLtUVT3oIxbkvkgW4j
KT4ZBm5HuH7neOJRELeVBlW0G2FBExi7SdIVLQa+nDMFOCdJMeQn4PdSoaREp/qsAuRZJmR6dnaJ
X5305k1KuuCt7Piux9ylLPWYQ7TlyX5oh6WiXtX3ZIai20gs/62jb4ooXUzjoJExCcvEUUxXSFFQ
4FOA6d2wDJFKCpEBiLK7KEwxmwQxpQIJxJc0SG4XOq6n2povSCFdRYnAXMi/u7B/AGx+AnouZgSm
eWEKHIZBpT8O32q7JFq6VahjZFEssmWcL4zlbRuPN1tNkuLXV/sJtMHVchxo8NgwLxszxL4/M/II
4aHEp/LY4FUHSSHOFKg8ND1s6L++0k+gDTpIuBgpLhZiaOrX0+sb+m5NU8e6WiP3Aas9r7EbXrbj
DrpWySbACCf8U7j/9TXhBn1rn+BExDUzHOCY2pRf/vv7b9cwiSQE6lZwUTHfxZN9Ug4vdoDxGGsQ
94gqYdvvIXpO2N1+fWn2U5L6cm2M7IUwS9CX/giMQ+ZeAbNn8jgNhsGJHbJ7D+fysl1coccTxzB3
b+vk7B6esT13mKVUGYjoYBz8G4cK2QAuWgD6IkcQH/N8AIC3wC3J1qs1wfadJTB2RIS1qrobhGL2
Q2wfwfk/hzEfEKJBnDmDF+SUyg8xUj8fGxhWZZRhe/j1N/2HJQTgMaQxevAQHOcPS4j2bT4oGskj
p9M+UuE9sib3w2bG39zRixn309OM4IahtIKogCbk+6eZryRz+EWs1byPTsg733vSRruwxyYskxzj
VTJEPRoyPCAyco92bHjgF1Y/2povo8W+fClVOoxNKeCeXDUB9GwA3k9BntwyYw88w3Yf6xY0cwOx
a3TUvTQx9YcByYKdaz2UuNBMj1K4Z2dw7C+0jc5zmw27NZnVVSTbL3UbI6EkejxFl6mDC7ovtfoa
S9xvM8bTOMgI3MdHzmWLiT1bjWS0uxIp4gx02e5TDxyVgkSD8xV8Mhh9VqaIk//mRv7DDgMUN8tT
EmYpjb/CYt+8iVsaqDEKmDwiDvK1nHDY2WJNEYZd2fHXiwMV9k/PLA5xTqFXTXOA7d8/M0M9coOR
l8dY2EeMszoP6ncb5tc36VtKH295mhCIjZf/zGGTfn+NliPC2YehPKrc6v3UOgysq7e3y07fbswf
ZlOfBY2OeUBv1zrnu1T258DVHzD45I8sgXJOB2uAeXXsaDsc4jzH7qT9cENI82VDwHiX1q049izB
vKYYqdUl3Kbrvk12NtPvMwx4KZIpA3TmW1/2MeoWsHhzOeaj3lMDYYiBvTksDhMFQtp+iSWW4NiK
G+vEWcSNL7OkQ4GKGT0uJrqUkmPsVzg/Kkn5LmLb1W+eyT+8sXgWOVKb2Icj5Ay+v2EY5Tg75Qd5
JD0aBcuHtsTfJoQKPhD4zhx3oEW5VfU+u4XeoiFpGThUZLhDwPw5q4XE4BW57NcafMWcEFUtPHxB
uolVmFOBBIBNbi9jusqljm95TrsqNtiJtFoVphT5ZziNb9sUFm3avnMM1WE+4gubwB0ED589CjEM
S+P6wPr1kOv1sYmTBeAL1meksfFNiV0LJDI7zKrq8wONt+dcG3vz65v0Dy8JzozLvy68K70M6vi2
mVqbMUUY08rjmskKJY4rMJvvgL8iZClq3fzmiZCfki9YwxlOYWxrsG5B8v6wiY4R8wwGmATwiikQ
BFn1Kqu7c42TKid4PpvCktw8GiSLETgYJoMKsOlvEC3dikVh0qWSuS5bxOB3eQJdpu2BuEuf/QEe
5jrACL4+x/ALhPw6zLtUDBDe9DZ026Pr/dWQXg5jLLOGidd6vVSpKy27LbzBCAaIfIqWKFd3SMdl
+xmP9Gt7uUWOYeQWfiMGHp2TYMZP6NXudb3MRQ/Q6uSQfP/aBNXSqQrJTlgNy/rUzmgkM4A75Tai
1Yu39cnMcO38RTZl9gkzJu7HoD3DrBsLki5VK4WvLv8QDPh/antZkHqxexJhnMDlNZpcfKvS9Slp
Lg1ELAK8TxiZ1o+olsK6u3Ej4MpU43ebIH4Zuxiv2FyP13ns3sw8V+uCGwzR7QYBlqHMHUrxqI9e
Om4fMR0kKZkClSqHc2C78zYA5TINXuB57s9oig9DjZMF4XgsTLwdyTrf9CT+xKdVngWJbzGroQIM
5MtLY+SQmTusICGvkHi47efohZr2d+dx8g+vN2od5MeBj2BF/ZhA6D08WGTnhuOU+jfMeHycQpx7
Fm1WHeO1vtRfX1ttBTF3P4OIB+GMd15yAPHrBGSqw4+NA6vELLtdjsFzmTUsrfq5GUuA2XKXu8Uf
e4JRY7YVmL/ZRO0O4GzzNoIMv9Em59XW4FycN55fS+zlJbS5Wxpgj8Gct2fLUG6FhkF5C9uldM2M
aQ4ZKusGjSHOQ84UHgis81PawXK12EENnR8NRtmV+dLf2GV5jOLLOJQeYaDWCCDJK0hsvj4hI5tV
A8FIwFj5t2Ta9N7o+TFFdwBxP7m1OETQZC5PDPNlLtX8nP51vv5PYfudwobMBmq2v5udnyynO9G/
Yqzld3YT/fcP/WU3RYgJYbpAjDEel3Yhx1n+t93EgF0ll57oor99ZaH+TBBh/jF+BTUNPCiIaH/B
WPg7nQD3IzkEdOBrL5X9N/oawkLY8r+pMzB2iaXolpBLSSkigT/Wn8aKi2RDxnM0B65iUb+fYb/s
kVXJAIFLjDiJ8yZAG4mgbbwTJlmC95gp033ukRABSYP0pN4kplTmbX0IIKWZJ6AM/RVY4ba7nxMJ
IMq06cd4S+SZk6bHSImOVnmAsNAIhGY4gyAWewxYhLltO1CyegzUR4DW6gYzxPR2GDw5oO2wZbNx
qveDXU3+0baeZUcgYIjGz6PH3LbVLWhGaJxWqUIav6NqjnYMhZAskdHL2lc7B/wFptQ0HBXI+Gav
gaEk13Mc8rnZB5hBFpWYONpivOewthlbb3sOTi7dg7Lf9K2akFCGVDGZFKMUfBfVx3lKmHG7AThA
MIClRsHYQz6pc8weEAt4o9uMbvWyFnWP+4kxfn5Y4BrV2ORWTAu2oFMJR1P+tmIAx7rBcMLZE2IM
whQjRyE7VUPAXMwW+CJZMCL4wltiyAkG+0RAo3m2jRGp4k5HWykSCyWgNFAreIoYe7eorfu81UDY
Y1HOA1JEYMkVvPmURrY5UOFqc5sO80UshTEfgj4qNqTGi9VGmFs3cXniQWAPDWrod5j1iLmJbApx
UsNVeCA95j4lufavYK3EDhwVhl4Iz6tWIctss0FcAxPB4BMIryeETJaDkBYm1CgVNirbL6fMujJd
uNgPA0LlmAHT3GGEuAQ00LsqiRqEUeaYIZWAHMO05fWDGdbhA1DaWRei7rNiC6y+67vkvVBD88Ca
cbpfMX31AdiH/ciHzFVNTuqz0dw9YD2ovbeqfe4nV99DofIgRfSFiV0WcMAprauVtCk0KlE/c+3Y
ESpOcIdy2s0FRndh4Gpq2HWN6Mch6IJ2w9FthH/WYxbD0uyT92NC5DtAaAJBlJo3row7+GuoXUzq
Skh820mi1sP073kaMKFUzqcV5+Zh7UXzzLRiV/kGxqYgOl6fMEZ/wrRHbequWoAwfiFrhKmU8L1i
h5A0gm2CKmTaoL3f46/1SU9mjZ+6McV8iCViKHpcek28bhrIkFsvMbF1sXdL09Ar4hCCjiIYnDOG
EjFg7pN54H0inw2wfuQVUv0HSPoPZDS2nPvs/7N3ZltuIl23fZX/BfAgIOhuJdSksu/sTN8w0pk2
BD0E/dOfSbo6u7pR5/q7qhrlkiUhiNix91pz+Sd+aQgztS23s679y2XOp1u8EcmphBfyEGMIeupt
2FUgHyfrNa1a89xYSkAyTWN7pzGfgr1M669D0ERH4QAfRO1FMR15KW18v38y3TT/NEOF+kSjUa0K
UD/71GCNQb3IE0YJ1h5M2i+7wBu7vapRJVbMVwtf5QdUZfN1GZTOaZx0MFIZZggnea1xLVJFZeks
abJBjapuyiidTpMB+2FbMbTlLqZmTBx/gizcGTrEnT7vqrGvt2OEoovr0qFBymFmGiYTYz2eKjMo
Q5RL1kfpGfY1xPBHtbT3aW14b3BiIDyawYAhwUGo7mytekkfvDaV54U5RxdmByraTXUUeio+C6T2
LuexbXg0en2/IOPiMGFWr27PDLEel+rGBof2pRkr+g3CyOFvFmONYi+Wj3FC29NtcktuxqKZw2UJ
4ktpif65cwwERXm8jXArY+URAq7X1J5AZccv2k7U13yEXaaH5gKe9bhz3HEKwRmjgUoiBUnYs/zN
NI7zhTWBRZaZi5Wm62jCoqRPzCsoYMa+rfBlA4b2q1vwQFjm607Qn+4nQVGo8AXl0eoUS4oxnY5W
0k131SihadE4smE5Rf6XbMRpt+lVDx4NO1wAVp/GvzQi8CBD6bz0DpVk4Eatu5k7wTqHAGy6iUUZ
YcvwE9CuozQv31FlsI30lYerYN7ANh3BnzjYvLRKzmhMDcx4ZuFfGPhDr8CXZNyiTrXtzOmV0rm8
E6M7n8VGBD0v0fE2TnGOOVkdoKmX0wWlP71rv/ZfZdU63ypDvqm6sS7ogGu0Xg1z3zxIdw1DFx5y
ZFJo9vzLgKn8BVImmr3p8pqYVrNpTLhaWMIfK7O9Z7psbn3YxNsS7MlG9W6yV0I48GOW4LYRbcUh
1EJHJvWo6V4mV3k2xHvZqyhsy1Z8Uo0jD2nsmHue99d0Kf27xtLjNmny6iH2BCtI0tanMc2KXYuZ
LL90KjrLji7hxZRmfDTGacbTV7jdQSJqveXOxWtmBuONmitwypM2zI1Vi5yyB2RK7BJMwCecQwv9
IG61Gu1/njnFTREZDr3+mRZnyTHJ1OYUQjpWF0aLfg/GSHXo+qkPJbClZ7R0SZj7dKMHL/vcafEl
bbDZL2yPF8NYxD2thjG5wXvA8EZXWTgVuNFme9LfBE3bHfOZ/j5F9Lcb5NjuqhiOrfQrP7QZCtwr
7KIrUqw7jIHd8CkQig4xnsBdugTIsiTOGdB8iXE29uetksnWKccvLUEAnyFp9ft49LO3gibvbl5Q
lrHsfU78/GubKX3GuN3bmkBxw8bh3yLHCzYzPUccfZ15ZgIlDAclEAt0SlygyUxfg9THsMvk/9A5
JWJAHeW3aZfbJ0unal93aXPWU5DsetgxR1tWeu9NVF7GWDkH9DbDuSoY1G3yqW7CTgBrZy7V0WMD
amQzAn3tnFFt+ewPqo/Ftp8T9zhi/tgq53KRY30sZQG7uA6sfSWc18asb/vep3RQ7zYuBBmYnhCi
G0+0GVHPJq7aQ+WjwsiRbGZmdcWh8tYz9SHQzWEZC7TyyOhCMynvfIMBXFot8b5E875paDFsXFWC
XkiSk17yeB9JJqSFYSDIwP+Wu31wRFcAZ9kubo2svIHLmjD3McH4gfzbuvnMXLYXMK2yHDZ0XYXd
UpcYASt/4yS9OJRIgFiEPfva6CYLgYXhPXQSW+mSRtU2cMTXJnKNHfxb2gNFTwKEAlw7RFnCfmD3
tyOQiFdVzM2OBuHqEzCYLw3lrUv7gM0YHfXg9GJrBnV/NhVtcEzLmJmPWvxT0c23uXI+y8h7fD8g
/O8s9S9nKTivax/z789Sn5R+JddF/ZYk/j1n5v1VvxymfPeDb3IgQiHH3OUHqUJgffDRInCYIX3m
/dz0u1iBwxTcGUR//IkFLYGP8atYgehozkDgXsHTQGnhE/4K1L35flD6x5yZH45TSBSwITu4/iS+
iXc9xY8dNkzZ+Bfwnp5DUmuPbQGlwBFle1xmipxtx0yGg+RvF+iXD/BDsM1fvCE6RTOQlE+rw/zH
N8z41rVVF845ql4/FAP+wCXooQXkPkhlKOffQSLfMzf/4v1+7MN8/4KedLleATRf2ns/vl+QusRn
WB4GkCpxX9KAN7DTVDxoB/DoP3+1H4dr72/FT81vzXpqrj3dH9+qTUbgu5mQ51kxOi/KS9uj0y0g
dFygpVcdlc9HL0vFFfvcdPfPb/0X3/K7PhQKAeDHn+eVY5PhuzRaea4t0I+lX8OXIfKELgzHrH+j
D/zUJ33/otyBaD3B0SKn+bnXP1WcSb1JSWpbhgEbFmBKqDE1GfMMnYfbFwNCnZwQ1FFJzW0y6Ccp
kLCHE6K6rWmV/41UsH4gcpd8F5O6ACEAtenHK4/6LMKoEclzfyTAZfvOEDWNTB3+P99rbY7QG5GC
G+enG4p92syTeZYIVkdx1UtDv5HjMt31qfVvJJH1hvm91/H9a609FsfxkPsx1vvxa6FOaLF69fJ8
iJJv35mkFhPI/3rroACGZ71eQ0q3n4dD5pBKr7Nyeb5ksFlTf+BY9966FUsGTuGf30ysV+fnr2TD
mLHoFHEJf27f+JEthsUQ9nlq0bQMkVWCHo4MGLDvIFW/yZwX6c48pCBE7mb8V2d0de3vZs2/XRT+
4g4GpMqyt/oDgV39fMNEjBqiyM3k+YRw9mRnJSlRTRTAlTA0d2gTwPvKMmut6RdmQuzyPLwOIOcD
K0j7L+O5Pz+8fIZVMRasv/SfhvJZHrhTkdU8vBjw79AZ4VZakcySHu7un6//X70VXCjfwbUp7D+h
rTgntVXrNfa5cri8QbBOZjmvsdT7K5n3n9/sp+kNM0BkeKaHEm41fP7p9q2TrsqbpjZO0WzCpDLo
vD2Xdl4/L+88XrgD/r/cy6u4/g+3FzsGI1X2RjZu7mbmOD9pDepsoQmJMvBkRjT5ATNzdNP0Cu7c
0ZjuME/xu9rOMt0QrmE9qBgNUTExNvaMEggIkM/muDRsf+8rCBJp/HXzYoGAjhIDqLUSYDH++SI5
9k+XiY3fYzXlRkQuaLtsjT8+5aU/pXIqbHnSuVnszQUbe6VcY4/nKes3lVnMU7zNYbJWYHPTenZ3
9FvdW6AS0LyB6fIZOZzxQ0ZO3L1RuXZvk0XjcwNwh+fKYhyQhGabimHjiBFeG7EU8qVJ/OkOpU6L
Y5yXtbR2zzy8UC1dGQvbuZU2zx0RXzRGpX1qUy4g4pt0volVbrQ7F+PBR8pRAyZGEDXiKOjbEYzm
JRj1iyBxMWjhFLM56CrbPeRlw3v4XGl6MfMNInXT3MhBMlTguA+mPKm4Q2op6ueZVIflYERoh04j
gNxz3cVFG86tKJMTSSjdW5bmzTOCRas+FWLF4vlULYbVGcC1UXyoz2IO+Mm8xXYJBxn9MfrIcZN7
r8vcl0xZ3O0S3OrLLAL9pt8hd+4wOC/FnFmv9RJZx6HxmrvW7Qpouh5WOhWjS7d0gC1hDBx2GDEL
iAPQbs/lBDhbRsy77ElyRSMVfZwp+A+Rbeu3Vnd45SpLPOD15/oE4Ikxf8bLRwtMzVsdSH6nwh3h
o0+tfstQOawUGBhxi47g1PpzG3zs65n/y4hm+yyISv6WIp3FA+AqcSV7k57G+y5XslPTInaRPcxF
0qYriq8DGYLxdAxl4nJ4Kshb807JWpgYqUeTAi/phZla011WzQxxctMw3JDAE3HVqIa7Bsqq8+K5
GVcT7gK+xaEikYCxeOS5p3pdL43BA9Wu5QDZxZosPgw4ofUwT5fqza2w/3IHx3O8KxZfXCVGkfNT
OjTrsRz4EAW8WbLfQLRY2RklA1GIzkbwUYPSBTzXIeMkRGu6qYXPXoTlGTb6nLMvg8BhfLGtbSAM
i0eg1VaownkZqsZ5cZM+sIBrtQF9qlm097G9WMdlAdkbWrErP5fDUD74i5ov84YgqAbkidikRi58
Yk7M9qTwFp7FmIH5W/Jpgoq/VH1o6sh9QKikkF66MGQ2HhaFKx8O2HkhE8RsRRYEHGs18W1EJ8KX
XeaHjPkgkNmkrmH90skouSeTDQL38rarNefcNOqLr5XTdt98uTC8sLz+CkETFixYxxERbBkr03bJ
WbhGswaC2hlz/QSqptV77czu6wQ0ItSo8DGNm228hyzpMZrva/C6oCcOQ9VXV0jaBSLNRSefYxu7
qFd1JLUR3HJoyjk6F3PnNQdfj+4z0psVyVUvn13iGU+2pBVPl00un6GGZjvHsRZYhwM/ox85KAiz
sfyMNc/rwnIAsgvQ2DusxSh+zanRVti2hUHbCYf00FsYeH1AxSxMEfldZnTXZ9o4K7OmPkvbRO9n
p5+/RoCRdomhDIw3VfGkskFu87lEj1DSJE0bjd0va1/w7PB8KKyKkVUk235oxb4gMiZtfeNqBemw
/NsRiJestZE0ul5u43rM1ng9HMmuB9Vw/eXr8YJKF/KULRg5lApZg4wQmpDhGER0gwjg9CGebnMG
SuFSzcQEFlX/WJMqUW+HUu/7VSBUJuZr7unqKciVtVGBmPbaiOywz/kcQdQVt+xKyHUXlvcLV+JH
rmOTX9SLrfSi8oLyxuz6+oY2Lje14VKRvcwR8Q0GZBl0eZoTw66qOys9R21KgU36BSkErLbdW9ya
LEjVQhzEjA6avi7eFpDvPd4dvydgaLeOiBiIMfUZNsQEkUxgOYysIiHxoE+NsfVmuKIdMX8+NF8n
IsLBkgR9tPn6t4mp1gekByxBrMYUZnXFajtxjtKatl3oEtL5MNSSR79PnOYoJ0kr1RFZ/VzX3LZr
vg6DqCwv82eramLquYQRk4A9Uq1YL10Xn8mk8utvcz3IjR68DvCw1+ldmcrxa+GPDQ3BzHA+0WQN
zvBd6yMsojjZlFOsSGcUafJFD91LWjsEHUkV01GGaK6fcjIajXu1MK44+lZCpFqbKno4mICScWyO
KVjOPeLA+pGedOFtAk+Oj+SXFnduXH+z8uUJ8am4hsHUHVlXEdxbQdvvZF9bb1gt4zcs8+N93Hv8
cjzxdFeHLA7giXkjc6dErW6sXHsn11EoSaYxx5SloXsS19STuHTsgsk8l001XzaaoCZ3mZSxaYus
JyuUXwGKEf2EjyRNTOVuEl1+ObWtvCaQIr/GAdPfFcpvtjS4iewbjHxH6Jf9BTH3cN7BPSCuI7KU
u9G+rbbkwSabsV9GKP9NznIRRE6YFr48zePwJaqN8X7sYrABfW9eEkXkfM5GF0RAC5GavRIW96aB
BXEVIK66hIFkn4xgRDaeDLF+sRS9flijwa6EQ3yO4dCINpK5UXsQLHnkBJT9EE7Csugg05wiLy0v
7Qc3qwHUl/ZyX+PdvTDnfrnt6EVvgiEen/u8a8jH01qq06Smydn6lWlgQ45ofl65kznWB6zg+sgp
17hIvaV6NBU8DTyA5DYgovLM7Nhz81yN7PDfxNDoy76uh8PERngOyLbIwzpIIphyguNFwuJ2YIAj
1LamsjC28eANt7E1kGBWphFNZM2S95xNHaLCOXewz1sso7aJoHvb1EM5hlbR9hGhn5V12Xn4bzdz
0Ah/5+eeZEEU49fKQjG6D9Do7+M6lmdSNhB4cpeQit5Td7oQzSONY/3RJ3FjN0x4uJeUkK0MwuRG
mmDsCW9MPVRDo6fAwS/JG6gm9qHORModGYPKQ8mluhkWzikYp7wW0Hykri2TMB6zHY1LR3VQs5Td
2Hufybe3KevSwVTmOeO2slSgDz337rcoT6ZPtW93r6MTeW8IK2m6mrXb661GVwN9rMo90BI+uLql
I2oubJNl7o9eV39zkim+0WmBfnlRujutcIAKEBMGwmRSzbyRXkuiArvztZGP6c4yXaAfQUzNHi8r
jcAkJIgpWC87HwsG/W0Dp+ETIvWKHJt4Sa/J4vBM9F9lzjAtz9HMEBdxmxg2vxqwWyFh1jHI6z9O
STNF8vsJ9n+90H/phQLoWVsDv7X6/qQruVoTsv/vz1bmX174q7aEqCwEIpiEYV/RqRGoxX/TlsAB
QqBAF/63TumvdNp32M+aq+2uZ3bIl7+3Q50P+D0wWvEyeocm9J7/0A6V3o9qdXouHlxaTi+oSxA4
c0b+8TQGUZYaevKsi8WEzLUciCucuwigjbkpZn1pdDLY1QWyRKhazMw3iKSXZwPLBeQuJY56qI2L
iFYu6XxGsY9JPd561aIvqxhtdmv3J6pe0ns4859XfWncE2NZbyua+OeImFc4TeHeI2idHlOEVniy
qtQ4iLqpNoUG6uECjqF4Q5tsNY0qWSsj0mYazJ58bvgETozAKrl07aI9WQFD3KSJbseluZ7YgTyu
40oaEsdG1zZNHj/berl7EjIKIzj6YRI3bz1nxLCn6iA6qU23rV3OlxHZyruxw4wxmK+JQbgY+5qx
w6GNh8dclgO4OJp+sXUwSqf8FMxDutOQKsOF+M98aq/RHsidAb3xBQmZvc89BlxM5tqjXbi8fwHd
gyslw66EmguOUN1BcayQkInlWGes6ricViJIPRzxcl23c2BuG50tO8KCxKYnjJ0FsrZxdDp2SM4k
xzRMtOSm5fqUKe8yESSTC7u4W+FrxIx7h6Doj4CAMqQupKtSaJKVDbs1tCLzYECj2TrJ/NHphpmO
5vol6gxjEuAP9Lg9+6JjuLvc778UGqTHNBWnmj3ynPIcHwVQoGqNx1F5Te5qU6KJcI2NovOzaRjE
BVFw6mABbv3MqknKjIyPs60q9pLegdTBnMrup2lvSUoJYyjmM6tKmM2noIy08IfQ88ZmrydBbDlU
8lBPpgxLhgUbx48PU89e0dDr3wUi/VxPNJUawz8j762g6GPY2Gsw/nYeHxK7p+JpGNrl2HaztHmo
tPvRnxaUSCNxIIMr90apzJ2gZD14dfGyOOnntOmY50KH347pWO7MIDVOjRV8lYuRIocKqCroraNa
2biUbRu/jW+DKq32fUyRbMX4+bKYU6TPqF/S7sA97Jw1Vio+z3IRpFjq88nIviwzSb/Mp0mYUOl8
dEoUoQuz4w04Ik5YZdqEHjjEY7JAq5HJPG3NnP9GmOyTobuC+IkpCiFyDASPzs1B+PyCFf23vZuS
ihnZ6SPalviyNJNib/tf4kCbpynmoE+8lfHA8RKVLqNuUuZype4KJGfbUrsmnuhkPtTwkB7McmJ4
4QXZ3QKlN9R6udRdm+/BKY074CbuHsojYWNsvbtyWql9lmHeKLddCAvmeCw0ac6cHKyQDme6IRbX
PRPQ6rbwJ4ejRQZM5wwE2hkmilsrqR+JhOYq0j4NLZl6W5iG0PgQVAAGQ6ZJqKv5OEfgazpDoDYh
hwtZXE00dA8yCxpMiSTKnm+Q7Jon0enRIfEVlNd2NMhJJVQaAG5XoBUn0mtnz2gP+Kj9BV0xnJ+u
gXoU+UqVuVf4Fr+owYU/Uvr5GW0SGJz+YITewvWsF+0cvSTHOWab3yDDc3hnSnyqB6rR1O3uTV+d
9eXgnvzFIzatde7cKG0415LNl+Dt3ixj7oaSvgVdq+AV5NCdgpMFEhMjLAdAM1XigLn/ayGXeZ+3
eIY6jzzEVfQEXhWBBJHysiz3Xmy024JkrnCOBkRwng36UKqXpoLLE/vLva6s6ehRriMO8Ax6RGQi
Y9SYd5aqOLOWDbdU7LaXs+Xt+8J6CRpikH2V2oQNa+c+spJ4i3EWBI2BjgbY4SSbr4Mmq9Fb5ujK
aVP7YObwtWBekfyRW8MumznJQTitwzEo/GNCKFKVW59dV1+gk0nPtDN99EcNS0i5HQde2z3rTVU+
BMHwKY/oqtW199Xl4LIdItVtxzh/QEVz7skOKrBvnVTVFuhtq/wSpSMUz/YmT6IyjOyEXkvTfGvb
3sTUiVfJWfrqIBFphBFz6F1DkPfFnI/tAYkUY2y0PMeclGMkOJ+D2Q8eZjkfASiL88VdWcTW3Ow7
n/TUyecdy4U09EGqG402MRVsQpMRgd4dIeVlyCf3be8Q5lw493VGeoILG/t8bvRZ3DaESAw2w+uu
twhjY3tJisZ9zrPpaYx6qsnZe6t6C3FOnCf73uqQbpdIeuISArpXDME1AeQ3WIkT8B5y/eDjZQ0g
Yds5mLKK6I6WIm5FStepoWfDgpaficT41Ac1ci/Iazb8LdbCflX3LS1rjcLazFjgyPqrTgnSjUPM
4QX0hLHCOOHlwq8Cv4cVbM8Zz97DbKLXI2v0nl76aRyUc7YY/sPcaQiYTbupjfibbdTeibMv6by0
qTBPuGLvVJ6/EyTbnfwaSUJFvh6WyCrat26LSN+fF7v8AnWz7B6l6oiq5J41mgAsx2goWSOobPxq
/NhFAzZZUEAgNNBxcvcV/nXktMFYbzwYt+tDVqUFDaljY1WoTrZe7VrRo92PaxsKHl+LYQZHXsXq
jRlmeSdZlBZUC9o+ngvh4jvvomVMA/0i/c7CgIj8jsYov5My3mvG/5XX/1pev5ea/1Befx3/7/Lr
pF6rH7AI9vvLfimuKYPRYEuibQObQTSQgz8U15TQzB7wl1qQMSnBf9MavAu3bQponzHNKjWgzP9F
a2CLD/Txhesz7PTe9d7/pbh2fpxnOozgeXsA+Yy54B46P49OGzCLNGHL9KK1ejW/SDB/8IZpduEf
TAKEkBt7bEd2fGVXujDOKnY+p0U1g92wGpUJRFnPb60d97jazdrZTuk8LOdT6Xpfyeb0YBVz1y7N
sexiF/IgTadxlvcGUnCfTLKhtyzIeblXwpMHWYzFcZctaC6Da1MZnXdLq3QQ9q52u7ae7+2yjbqt
Ow6d+ZwTOahmArAMFIltUtFyOynfGLeTz/ZhDYWzmvHjxckm+ntD2dT+fWLRlRjTLUIPoMOiINxl
DdiuC/1AU8YVOz8lmY1wpYaBR38o68GHgKTNojTPlVDgchazodzW7d5r6vnGsfISdNE8przUnY3l
c12anvpuufrfA/hvD6C0Vq7V3z+A14n68dH7/oJfZT7mB0espFoqOgJOGG3/9uj58gOyBEbrjCYJ
o3h/Kn8914oPATYLlxMs7gMeCZwbvz56/gebZ05wflwnluuk/D+ca8WPg1/oBDgmfJQpHoIiXJo/
SzbIBqXtWjqEzk2ErYdWumR3yZqM4Eg5bNEJ60+BnS57jjDLXoxTdPLzrn6mMp4e0ZGQQowc+BMg
S9jUE7fzH67kX4h0fhrbrp+OPg/OVMYHzG5/9vkFvd9GYgzkWTrI6sVJaEwDyFvB3muCbqPyGQ8i
dHFdV9kvDZ2/1QLYFhf5j0NjxgD4mAXLJqod30WL9eORH7ptTm9LNWdRHD0VTWSDSelVcJkFbeWG
BMt7FwixSjxos+udTzJQj/DI1edpKZc3r9cE3tXLbJ/iPNa7zO3zQ5e3fbZrm8q99TjGzNup95yz
aCy6C1Hb9Z7Dqtws9As3hMJRKMlBF9eJNZs1VmP2adNv6JTBs/VC0Bdod/2eWHrAXy6H2tS1noET
ZogDkYsv2md8rYGqtQC17pJSl/tqliUcrc5GdgqUMUi2wKfSra3kmpTYGmS7eQ89en4QMqTgEKzt
1uVVK5kYGAkYfwDu9nCcDZIOM2PB1bB0PYufNw64zLDPb2uMNtvCmuanMvUhyhjwXC+cMeXU1c7d
JyaunoYfQ2wo84NkGkA4+u7Rt7N5T9ype5gC1MqGtBBso51r7oLeSG9NrZQIcZyx3FamG1alZzJl
SogwHXu7VfvBnkjoVTxKd1NEhDgg1AafwSKT7kEwYyOl3hv7s8AP8jgsLXBgk+o5Zwl7xGWuMM7v
C5HBoidYNKOex1UrjB1NHvu8nFpUF3GsMENmCX6DtF0kP2tqyCMHMcvY5NJtN6PjPGGe9XeJ45Y3
Wdky5okbIK5I6Kjt2o6yOTYnYDRQ6vdtNzo3c24Zh8Xy47cmscAMmIqsy2EIeVKDM/IDi7vFmgeb
8UyPsTGFtOI7nfeS0Es9LiQ/7IK87o6zagngYRARM9dOQYdtqbknTtK0jxiTpgLypz+dAl9EH+3U
6o/+mFAF5p6TfJWjOVyLSkzORpXEm6JpyqqNteBybxxVFpsAQK4iW2LBwOJ6rZuu4tn7JDZS+6rP
VE/3G0efO96LtlATidReSZJwZEcMZtIpIl/Jr7vsrUyR5fsbwi4PllmNb1k2kK8MdAZeJbO7ejAv
IcW1GJtUTjZtUDL+v9YaX/jSL+QxmXY6PLmTIscG20L1shg2sPgIcWDLU9EY3WsZ9ZD826Brki1m
f/yOXd+Wxq6K/BnzlSDYBZdlJ3b9YCzqHiTdPB8hxrFnG9Ga0V2VbRGHbZ/E9WcZEKxMYi8dq00w
O2W7jcfMRP4RJ2wFpAqg51M1ni+7etEVgVFibfxvjMmszuZMZ3doxNbFMOH74wcprwECQnHqq4Yh
hBXwbu363eYkcu7baBHjrnE08wbOFfpTp9xUwswe+PR0HpZjU02AzqqRqLnIqZ7HwQr0JnCGegix
hdr+Tpv9RAyqOfVfzJSj3CXRbI55BcODNGwUldVLq3P6L7WRL/v3pZw2HNeJUFNrh2mYdZT8uuGK
wcWCrcg2FKy40Ub0RYg9yTRLyE4g5hen71uzPmFHMPkH86y1i8gonCMqo5JlHJ7KGBkfIeBMXl76
uSu4ddqFwNF2ca8ahi1DSKBtZezHvlPpRqL6OTS+lV/PZTLQF6qUxURTpBMRGrFFolzFg6U4J1+3
Tg4LuIwh3oX+PAxnE1IQJpBEEBcXBcJ2qOt8Au7dokbkKOiGXcmmJbOEE1nUhyVWt88Gs5gZI1Gb
Bds8XkoRVhRL5qZPZp9QksYbn7GEVFcMFIIixPNfMccwyeFDvbDLRl190aJ7tKfRPRuCIHUOogvG
2x5ZRR4aTIggWCY+pDjh4/MG2kTrVTpptBdY8S4TeyA+0zDm8iLhQI2Nup9czmK98+oMJS6LwRbE
HIyAyK3KWLYMU6YLSaz2eZQMyUXvLe0azkdrZWr82tn5UyvObRDqZwFACg+wXWQ8ZOwzRMzbwRzK
AGHLRjSFZ4GV1RpecmVZpH53OP4O5WjPrH6Dm7Yh6zhT1NiRe9yL6HQKW3/638mt7FQ3/1vhiN2V
iuLvC8ebr2W5AtZfSvWj6fb7C38pID35wQWbweblcxIjZ+APBeRaWwYCve33GnEtj34tIK0PlI0u
ain0Ce9e3d8LyOADzBsst8ifQOCsJd9/KCC/y9B+V26SbOahUUT1i1acYvZd4v5HFgN8F70UtUk7
1ltZAKTpsls7+cqrj6A070BMIFiC2twW+7FzoYNbum3PsL2w7y4N57otsZnAsRh25w48MYeuOClR
PQv6a43V6np0XTgIM9AneHGT2CwFOsYNKbZ6l4qZXGM3p2Nu2JpdmzYbhAqMYFjtCD1GMIZtClfg
3AKjbJIr6moTC8WyPEaWYdNszL1k1wZmne4wRzf3cdaCOUXo2dDHnUzvZUltMpwyQbN9U8EdRORT
B8DtelrJfVKSvL6orwYsktdxMdTlxGuenLlKe6zBgbxIijxKN8Jjmd4wCodM2TuxtasMSoDAx0U8
2EF6raqkuxxGzUgnSpdtZOI/2VTdMO0omegTenE6YH5i8j5h9NkQ9Ko3SCgCDHV1ZG6G3LEf/ZbL
LAwv4y3IzjmVbtzvSmbEtI2beGcFXHmppDiNS1DcdIbt7mGjFLfE31U3KZX2dRLhOSATEWQ9Jut6
m/oLhd6YeHvALma3pdN1WXoiNnez5+IubDPcgdvSMT9RkHYXfSWfNFLDe6F16R8o3dFZWUYao4Dq
/exQtr39ccoza5/2tn8o6hgg77BE0aWsmAnNtolLuCqXS8cZ9J3nVn66c93IOYEqNL9pqCY7WYg7
b7gpgrwM9SibA0T5G9n37Fl0bu0rfHT982oZfWwLe7oedOog+nZ3hva7rVNk8MkTxHs2EUynIF9D
YOq0vHWwNV5m0vqk8KeGGXFM4ez2874ktex+7p1m5xoAG0az2JqVQCuUpeld1Dek1xvaC6NJjmds
TocsZT8uJJ3YpDerMFoq9sBgqKJjiq4Com2RfQvG8VVEgQGyUUbVJulyccdNzso7Tc2ZXkSxWfIA
wLnvjMjsLMm8wrmtuNu2jBXO0UYlm8JvSDdL9NNSkISwkNBKcpUrSPLw+ZQ6cbZxDwxO9ELBTUyM
J+l58VmdJ82dQwz25Qwz+uT5uglTI5kJhpuGbS7b5MoeGu4bbltYN+5sHWqKFOiPCexiEynjltMQ
ew970908dg7RU0pW8cGVxRyLR58kJbWn4B/XElosErxcivMh8e9GUuMBg8xG4Pf3lpU5473D3MSR
oF+zRHwUhDmkO9NJ1bnbmt5t5ydR8mmSC4lTPanv9r4MKgqV3AVS6ItBXQX+bHEwrStzk6cCk29L
P7vd4SYAIjIFdpmejWuXaJNjH+fbpOYiywPZRe1wPyglx/vuewEbv1ez6BmH9DnLunYpw2XISkA5
iQMSaq7dYAkHzZGGExcSomeUpTFCh0Qofh+jKrg9GUJCpJ0XgfZIqGmdCIyzF4c0y31/B6ujy+L/
x96ZLceNXF33idCBTMy3NbM4UxQp6QZBDcQ8Twk8/bey6P4tkTIV7f/W4Qi7I9oSqlBA5slz9l4b
yJlvfyZVfuq/eVkgMvcz9ygYxlU+9NWRutLCFF2GBNnxP26YnaVm5cArAA7ch/dlNkDjMxt6AmvZ
t/i8JWTBl9P2/1o8f9qpLVBL7+3UV/RYD09F3cGn/vFrm/X0J//eqk2QFuyqusEqabT8S7/gyb/o
r+AlMCHA/svp9fc27fxFQxbocsCMHdaT7g79285F44P/u95byRcyrX+yTb/qsLJJoyUHzgZVik+B
DPXXVoZtuCpqfM4TmU7rsRYIdkw6H366Kb/p1vAVf+2X6IsARwwch+9J1fLrRfpqNOog8JfDkGEY
Vl63bGJv9NZ1Zvcvj+p/bM78qsbQRQf2AW6LR7MYD8xrNUZVkAyRIt89KPyr8JQS4lykxZqn0zjy
KOkPhWgNkD6sMawV1R8u/+Z20ivjQ2Coon0H8VxL93+CtCEBZHmmQYHLcrqXhffoJ93m/Zup/4pf
yip9CQcHGup/F9rkK/U/3Zh5MEPRoJic7lHWPbCyVuuBVj0hR82P9y+G1Pft5bRrkMAsxIP0K3kQ
f/5GcCdsVwVdd7AnqzkSNQnqrAqggWROWLCL2B/tcMLVbEdNbzJSY36E2COgc11kLTL8DkEZSI5I
BKs4JdlomLygQBYOMGGt8jyqEKsGdEFkI2odgRKs2jSQELoL66tMGahhR38ubX0cbXtTPswdxCxj
DhiWcxS3ruJmQFFBNuMG6Zd6mIlxuiD9ZgIkLj1M2TbWnHvXyaPHZPbQCoJ1vEUw7Fw7KOHuXFSY
K3ggsOyjProaRs7mUYGOt/KHZuWYDrCPAbZF5keXQ2qMYGOKZ9vL7wCNfCP16ZbYu4LcJx9Bh6m+
RIwAuURKYYEqdFXQIN1QC6EUpHGybjlbOl06/UCS2gBJiq/xZhiMWIlewsI9bKdqcq8UUdDrwHDD
o4ysB8+A8ZHSXqAK9lB/jOMPyzWCe4XJdDOLNL1agia675lVrqml8PmOEXwYjXydwvGwJHm4TU0V
X4JcQW4bgtby5+nciYg03JLL0s90MeYoOOshqqhdgrT4vvHAV8aU0mvpJ95FTW/KPC9rQboUba/W
/WiXnvEYZ2N7TdwCf4+vlLyvREaMVZsMB7ClNPPatses3DjxeVg08PFzdO2yJCWxYJxNKFWT3jQV
LGJkIWILCEfuaPOYD5R8/oZGhFobcSKHzwPJjhj8zRkg2uJF93ADF3Sj6O9Dt7A3MbNMLBsJvbHF
oG6DtdDewutpb5jmX4TBbH1uFr+/twcrO+iAgUuhLPdQlDwLzcKol8xWtS/JU42z1pkh/A4RZbWl
DmAPg1vTjdK9YdXt5RIZ1Q2pmRvZDfNlpKq6WQd1bu44pzSfyXqARpK4pBvSNkv2bWAP54nGpaK6
dG8Sr9uFoVUVq7D3hO6ffUmHDIqD6zyqMTraRdiQKDzd1nP2MRUED0ItM/Z2UaLN7Zi8JjGqhHGI
plsjnMRe6pRQYdb5YS56+wyfGakSpzhRM3Kq62Jm3+CJli4KmDAyb+m8zU+dziPNeWkuYAegHotI
K7UU0C83pzODurfMdlkIZaUxG64GRQQtfGAY1hrtQ7gLdRqq0rmoPoQx6LZRsI/CcDpXZDEhWSNJ
1Q3IVO10umqRFUy5bII07HAge9UhhdUidPy4yFhcUIf5pIG6wUNVVSkhNsQMu178ZIXWY6CzXaO+
N+8SnfcqR+uLx+9q+Hn0gQqcPorHnbaS5djbCDwxwrd6ygZLWqfJNr6g07ekl0bX1Ldk3uSbslm+
I5Kh1RGbCKz9MBrPQoMjkDDMW0VsLVTFCGn3wDEObuF+yfhraVo3H1sOTQXL02Rsap2DC97bekLW
SyNdp+R2akekp3XvOHWgmbRteVYCz7gZjNp6Yt32zxKduUs/O1+rU3xAPGBacQg5vgpPQb1WSGZv
hdroggVpORMKxgv5AZ9bnfFLTovWmQABYOoiCT+KL2ji72M2gFUx0uOi+0zPMC9EedUV/lk+yo8I
JoBbhKJcR35LhohPLBMxeBvcRv5lRBRxqMgkXggn9gZpPw2mXX/lzEXmst0VwcrRecYsCe51Mqfq
InDJ1nZ17rHlEwZRTcv0qVIInKmGuDJarhlwpssLBJNG6Ug6I38UU2OSFrTYt9aSuhsrZ1ohyKRG
N+3k1h7kTL91S54voVz1vdCZzZlOb+ZoiJzLSx+c2IH8GySEPDOiJbsCf8A6tVk9MHzn+2EhFzq3
CCdZWTVptkXnGwdBZbNuAIYwzYoQWgb87o1OmvZT39PqMjgLOoe6lTZs1nFODgT6MmLVedWcEbEu
qMHBe02atZuI7BAbUfTF15ESCfmuc8zt1ynYTJwK5FSBv+Mm5feWD5+ClIA6Z3SSyQ82YdruRKp2
P2f2F4Xq6cpt3eWxI3ybgywx3GndtleD0NncOqW7n8nrhjrfcoDhIWPzfC6zTjKmIN/b1Unf7I/T
2QjpA+UdzU33vBcFWY0bmXfDS13xvyL/T0W+pCL9qSp6q1P+8bV96rJfW3Evf+hf9X1AtU6Vbjs2
PShOp/rv+1mjjBubyhounuVRGv9d4mvpBbNF36Vk9dhNKfT+LvHNf1LSS1/X0z+ViCYGcPTSth4H
W4SDveYK5NZgAGWKxwurWIIxvlyyVkp2EcsGEsny7wFGqYuzBJf4DzLn/IZtL5vuHb916TT04Ye8
8HViAh//shWpey3bzr1Q1GX2qieIYi27HH+WBE6zK5dk+MTqUVy1vtekG+YQAwMrP7mSyrcIo2t5
IbWgb0vEerd2Zse6wp/pACUzm50JSu0my8zypp+m4S4oXZrRyRxlD+08TUdmAf6wUq1bfjIbXJmD
GRtyhZYpuMtjv7hDHPyAKBmhK47OvcfWcOM2znJniry9U5EV7miiuddkFKgtlOT+CP5oWbOEZevR
5Zhsx7aeO2ZNfj8kqXryvKI54L0J2bcWUJOYkbsbJCLxI2FNA+ds7LQbKxrlLog98cFzmvjOUW66
HU2Yc+QPEOTURhPBik33scgT2jeAY3E+2KMFQogF674E2bvGI/U1Uxg4V8B/uoOJFeMCdTaaqhIW
15ekXOiiNfyGH/MsLa78aYxZcuLl2Bbayhhjrdnko++hqsx8n2Gbkdww/0kPRh5dT3Shdl6qss0S
OykGoiA4mJSWF0yehovSEMlVLMgRWPXFNH+Ysc3sMhXA0HMzee23qjvMsikvvcacLsigmw8cbK0n
pCfVMQ1E/4FDSc6WnhnZFkctENA2lv4ZE5bhchGNuWuEB6crzMtbozetD/1s95+tQObPs+zMezki
I3TJnGXldgxc+94O2lP/iXvF2LtRZUDKnV98Yn4LLNaHlQN9ydxOZbbsJ9MxtthQ1Pdm6rprAU7n
IlW9IuBhTBpmODOlAd3V4JtlQV1n/xAEeDGQLtmB8zjb2gSD3SLzBWPmBk2PeK9YVoVZjTsfyc/K
x+YMqNc/x3+EGdxy6iu7pfgcSjp8hlyGNSAttVPCCNR2JH7pol5s+5BHtX8wRzf/AVsnvaENDFo2
i5brDHQho1AnNAi3sJADhlHHOaiZXIhnHGGH8xIBEusXdKEEDt7KKiDisYs6nxJRmI9MqtSFG2Tm
Nra74ZKkFFpBFJ7jbasThppT2JBxyh1ykug+sDPnWo+aWp1ONOqcokQnFkldfGSORYzRcIo0Ejrd
CAn+QDOrJ/PIPcUfwb4lCinRqUgAT8IzdF7tGXpPWtM+9jEs7UqHKbltWDywjNRESZK1VDJ+J9Oh
cLaJQRKTF+tQpmEkn4mES38LFr+5LnR6UxuT4+TqRKf8FO7Eu60eu1Pkk9LpT66bEQSFScfYLjod
ynE5Xw4LeEs6+jo+ajQaZ9yVOlUqhQoh1lStOmyKs9mDJ1BQoUqownptN03ISpLUy2Ypqu/5KbiK
Hqu6tE5xVskp2gohmPHA4RJDf3oKv8p1DpZ1isRaTvFY9F2XYlVjk7iVOj+rPUVpwZ9sydXKX1K2
6EScQrdAEOsMLsIgOT3qE5XO51KnsK7wJbkr8oq6v+uteBgPFaefpDwuNYJ8mDl+Wqh6Y48ymz60
qYpAskVE9Jbr2MvNyflYgDdvvC3zPSPbGcPQp99nr65Ftvf5iVo2LmZN/6sD/lQHMC9jC/7PY7nL
5FucRE+/oJvkyx/6W9MFaQmWvRf8LZlkY/5XHRCYf9nAZtAw/rtE+LsQ8P8S2sMUoOpyORv/XAgI
ZnwOXiWMRR5TO8qHfzCSE696OdidiCTXbiW6faA2TmCJn7pT4A0RAucdOYC1PfbNeoyQZxxaDTYi
a650Cw42c8Gamglj+pio0j5TtPprkINBja8f9YEkwNZMLebyDqCkGYirndvpeSSBRqxeYAMoTNpu
/9Od/k0H8VXTC0wHH9jXASRak4bk69culN8NE5L2pT3HcqPuRIzhEvUQuo/RM68mY+Zc9f4FyRv5
tYg6wUgECSAO/TwXAaxu9f10s3DjWLUxVNG56wYXVe8BrshH5pwk5dDrAmLbGM1BIH34HExMBdV6
sEcP7rs7jOHOiWJRnYVeQttqAQmI2ckNCfOTCLJu/DLxrG1VArGKyei4zyWRc3s7LKHpdCJstxEF
wLhCeYSFummbYlk7auB0Hk0l99pwR7ARC3NIKRbnqS9r3NJpoztk+FPHaNt6YVpscGJSKkwoYH1c
YC1u66LvhmEXYgLCyZ/Ie+aCPASTlTtPrVUk+9k2gnZ7wkS0PgcW3JPsqNspCaZoK/QnN2MbH38T
R/JeCCixKxobWhzQ0gJhYgQggnNMslIy8RXYFFl/xhALPcOtZBNfq7jgEyGdsc6YiXCeaukOLcj1
DCnuJZOT7lxWZJZeLdnE6Mr1Zrf+JC3mTMdec8W8qMOKbkjPGe+WtpTwNMiNwncqlPHFkj13LukU
n2fuK1WdQfDDTD625FGuQehx6bzWBo56yPh0MgUOv1aL9rgbdLjimxDKIkT+tsR1QLOT75/SFH9K
p4jCc6ZZMQ4tf5xAk7bYNIl7G6PcI4Oya7hJyQzokAyvvifveyrH+mAvJggG7iNyGydBPrNKjByA
hXL6ZvlAgjY/6whwR5xHS5DHR5pR8t7TNycAj8/vp1EmQWMAE0ry3kDISyjkZRxNy60BFlqhBOTl
tSJb+BusfaLfdu3MS8iBm08JrwDXYDXKfIuDmmrRaQSRYcAx711UYVcGOB9vXaSh3YGRHaqnKO2d
y3mO3AcIHeJqGuv8xrKy6AkaaXKoDGCZ60SW3lMZZeNjbZlkbwuSlc/jycRBjOjZJxya0++awXY2
H6VyQRBgXAgeDJcJ/i1QHM0K4fCB1731uL1TUrjttUkFYu2YDxtUacXQWAJ2CIE3C/E7PJHy21Qo
frvEqu3peU4hZn/mH4v0uSZd7i4pTHGfujp0rYp4RjpJqtQ6rjTcQOpfnoZXo1kok1Z3T2AxtosH
2oU7w8vlpSUvZUbGRbjrTKPuPmlwwh39fV4E2o3c4ETW0t1nuVmdQ7JgcBgCyD5EY1oxfg+luqFM
bA5kp83qwioHbj2tMK7iqgxAjeBtI3VMpdwXZiR0TU701zIGFXWPlNwwHgxEPM1FL1ujvZnpAIU7
rDwsvwvVefARBWaR3ZF03h4UiibY2qNlnS2jzQKxzAX3su2ZWK7xt8ONe+Ez1WbRHkBI52rHLJm3
p248KBGnBzkj3EbtKoMhNyAG/VL0rc3fwpmINbS0KyBHg6FBMoTtup8UnkVJuYWCbk23I6u+eRYQ
s9j1YUr4ecE1jYxx/cELozb90op2Yqrv0Ez/boV+nz22rBC05Eg8c9rrivBVzh0KKG2w9XI8V1ty
I/ibTB6nY9cA4NmghBVXKWQC9egPYZP9QD0imRrZM0P3bWGirbwu2H+WZiWHNHLPwlL6BZ6YCuLb
WSwtJg/ArBDXG0lkfknUwgGP/t9VybDvkzNiua8Wjm5jpKa10GSOWTM6Mk3r4MHo1pYmeNC2CjfW
CetRaMKHOME+Yq9wDkY3udNFZafEXTwCKx6IT6pRd9I+rOewZJGpzuraNx86pya8vjC/AGSAwlLS
N8w0lSSJJ+UfRCajr3kXej/0OXVF6m6JPcm9GMAmz2ToturWrbzoi2ON5bZgk0Le2ll3fhOWX4SN
D1FCuw3X3oKa1uy99iYg3mLt1ZnOIlqy/DKpo/yjTPGHBRwCdgt4UbrKwGnKNlq2I7zl6zFfigvH
HoctU5mc2CVJHF0wxB9GO7+ZPFOl+7bp7F0zE2VuntgwSZV8iGBbfJwKu4tQrIKRCdjANnnWLMfc
CLKdb9nJamymEimKh6MoGa3qnk2n/lQ6RR1v0gXFsZ+Y1WPsoprBZZsEeIs1wcYFQnJVuwoKVDIW
mwhV8HPSeu0mHzhnySWNdlMu5ZUTdR69f5NMnpWaKQc2XSvH86Yrqr2fNzNzeOAtZ15MTR454haU
ar1nCoJ0iO/4Kc1aZk1Kju4ZMBsxbucCiA5O1fBDUIO4Mbol2zkkTK1hoS/+bp5dnIxx35yzYM8H
syzns8nQI4ce9+aMaomcEHtYN8OcHhBUu/djMi7fTUym54iLcR2WGi30foXySgJPfYINhNExry7G
gjcl0VxEdh+0vX2kO8Ie5hkmWwyPLetcqSQrjY1pHTZMMeperZHykr7/Ad5Uk6hDLP6D0wdSJhK0
XwukpiosH5hYeFQ9xmyiA/O1OeHD0QpOH2EIIZQIff7EvtNl10+9Lb625zmkQ0iXUtuzX8+SiYiK
vXhCp3IidCXY3TSiW1LkvP/taMy9uY4Ld5R6nbuLSerXbzfGlTt0QRQebaS7LOpmy6ZRqvqzc+Lp
/POL0SMU3E7sFsHr1DnYLJ0RUYXioYAXXlWxfdbFLpF3yfAnoN/bSpr8KAa5HAbwinivJ9RNFHg1
kmT3SNCkuDo1OpwpyNcIoSCnkcr6h8f0N9djDM70WRC6Sz7Eq3G18HFzlzlqmIUgyYeXPRD4EVuW
U3aUQ10yc3vfv51vnxEfZgRfkxQ/KR3z1TWr0m5M9GTuEWVOe5gmwzpTYvoTiO+3V0GCgfEZ2SQn
k1+fkDyUUxkmnXsE7dMiuC+Tvcds9b/4LhwofY37Qz/x+i1ze4sZqsF3CWiLbVxy2dYnev37d+w3
vxKpLZYJ6JFlBfbir98l0w2JOsF6LTUGMWljfpNxnjxFiwyqVF+rcfnDke7t8sGazsvM14IlzGV/
vSTgrHDGvW0fDYKwPonBj46LOVKKDDni0NKfMbqSBMTi9f5Xffti6/BM+kN8W4C0r79qIPEFLrUj
j9nAyxWiPAd/pPMaU9e/eP9Sv/mKPBzAQajBQQq/Xqs8FN1cqpBH1cbFei5Edb50mKRymwcm0yc4
pZ+a9y/6u++n9Tz4xhwXZ6c+1/50bh2xgFsxo7vjidVYFrZ2SvjxnoPOH1+0Eyb419UYFQpaG1L8
9AzjzZsW+61v8jof0aEHNKJF4RAO5pn5HS3/9qpK85h4jpkyWU3UdRO1Vnc1NiPzZDi4NoeLynnK
I9l9ZzhgUXUuRMrf+Jlb53+4LW+fcLykpGsHrOaY6jSa5ufbAmlqSmYD0agsLC6UhEn9OVUG29XI
cBHcwJ8xrSc09eu74/FWsTsGPtIa/Zl++iminH5JyBZzNHxYplvmIRpdqFT/HU0uO1Zch/p5B1Jw
1QwgKsfRgRl6AtlCwmPY2UTD0uyokpJ9Pwv4iu8/Kr+7J6yUPCsER6AIf/XWmw1N79HnrT+xFlN0
ll9EZFhwRa0yWU2N+ac2zptn00VYztugU3KBvb6+YJN0uuifl+Noh/ZTB0gU64HGp7Kxchp//9v9
7mL0jbSxGe3Zm2fTX2RgYmZDtBDBuGJSArqyQ4yKrKfmuPj+xd5sBnwzgtxJVLV0LfaavMw0RNRd
aM5HdMkcLBGa8WTxInJKfP9CUguufnmoMBy6eu+GNsSO+rowyck5UW7tTWzgEBBvTM5wuJX8rs8+
hgbgoPM6HemE2JHtXwAYLxQnEs9qEWXpbbBq1B2gOfoExsRhad2JBbwuhC2GUC6tLLpe1s7MdfcD
RjiH40lG801fVpAV/+lC7DKjJMAAnD1A+TeVSELOYe0VXXeUJCRuTgDjYoqTfQQjbfv+TXvzoHMp
Hc6s+VECdserB52gQolmPm6PrQm11peMWAjgbYKtIZWOgFV/7B/q3eunX8lmW/N8DML8N9j6N79S
uRSWaFrHPrqNsn+4rhyPrR0GD6eGiOt1dHWaJXc+Vkin/rDSydePCEI9aNmui/4QlweVEG6Tn9cd
Ow97lMxJeiSgPCuWDdlXuNv3s7sMjCHx6vpfXZFlJHtUHckiJ5J/abURsoge8g9Ztul8Zw4FXcQl
0/2apvV0XT/g9V0RRGudtQUIif3A33/j9bNR8jdNCXnHIJswNcDsJ3gl7ZaHVj9eTIypHua+FfVx
bDXVRLodsQGTojXWhRl9PzJz2OiTZoy8jc8ANbt0TB2gZoqsuJ3oNly1bo9s007cm2omKHBfYSph
rNqXy8r0Gmle0JY2SwiXzoDS0G7riz7DlwKvql6mDVSfhQP0khwnnyx5G2PEgB1CxEAyVkOTOGjV
KnOcqidUK2XFO4O6fFkPtcjF96n1M5riRsr7EqDSohnKhDq+GWfFP3vw+aozYuJpegctvtmDO2Yc
StAd8W+XBiPgqfgcMyKadkGu65qm5l0DIejMz3TLk0mDT1oO7nPLIPYs8kFP12op4huLqJTqIoua
sb/tLCh5G1l7vN2VKOrsroIOSvb60ItmJ0wXKq8p/YvIdavszqtF9111Jt9islJnQTZYDvZl2wjd
ippyfmZlJvxBvrrz5Ex83A81BPuA7K3Uvhi5myMdDTBCpKf0UHTdmgiSDX0QOldwnGmE+8XsWtvR
gpGt6Ueh+LpMVnnWqBSKJonzXLrJFnatwCxtWjhxbnXyupxGp78TEEGAv/K4xDccF6FpidmbUHbC
Kzkbx7bzss3Qj8Z6wQg6bVzJEu4sEU9QiXgISLU3IU20R1zgZ7EyyJPpldb/vzBI/Xrolr06cX+h
FNJljDBCtveiJNN27ycOD1gZk0B4ZSQte8OpDqBnz9O3RC6thtit6JsJ17Pmc4QKConEMlfqmUCV
8MZfRnXz0oJz8oEPY8VK3NuaEJ2EcRxuu6Ejp+bltYKfAjtCvzOTZ6X+EzokWm+TA5BZKBEnB7q9
9OZlb2tQhOvwFDW+y8Eozh3uq4TyCHMm7YavM27PcacS+vAvoxksS0+hY+lCIrKp7fzKs58KkepO
LNo14qFwNR6UMOnAn7Y/j2zD9iamd+VdOB7ziBXuYpXuKj8zu/MiiHhNi9pg0gBQkhuLedG2dsg+
ouS2Kxs+iDDpnezqXBKozbBffRmUZ4HRxjecZXfoMtRw6ahc3LtpWpI22IbJ/MM3mGRsU7+R9u0s
arrA8UxtTDqbmLyC/ZgxAMjHmG4Bz4rNNCfjDe4t75HCPENDAey4qq1VnsDKS1dhiL1lrafk6ZEM
ALr1M7QNsaODtvifE5vgwmNhmopWGx3yXtvNl4ER6suO/7856Z/mpAic2FDemZM+dd3Tt3jofjDs
+MUU8fIn/zUsdYO/aELgi6CdQxOJfJf/Nyz1rL8cNmIGfbo6fXE//D0s1RE4IGfwPbKtatvjv1VT
4i/UVCBj/o3N+AfD0lfVI3+1IAIGtLPgaMqne3WMCkA3GFlt1AeC+J7jCrGr4VdsUT62/5/uzs1L
UfBzwM3vrqQbTNRAdOTE6wNbDoDMXpTgSnJBAW/WX2q9A01hPLw8sv/RHPG7K3ENWD9M0Wzb1//+
5/NIDyS/rbP60E8ZRvnBvO7GIl25zfLwj78S5x30vQ6XM7nWrxcavVwgal9q0IzZc5ZnzwiUnlP+
97+5DHUwNR2sz9e/Ue+SVxA7qj6EBm2zAAbG6tQ2y8A4/PNbx7NKZ44Idkq613k5ETMVu4r5RmNY
tBcoO1B2V2y2bZn+4Uu9qlX1g8fGo8+pNCk4m726d95YkEIGkesQT8jHsRvezZF6EAZhnCNtivfv
4Osy9XQxSkXo5ZyKkSb8+kMZwql4Nys2K91d8joGR6zTcA+M5Mn0oSgmdmutBE2g/+Z+MhpDo0hn
5E1rBGzZIOkN1Ie6SaoPgy5+HCJzH4yUf3r/O+ob9nMpfvqOjkfD09U9Vu9V8b8M6cDWWdQHYyC8
ohjqGTO9GX54/yq/ebc4ZP77Kq98MiTFw9QewFSgDXPOZaseGLGUxxMS6v/vSq9WpgmRNzmSXCnO
h3njqvSJqDk98fjj62W+/VK0in0az7T4Cb153cCowsLxC5xTh3qU1aY2RwMIXN1T/WDt3AYhZlYR
gNFv6FwezJbAeOYuwdZq7PI4NrSn4LDSQ/QVufEtFsdvXpxQfSLfOtMoo93gZc8zQKOzaBHjZe1B
XSFsWZd3QdVQffJ/wWlabM2MxPqBHeNARkBxS8aFfMw8SfpBmIZfxmKcN0yJnQO6c8T5cxnsp5Tn
OfOUG627eTAKMocBcI4NGO2+j8vtAF5+20uv/NAbqX00g2X61oSs8ugc+Oyu4CqpXZ1PfjfiQ/f8
uNrOdm5+BelJIGbH5zHg5T7hN6s22djXu4rMw+tILiT8wTNz19TF2uA95JixGwI69iR+1rvGDNU2
bYipAHNhrAuTb3dKpy9IRFh7fSkRxrK4xGhAthA3h3XpgYeBzUkWwRgIC68Ich1oM8QgmX218enc
ogMj5QmxmGQgOTrnKoLlGvlV/uBOZFo1nVV/bhDyP4Z8d2Ryk6g/14XN6d4NR8rT2KuhklvWzLuu
XJvK0bDb/KGbfOfcNzqSDY2k/xJya87jtKmv3SF9NgW/6QBa6JGo2mfVTeEHXOPV2aSXxrgjGwiQ
Dd2PNjcpTTE60tdLqV3vkC2AMhd8W2iEyX6MyB+hDEhiQgSG8phElk/E7xAlV5FVB9epG5XPOJ7E
lahSbuKQ41WRxoTs9fTY511k0zgmXJWgR4KDE25COAAvgvIzrwscGgR3SL5S5CXZl2AhN75oJkzY
TsxxJu/HamEg3Lr5PimlWV8KtIvBhtMMCHE498FWipEKu0QPs6xcs2wvjCpZHn0wMJiwsuJZenF1
5DvO0IRYObFZEmmQCrwtWK/vLcg36dppTe3/sp0xQ6MTj3hJwDhdtIqqFtIVP0EfqsxhJFljiOMQ
TaSUtsd02E42tW0uxnq02eKWOfD3vVWPA16NqY4f+hJM1574y/QpmKSxC0reI9cjEnWVBCOJkzog
amqD8dMC1HXv1CBSd5PRymSX1uQaIbX0s2bVki6AspNw569LAPFOLrxbJNbSpSAIu/tIxEL9OUpt
5/yU/FCoig/bDrQK4QcmYEUmYtqQndhHJ46yL00ky6MKo3KLmlhi60ifpR8HFyFCYjrFwKhFVMwb
Y9YDoLjAJxFlKGqHKA/2qcEvNFhsfQMck7VuMG8cEoM+pCOIrE1cq/hHWQfOoczccaUTSZYLWwyf
6m4e9xyXi3YVDDwIy+SXR6Qrz12INBgYkEmvK+eEHv2AAeRt4k59KBt5wJz6FdRLcizQnm+HkABm
tkLvNh6oJkTJxzJFPl6OPdFaUcZ7bvs9HZLayx59US/nZqB2BYEyhLcr8m6KiXEhcvqUNPE+56Fm
VUTmldfzphzS4NqiqNw1Bm99ps1k41iHK87183ZpWd2KqR/3Qu+7NeadjSzSp6Qz/Gt/SmmTq86/
tUbGMUBpEb3YoXVUA09UxoL6ZcDzAtV4rjYjSagwOhdeo8JvgJ6Ww/StM1psJlHHmhPbmX8r3BZN
hZk/OQ4LZduyfrix4d0uicpWsm3nTeg19Agca/BvwyprL8Q0sJKdKq0haJs92VP4+GfigQsYRhuX
3v6mrciETDRTgT7c9A0nzxmCXhBXYOF4gsHAtUl+bdV9tYsnC5NhV9TXXaPrasI9znOilVjJm5gs
9kLY68zj7iQh5OLCHQTiLlZdOoSf+8wXP8yJ1WrUz4hDF+Qqo+d1lToq2o0zRA5vopIArNM7V6QJ
7zobesZYtXLtWAsrIgIxCBNuhciRO7R4cG/hc4D0Rt2Bj7Jn5c5NmqIRu8E9ot6QuLOyPIbLUNx2
A2uPEbF6TAEvfTYW3POgGna0WcCdIfa4skJpfg3E0J+PBukHOMqu/azLD7ANxn2KOmnPYdu47Nvk
2kqs8RPT+e56VrA+oHw8JqY1PfoZTVEMyujQF+EcFgKqtmXcFNc1NsebPPvsNcjQEit+xuwZre0+
+cj7/NCOZCBLvzK2cVQ06x7PwbU9dxJqyAzt27W/Gk410D5h08sCdkMjifOHpmTlbUtWHLPwxX1i
irpaL/yk9csi69pdvVv4DXacvQCeuWjH2LcJdiIufTgUeKLbfYl3V4oYZUV/cvTOJ3dvyiEP6aFM
cf1CCMnOSuYK6D1qlCHlySGM2RPNDmTcpFhhN9Yu4pOjmMHZx66QxXFqrOII2QnYnbblHi1tfhpe
jFDhiy1qnqQqFjafvGX9K5CL3zUM+kj1pcGEkRI1SUxoND4BBQwqHP0jqhfickN3YCa/phZvB3dF
mLL33M1ky6z8MSt+IOvBwJFE3hnUzlqsEWS1HdUNETkEAbGuz76Xzcm6R4N1A1MU2V1qDwFNTR9s
RV/HLQwaaxAjlE7RfaHLkvXrSuUfptQimL0WuEt1cY1epvbm8VjmabZJavOr7Q+HGlvlypgtrNWO
Ee8keRYbFo7x1nFS41JYpQaoe7T3weLNe95TaQHv7dD4535/kM3Qb1UTPmWxk209OqpbaTLcr7xG
fCp6qa4G9mgCQqLW3NCdG4x1kFvLFa9r9C3KPTGs6MtCsfMUHN/cMM4S5Zg+oOyC9c12Wb7tiOqE
0xKW58kOIPTUfOFDNmgNoD874x/a2tabYhTzOdMCGtqeBxvh9RGsVkll+PaAO68o7OMAAfG5shru
4NRPQFBXkU1plZN7R/B9KvorDBkcXbK4vq4FZRWexSc2rvLoSwavWFwsgtT11AlAv3NOAFtwUbZp
e5G5WAL6kXn4qh9C5xCFvIMWROhqa3tF+MGi2f9kuVqAF/Bfe98Q3i0qIpbbcFb5g5kk6ZfTGlgS
O+6vpyUjtO79I8CJb/nLmSagjvA5zjA6AeRkvzptdMsSoRkx80NDMUF3dBove1qcHgB9aqaeMvsK
EWEcIwWjxtJcSnBr0jnvLSyNKxH86dDqvT5j6c+jWRXopfXB//WhNWJKxLgq14HAuLTm8zZjf5m8
5KnMh7sQue/u/Tvw5pTMwwBMgyud5EevxRedPTpFNGGAHvFoXcP5A/FQIjYqy7g6N2xS29+/3hse
Kgp9wZCKIR/jXOvNCAlyY5nZbpazuDYkG7JiVpuE1Pl6k/Jg9QaahazjWXMdf7r5P/bOZDluJN3S
r3Kt90jDPCx6cWNEBGeRIiltYKJEYZ4dg+Pp+4Myu0qMCItoVW+vWVVaZaWSTgAOh/v/n/OdX5/g
AZ2hvY10SpORlinLIEVoXU41kUJkh1+aEfMp9mBGzPAuzCw0/b0jnUjYDUHC1yv1hY2g0lLakop4
ElL8N1/r2FF8XOz9wk0ifWM1HiSgRuzP36KjczZtbrxfFjeKDuhRRCq24cGu4BD7HuftraWE5RWS
3UvLwFHFYm6mo8myDZp5zlFwcRcjr7eJF/Btk80zKCtlWVTw72vd45xhpyVdlITDQ5Sy6T1/gfrx
PWaLQgoNPg465vT4PlZLpJaafZMNEWwAROF+ZpbetRIE3te8Y2vcllT17zyU1c+FKZ9TT9Y/lcoi
PkT2VrgUdBSQxodNI+jFdq6By71iO2mmjc/+27tGJ9X+qAMtEDsFFV/4d8Xlf+rVF+rVNH5NHuS5
enVcvP9ep/7n3/i/dWqbvCD0SdRmrV8mXub9P6YeR/sLBSYiRIsq9iym+7e51/kLrRvVoH+lDP27
TI3vl+gWMokI3iZKGMLQ/0+ZGvMwXWYV0zlvH/XCgynp4fehATv5ZbCmbW7JGze5++1u/L/Up5nv
NsozAp/5lenZfxwiGDqscbo3Ufo0AJey95UFel1u6b/u+X8wyvz1/602DROOzLaIUZzia6t8Lcd3
Yf1pzfHgQg5eXycuTU7jDNFND476IGNa8G/nr+Los4RHaZYyUCie8dmHKwQ4M73oFRfRoUnLEIto
uIyr8iHP6y2Q6vzClmi+Jx/W/F+jUfRRKT2C7z94Ms5ojQJBAeLDMkQF3vKXmJz1NYbUS2rjU0Ox
rEOanJnbR4HpamtXoz5qXFjkhk8EEHPSISL0RhUcQM/fw6O9BFeFtBdZs4muGNvbx5mgpZZKQ4+h
iga/cpqJ1LebRC6DcaKSFo75tuxD+adzg0HpveCPwzyPIuVgUCvGLEVhB+9zyl0kS8nC6OqanHf5
y/nrO0JUzUOhfyI6YRbwHCK3UgI+popTnJ/LCOV/Fij4tms32aW6ivAga+r7SmokomRTdNMRJ3th
/HlWHM4aHXiYydd6DkA7mDUyNCv0t2Hru7kywuLgAuk3fz5/kUefaS6SnSngKDaGswz340MctVJI
4YEOEaLWtg5w6bkCZwS3ma5O/oQiEJwNxZUSRtTm/NCn5g8aP0tnd82Hel78f19JsGCSnwSbwE+G
VK6pctFBThTpLJHIZ1BDwoioxYjM0PPDovQ6fvuhvCFp1XU+Chj7D+5si9AlCXuaDPD5mu/gOtRh
HauDzvmLVcdiA/jJUPNgr2ZdsDcgf27G1uARJPBJ5NgP2xg+yLOO9UlbxlObrEgretCtvId+2o/D
tdcALCJLS10ZYsQd3wfBI/XOLlo4eZc8SXxtWJqc5Kq1oauRQvs1d9mfum67zkqt97uEgEevhhFD
PRWgpeJEN3AfoR7VXbmwQYaDWeySXaRmzpXqTvYXJXcgYkWWjG7UWrGvMgITl5OqtOTtWrCJZtvz
gpDLbDV1aXfdefn0ORb8bVRF+jJx6u82FLR9EOfGmkSaftViWNmaenttprr4PBbSfCC7R9vigiKQ
1GiSHSk3KexDzdy0KWuoM1bajasSgZUYJllB+th/MhxYnVSxxLUzUTorJ1eXyJVb7QbIEp/ChGU3
LLvoIUj64bsncvnQcw5vl3ZA4cLpE8aLp/cBT+ZrVHVNsgIcOn1m/0oa3DBp702DpGRptab4qdRE
A5MbkolnGPRutBltYT70vcoPmm+wZWo3JfhxschFXi1tadmrvArEdWYHBmYfM8zXgVU4UC5bDbAX
rHZSsxKFspT5LlrFXAxSdD+SafxsTvq7RzLbl1Fnv2h2SvyK8CbZqbLmljQRL1IxmO+TKBskTkM9
+Qk69wUeDB6CFUyCkxc/Lx/5PZLRSfe5Z7XP8Tz1Se11rnJCAW6qfAiwZjbaFpFK9ICdJtmFhdGv
vKZqNoPuqluI0LRR+OCExADIgPYN2ioSpVFoW9IkGFuD2Zno04zcScSWEKHUT6ykh880dY+iCvjD
jUekW4rS5iELZblQ8QTuaRmTS6oQddijCb9zPW4nrREtWOVNpa90tk23YvCSZJfodo7KhEzxBQdv
LZiFJNonswvCBxnG6iO2vXRckD5k3ekotbZRGKpbzWyCt8Ch5cgsUYJbffBKMLWR43QLUytA9AeB
eSejRl/JECD+yBl6L6umvq4VR/uk5VO/s73Kvg9IBt22VWTcO1oeXg+m9QzCjLBZJ6I6OFq9it+v
tvVd3ZCX3nUjOAxCFIM3MSIqgyFVioVBkvC2lJH700xS96cS0kFtKS5eNRgl3iLOUOuwq024Phw4
10orPPrJ3nw/AjW1V9o0/siIpgLf0Y8ZtbwK3lerST9H3H6dhaH5pI7EGQbS1QhLUCxt65JSs7UG
c3h19aD/SuZV9KDmter3sT6HpHVjvIyxcFMVRq7+XUvJWq3zLr/tYJd/awyjuCm60Lsbtcl4yjwY
Rou2daHN15p19UsFCqtkTqJtXBo5TfFNRtbw0Ehcv2MSiduxre1rbXTkDO23rtLKKLYaxIZlJYX9
WEnKvWKSgOsHxYVZrOoMgKSIxSvTA/HQTKpDqJUapITMcsRdxYgIN30A4RfRH/K8KCujx7rpkx/W
ZLe+1rMIpUrebpka1mrER7+p0BZuRTmE+aqtAC+yoTTXnWrWV9kAFGwRlXX0NFH/C4krzPiZFsF7
q8RzgiWdwGnPbxuSkVZOe5nK+soiN2GZEaxcLxM8VsnCyhNv53JY2JQJbCuHxMWd1XolvOSxXFdq
qGxxTlDGLGyDOeHO+SgcEMRalYCtlUbNuIzalZsgCiBSU7TAAKlmHhQzwX0YSzY4euGO91Qy6reh
FoJlrE8fstJ0t1GiSiqNUf01jr1pXfaO4wtczO+OWkwbPaRXpxcaoXYI76hfKkkF1KjU3iC7UxTM
vDj42XpdBkBxHO48RGH7X39cL2zrMUcwuZNjiI9yspzhbiBH+K51pVj3SB/lmjlM0guk2pVJ56bB
DcWQ5GSTrWJTill2ck4fMDKhvsHKbV+cUbSr3or4o+gHlHUc2/KmgOWLni3UP82C2y+JGZXPfZzn
W+F1xdaypmAdTxqhiQq0lblIvCS7IN3bZfcNGKrYuZDQiUzqEmD/AcELfN4h/8mmv/WEyu0rIugw
jebFN+Bl+htNEQRiSq0ccS97UqfkrCFc1Q1AParb53u89vQ6nNIW3Yr2wOTjpOcXVkcClr04tR81
5JOvou2nh5jsSVAgdDpJfATC5mCrx9hfdQwLOQkL3ORCNGu6fkmBVXmqYnsY5uQHsXaNSSOw3Wh2
HdLtH1CQg32aJfZjjtjvKtDoBYSEtK5AcZN6UbPf3HIQbXbAB9LnwYu9bVHU9qNX28qaKru3dIUo
tvTL6CfOHzvon0QrJM54P9iOsja03oPP2QJpCxAKGo00v2lEeK8Jbp4Qp5vpfmJGLx0V9GpuqsV7
wjd8p7dq+0Qg3/TMRArvaQWFdyLpvMciyfsl5X8PU1BVwO427FfBWRT+cqwH19lQsBVvczrueqCM
93iRp4dJUfv3vgiUzzkNnOUkiBtZuYr9z3NKxRj8lEgi16NpDBsYdNotokjlCUCdnD3nck/+YbdW
rDH+UnQ0vTxi5TaK2lkvRifNl75RzJfEquQtXyp7E9WRspJxrKyUyoxwIgflTGtsPpVRXqx1/Pxr
JTXG2193XVjoBcvWde/0VN3g5Cz58LXJldVQDK/LqFziCCfbmom4Ga1SvXJq1AKFl4hdLgVRX3Wu
Lcl+MXmJHbwFnS6zu8DVwp2WRxhwf83libjSB08xXfYVrnk1ufF467QF9uXMCQHaUV1eWMBr7tQ6
yXe2HO1XLyAoQgSqaZEayccQLDWPf6qnm5S0vRutbmesDA5ySJhpxBKoaZ8iJX5rUjnesijInV4F
xZ3TTNMKHxfhZbKt5LM6lpZF5CK52VMn242j4YLIPJksOrqGdwZihg2a8HRvQvC5SoZpvNdona2R
Kox3NTL1EjB6IbZOXSpoA6YcWa6uoepcAFr01nyb+h0tVXRrgASqG4IhCw3FQlE+deVYbOiFkHtM
iEx7pZm6uKvDCSJ3Z/fLMMqmG4kQYV8H9rBBF6fIRZ0WylOrqqiB3bxnx2waeIihVZKtiTRpISyC
GMkqt8i86anf1+SobwV132e1Yzrl1cS22ou1NzU05Y2Z1y2d6UF9o2uugxGLqQ0qZhvso5YXM6ac
iikRnEKTOs7eHkwQ4kI2O1fqfbUwZF/Vi9yz6RghEmClw349AQQdeecBT0AuDfibJ1OpAZwh++6v
O6QkS3ql5n1iaHPc0lQHfqsl5paO3rRL3MDeDqg15iu6m73Jy8mzSB6YYp342Dh/1McUabeb0L2u
6FpxthfNwrCk/lVilgDfUNSPRm9IUmhi5SoM+nvETA5xkMS2DIny7tbC2Whm8Wp0mQb/XAbXXEa6
Al7Ayolputm4bjOsSxxXW8ztPRHMgbgysax0y6wmepYdIriAycqXIpL3OpZAktft/LtTKN/bybob
9ZYUy3EA4Iq/YedGjk6Aafw0oI0jBkAJKcDXW25ETzqqWeDg5njnpe4rqF5M0smMFEXuHKzcAVRX
ajRipbpC2RVWRWayU3G9ENDIOOiwTbFiFzdjFdxUBempaY+ewI6zkoxKo++2cw7f17DrLT8dNYIy
ZTf2WKym8rEybX0C9oy/aZHrEZoVu7ovirR6RVlRLPiq519apeq+V71jPzpaY46rzK1gE/dYk2gE
pVszizpfiVJrXJVhbd6bbjPdQxtoHqswTnHPdw4ZXSMdWHuy7fUIonQZNFG0hXycbPo6pRqnZvE+
TDTZLTRRv3nNlF9pnmL4mPMtDwl4GRpDtXG7MU2v2uKN7b32ZeQ4fqN5HWoF2jXlQ18n4D514Kr3
AQL0nZDRLJGI2o1wUUPoOXLRReopEa3Hhqe4GgPrDapdTegrSIo7UxPJQ2HRbyc/sfliN+yvFsjO
9VtyWsWXNIucfUqa6EsgHbCtdDWMZ3X+QiKAqhZq5Eb+WBTdVRS75k2Ut+KlEOgUwAgN+8wK+yvY
O+l3YSakD0C8KRclUPr7nvTnH3nr0PO3NXxebVLCfQnINYV6YF4TC091ReGATYZUYXLWbYllloow
PxvkTa3TwNJA3vZ9dFsq8j3tHfdVx++xRqXlLsOQvCKrzZJl0hN0xh5v4lMY5VG36NCOrGzZsJIl
WeInVU+TFVEgj5ev7V5yqliVkTEtBpgpYQsgrI3zJyWLXxGLU9Bilac3prrEYxMMnGrVS2MkxioF
XBsv0NTWHfklntiWnp0/lSmkJDFl+q5pArZSayQtQWgszbRyO8U3wMbmPsclW3mXIuuqxdBYO62z
3Weh1OD7q87dcooZFoiT4PwZisDC4mT3bBWTb6NmlJ+TOq1fq64anW2lYBhACgEZZtuXVmAt0pQt
Ddzb4sE0tAHjSxmPX9MGo9GiA0m87/XuPRxctDRUdiHuusWVwc72e1GBSpWAFVbom2+nsicPqEVF
sRUpedYDj+o67Svwg15diVsKgeFtwmZoQRRn0q5d16pvmtAOljB/9E+8/z8EqdiLjm+at+gcHchk
IKa9V7bdfapSZDDJ4n2GdGjw4XK0tUaq1kML2uaNMthXM2mHr6YcH6dOhzMBaLFfKQWA46SeWNkr
2MO8atkjrcdBLKOobj5Zatbm8HzaDeI4cmL6WQvFjPeRZ5vbKLLJ3kttyeLSdM4uyj3OpgmoDcCT
GPJYCZG0KOGGNDjniaMO35PQy78GuaOuqtB7ATY7XKmVpm/5KfqqHmvxSDjKDycjB6WnqPUWTkG/
6dPBjblvMrnxkA5uAdpwx4i7xbKZjA31FW6KETgvTh+ZTzHKE7JNYOjqjRcthoI9lYxsD8aEhZwr
0u85gzzPtJG7sZrsPSl1pDoNwl5X+HS+lR4GjqwZXMqERnJrA1Mp6PBxitEbdrdja9XLsB8KLBlt
yA5Xod6ci51wZf4QxIp979RquLLR6t1qUW/81MKiWJbJUK0bkiv2EGK6O4ITo+vMSq1Hs0q8IlxK
cua7L0mhLIII71jOcrvuK6NaTWJUH4Kgs30UaN2yFGm5JY8uexSsuItuLKo1CdTqFnbvE/ZVbEZ0
8/dGWMqtGJqvkVc4fhJGfLHYCO5ZSBU/N7z+mq2cg2ArD29JyEvZ/5bFT1B3fYxIr3oz6oSkM1d0
NUeAOkrfyl9Ucq3qgiuicJIV1ZKBydbqT52ujHKp4P32bvHahPqyLGoAJkZTVtamLigjL92o8W4L
2WRPRY4DjDRWbxvFbbiqKGE92Xr7jku3A6jPVqWpjWavog+FO5XvrYzMVTZVHJLqnoxDLU12AEy0
NccJX8E5B2PUtV6d3H7OQ/bGhLmEPrvCbEW543urx92qVGWAvo/vK4xTsqPtbw5HkDGZrtEJPrCH
sqmcUSZSOlf7jrJiuDJLy1jbtUEhhQzBuzDQ/N5Tgp8Rkth7nHL6Qzt6P3EagjTk1fuMlBf0PTnN
xPR5DYFE8FEdIM1WuUWv1hFaXkPcFiEN4YIKwPlC6HEVlNIvjVK065RCbc34WH81Wg9wTUz9FRxs
ttfy/rPtce4PbU63HmGI/0Hl3qDZMgPicGoc2ifwzama4kqGa4X1VOv1lhPAuK6xbV1ot2hH/d+5
qE3vGYWHdcJR7E3TP0VtjJRI6n4V6WXQ/QBBigynzbQb6kqEDruT+i0K5hPlQD3u/N09Vb2fszQA
0hnEsh51DxxD4CtUYXI7ofkAuYuSXkid9Pwop9o9PMK5ho0Rh3b+x2dojoHZmSRl/N0O6ZNZYebJ
caGZSXXh+Z26INCIHIRmNwDpth+HSiHboSIb6CwNNWDrofxqu+XX85dzaYyDy8Heqdu8rY2v6eJm
sput6eYP54c4OTl+OenBjpggDg7bDl7iDo0uGr/iA3aDGEff6yUBk1M/xK+RQqulLnr1LiQbfVWB
Mdy5AYk+53+J41fPUFWLOirvn8f55aABYaLvNVCi1H6oQZMVpUCAr6X1dYYYcgf7uFidH+/4vjIe
UTRolAHVOYfvXs3eypWVUZOnMLJK2ZL0Ws25sJ4cz0Xirl18WNR3MHgdZf2G0BGB+AFmRuI0J/qC
eqv6awjHl0z8J0biIlwkaxBdjvUdHnmyk5RuibbELejetleGdJ6qJnk+f9tOPCaEUjqCImtuE5tz
B+u3Xrdd5SmCQ6cknkNdN9k3wg1m1uAyroMLmhz9uNk4a7L+PdTcp/ttKA6qYHQRhPtd71G9K8xw
kQ+OwBrpgf2q+2L6LC0a00TAB5AdTUp8alMHX2z2rWsx6WKd0ALa6i1naaJTqILl5pTuLTep9sIY
lV04RNNNkLEZNOsCSyfm5TWbK7HOdJGIvdNn4+1QdpSxJJmYS87aCPZs4hvO39JfirePXU1amRT3
VV4AaBaHXb8sI/3VQ5TlYwkTLx6Z6Lda736C3BV/ywla3XcZALYmC740ICI36DY5OI32zrbzdWzR
ntHqKl3q3ec8YHeEtQzJf/6pGtybiazTRV6m9bpNMa3WseEsgiYx9EU4lEQf97qzhxPWLUfy6X0a
XMNKCFdfMk6y4hzvXBNzZPGASf4cWa9XXjgsiTIZVyZ9W4+7pStsHqdWfXOCobjw0Tox1/ChoJbE
dOLy3T+Ya0He17RhJfclUdrrnkzIHU999MOkIcl0DIzBP/8kjju/EDCIfoR0SzaVd9j5rUsTTmWV
l77nEk1C0SVf14jNrm2jEltSQ8R1RP3lyYy98Or8yCdeX9ra6N90tDjH4osmBOkcdXZBpIOUr709
aF8JRdWeIO4m7+eHOnGRdHlZjTjw8N/DHjrNETadsiv8vG8ojfYztZVycLtSkqLZEUkTu8uWLhuZ
3DqVu/ODn7hO9lVI7PDTcpN/ydR+e6ehyXacPYvCb2dpKqC9p5BI4KWbgOP905HMeZGanbAqxsdD
eyAHwTYsISEgenRfpCyGle6CAG+AhPzxNGW7gWAKYRQyDPUw1apqy7IL+y6judgNK6Tm6BWTu2Gw
bPAD9o8/vywIKuxvTI1W0uFnK4yzCmxxzWVZueErlSxKGgkUdgHfpO2Fe3j8ApoqefF8uDSLrtbh
56umQQwoNufKFPMpMpQX8oh+JKPxFA72hT3I/C5/XAMZCn0OKlCdNf8IQgMaRhYK3VijytYGBROv
tLKFk/VQO4p+T63i0m709IgAvJCxzS/d4efFrBy8BoxYaz1+guobcI4no8FS1MGvW0SdfgGpdTz3
MRWrKqZidh2MON/t3+a+1XLuEIGTYubs9mTo+ugn72JbvTDM8cZmHgaNDNQmdh+HyqreVUfCIM3U
7xVdeVIcSNjVyBfx/Dw8XkUYBRmzNsf4ASk62DKO0GeKJCFvpjE41nLcW2ZJ99MpbJKLBF01d1oa
8hK27ogOA6Xo18IxYxRh8h2+akQeCA/9S+p7lqQUlmFIQ0KbTjfEMsHeL+hktRKm50IpzTSCMOpV
1L5VZyvGOtxlNJM2pFg+TdKqP3ldmq7CqmJzMG8L6hKNOdoY+7OnDzbumda6sMaffDAu6cR0BLDU
Hj4Y+pJRRnkz8ylRFetEesleGSl2nH8wJ2cZukrAewTtHW05c7PmMxKWmV8IB+dM2ftqqj25zh9L
pudH4QEn4hNk25xhD2azA2irIv3IB+ln0M0Oot1oq+Pm/NWcWoGgZaJHxOSN6mu+p7+9M1Oi6hhw
lRQFQUvancNnarSwh7Rt9gb87M930ZwZkYnyyZhTJQ9PqC5R9T2qi5SzY/BjvncNrOy8CV7OX9Wp
l8flbQfRMMvOD6fx2KaFNhE652ex5d6nEseKFlg/qLiWmya03O9DViU7VCyXIGan1rw5y5N9NZLB
o0MP9RMVbHuf+iFp9BgwSYION1XyXCXTI8v19vxlnprwHHt0JjvH/iO1YMY1OnaFrr8Kq3SbY0F/
GOBXrc6Pcgjyw+TNGZybiVNLM5A5H6yrXqeTgEXdzXe7QX2OI7XcKCiOF0Fi9BkFemcgl84lZ5Lw
6btaFumtlTnGlhAeA1dqZdNdIhpHq4NunQ0uTdmuSy6dbg/zC/7+JYnwmt9MbECHG58maFULdxFf
m9GkVijqb5rwyiXSknYXO+5LN1KdcEhTuc4KI35Oh77dBV75FboMbrZK7CuoxTuqSN7Clgq47Ijr
OH8jT7xrNLbYgsLGBeFw+EHMHH4HgutKfyimH9WkiY1aoagKMprY8tv5sU5MRCwpvNiAUlDKHm5j
dE1CFXEFW/tA+6FScFjllvqNZPnCd7yCjGzLFhd2GCdeOk2jbM+Ohi/Wkb4Z94Mcm7Dk8hLrlbQM
ZanTuqeY2UwLQ5f157oZ6hUt2d7/82slUxXfBTsb7ch+QzIBmiO3LX3Oare1PTTIc7MHZMnhAlbp
s3StSxDZU0+SW0sZQIfxylL2cdXkXRlEa9alr0ARXEqtpzVZGOJhIFDUz20O0uev8MQ3hwtkD2Xw
YTsmjORBY0ZE0ZUk14ZIuM0G8yKMupWBLO4/GQpeCtljbBgBMX68tMqBmpwXHNE0ryzurayGIu9g
7o87TbuwfJ2ao9B6mJ5QC+d68MehenQxxURlwG/z7qmLynfLqgnk4/nFYf3gdsWfg0VYwDwV7K+m
oyM/fAG1kYK73k6FP+kTQh9n+NR0zYqgVfvCKezEwoy2mIhhaDqgLL35ef72Va2mARlIwBEwC60X
CJNbd6qfLkwJg59xsKH/MMbhqqwkKWkjjIGqV1uYcVztW6u1PukdOc1BRkokjHuAq0NTrVp8X5/L
oXFQDNCw6dwmpfjXIYnCD74szREZDFTc9eDKzI8N0ezJrooedC8ECS/74EtQqcU2b1FocLqVS7Rw
wS6ySG2eVCzsltYg2Evo4X2avBzFRaG16abM22ar9nXgcYAaw7skU9kdlvHs7Y2bu2h0oq3WtHKX
Wei0eiPKb3qi1n039Z7iMm2X3GESYakVNYsItZCPQgkS3zBVayAOForBdGbtG3NYBIGJ52/vqbnJ
V9zRmCcGfYqDuUkqRY1pjbmJVvBbPYpvLv4901A2YATWGN3L/+C1Y8/NZo/yPcr4g/GsSBa1EcrC
F3U015xuceXuBlFc2Lwel/wIwMY+QeGPGsERWscc04iINK/wUZI+VFXcIBxyv9fgQcvwhq70srP0
r2FTXDgyGafHpUrLHeVwfbgh86q8zqvBoiZSyuk1GlVcQo2pPKB2V7M1jXPOOLWVB2uR9vUqK1AK
KV3BQl7r/c5C6mslg7Iz1E7ZaAJveYA6jAlXbTF+0MbykjdL6zmoj+iBUmcKV57AXxn3zrQKteCR
RM8WfrBFmKFIzHQhpipcJ/w+REpUBJ862n3iZtOW2JB6g6OL/z+fLBLdRLJ2FEd/rg1wBedn2Kk1
febdOh5+BB7IfMt+WyNitbVI1e0LXxXfJDCzhRzUbaqJ/sLMOrUW/TbO4caor/ocaPZQ+K6VqcuC
esMyj6L1+Ys59UHEdTnDzum3we/9eDFqrVdlbTaFT9PJXUqrWHAYfylTaAtRKy+Yzk4ORr2SMwtE
t6Ntr92wGBUZ74oSEUsF13bbm9UGGRiCShFfuH2nFgKbsj9fCyx7R5vfTErDTpBS+Pi/H/TWsZda
IF/KrHkXMeatyL5wJ4/NxDOyjFMSB1i8VEd8tKmtMu4v+7SEWEKsHrq2d6dm2OnU4leloeAwrWqx
HCvP+BSrIEVliLI5LOPixg3ddOOVpvzs4AtAox2ERPOdf9Knpi3P2aCMRP0WH8/HJw0gtlXSiG3O
UFfvhhc+R3r/mBk0k/+Dccg2Q+2Oe+1oc9D2CuFiiHJ8TqIV1RzxrZAKsNauufAhPbVtpTiFe428
DI//fLwgg4ADi/iw3BcIx6MWndtQPDSArxNXu8vK+inPvAuFilMT+LchD4/2yWRmCHXU3FeGcRt2
5btnZihc7X1T9hfOHMap+cuJlCYZ20fOwgdlBDG4ZEqPTs4yo8uvIJ5+DkBPl32muUvKt+FSqZR4
mbMir+N6Fhwr2izPalD+eH37YlJUeQlqt/U7Hdky1hbMBpFoHgmmAjBVZOQyBa27GZ3BfXYtVs2F
XbRzLGM7AgieS5ul/lOFP7Se8yPGSv2alB2UGqtaC7Z8sdsDXZJGvO4IL37EI27xsdetC7Pp1F3w
ZqcuJQ7m7WEDNssqMqQRKftTNZHMMmkLoZovVmVdUTN9EfHFaIZTj3i2Z+AYdCi2Ht72KtFCsMK8
JnHtKYhjOvheE6dfEmIDgLTtLEw9/8KcuES+67PbGHQmO/eDM4lnSxd2h5H5M7plHTXSnjG2ky+T
sn1JgC376JDezo/5S69xsAlFe0M8oc4rytH2YHaFiszozGa5b5MmvIyGzn40I61fFoa0rqIyy54r
PSfwxUSy9Uun7EYie867SYBAAdmlDAOS2Qu/lMYbe/hLzbsbDj+cmY7OvuFoTVXQ80a3U4CejRi0
Dao0csSCGcMMlXLBTEE+ZWVrL2yipaQng/za1Fbnf5FjKolrzr5w5BhQ7Wm06R+XFhVphJ2LOMe3
nBi0RmZxc2xk0wMCy8K64nE5O5EgScRn0S7CjCKypuT0UQnZ6O8HY1CJFwrU1wiWCBTgSX1lW0zM
+8CUwjaRblD2WFt0ue8SRSZLdr827SRaIxg0V41SCFjFhIOSbTSTswnQS43H1CjGO15bnCiSF+El
cjtvn6nOF7WT6YWD+YlvBZ9MFw+6M3foDwtHlNuSrAUr4jtZOj5G+HP90R7jl1gDWnP+Xp8aCvUl
WgPc6Hw2DjYgNJ3qOp8/S15pRKuqdmdLz1iley/KwpfzYx0TVniuc/WXwEyqjPi5Pz7XQrEzSDYx
h4PeCshKpmGM42MytW1Qlf2qAHF6pZVqcC9GfbjVdSV80IXiLU0jq7ZVoTZ/byX/B99wAd8wu9t/
e3RH6exAVsBkfRf/Vf78r2WZdflbTBntvRCxkLsf//t//f3v/8NycGA5qB6dFoRTlFSJaf03y8H5
i2UVISmlLfJB2Jz9C+ZguH/hRyTCAyArdVLH5h/9k9TOP5p5MJTffsE/df7RH8AcjiYdFB0LEPCs
3LEIeZiv/PfzgsQ1oBGjqSJpL5d5+JO0jLtRBjssvKuC7X0eq/tWDSBvdq9aqiwSo72wnnmHW6X5
VzDoRRhoseY34GDelxTMK9cNVb9spHobmK/Sq67bnqzvfBOmOqJwgQzaq8JiQc7ATYWpa8sGt1gP
+hcijJdTtCoqJbyBWQjUzd0ILwVuRcBJRMnCtIg1rZKV0oeQ8arvFCX4Q8iHCzwV6dekhcDH/5Qm
PtFYfm6nchvntKOUtbQ83yw5OC/C1L6u1Z7ktwn+ZbdQmtYw4Hx1fAUKCoGIPJgTLELuIjfIcdeN
K+A4ziJOpgdTtBWxhS4YZ+UGjpYLpM9o0XVcm0r3AI+2W48FslrFEw+290WjH9aGzrep5TfIE8ya
Nvpum9zM2kMcH627Mlv1Y46lJf00KsFTUg8NGKB8DRAUIp+ubuOsuw9b5yrRircJ+ZJI0iXly2xr
46ddDFilF0ZRfM9Hk4Nh4sqFVIfvqHRWIfFj10U7WIDoqmVltwyG5y417sKcHd2vV+Z/FpcLiwu0
JEpu/8KUHC0u/519e/uWf1hP/v5X/llPXPOvWbiooRfT5pbQvGj8w4Zx3b9MKkvQk2mrzHQYXqR/
GOaG9ReqOWs+jRjsp0hO+vd6ov4F04pXj9eMyBrO2X+ynswfxN83SfwUlID8FlCL0OIcbhcTrdLN
1jAVcjkUM+ENQIbbeWb79Ns9uf/7B54DmM/DQKGZA6oBPnBm/7hqTVrbyH7qFfZipBmnJWw4o1Pd
u3zoAe+eH4sbenhJM3tpjjycM5kPo014FglnFiPwMXZ6d6o94/7Qg+1J2x3vKzuHuHl+QBbfoyFp
5VD1UNngaeiL5q3ob0WcMUVfr2Hw8XHQoLkP6lJcl00HqLVU8tJaut4AN3H+4GxUNCwGHhGsV1u7
HPRiW1u89FYPvXWWxsfbao5k8MoR+ygwQfWtGOPmuvbwV/6iDw8T8Wu5LfVlEYzFXjZwiLMULGqm
NOKzNrOJvZ5jBgDR+DaQIC/NMKHEZYRFtAUTkO/+D3tn1hy3kWbRXwQH9uW1gFpZxZ2UqJcMUhKB
xL4v+evngLZnbLrHDr/3izraElkkCpXIvN+958q4W7ZND7TX1Gz1k7GJek4yu332ahZlyFxbqj7L
cKhzHYncyi5o2+5a3WsNSB9D8a4sVd0oa0qfTF2mm1IX+c4hBBkaktgC0MTpoFcCFqFqzL0/Eqho
m2Xa0udcb3JW0yvP6KvrtiZ60ueZ9arzEDvkLmMh1WrTgXJOOIn2HLBt9zWz+t75RXF2VTEzIVOE
ePRm8kkz+fZO78z2ha6iYMoiynu8DhrEMsVT94JH21m6M/zwdOeVDLvCSXCfh3pSkYfSraJ8g/FK
wRd2xC9pkJn3QawHRA70LviR+h0xQrjV5M0Lc6lwXjCy27WYPtZksJW8ZUnuO6HEI3Sj56MP1cGO
q7M3TMMVnq/p2V8UUE8h28g0c+69VMW048jUuZEWscxZ6sBqqNBJmsDddobevhReNe4q8sA7f3Q1
QL+VW/xoiyLZJ2XyfWmZncYYU6/iwCcpRK13Umw7Lk5Cq+alyQv1BUOEdkctlzrrSqwWjdnIji6O
Yi2CNitAelTag+1K5yiwrx+Ig0CqXGR2pmRr+BF3bv+WGUuab1Ws3HKr9TI4cQm6iJzw96bPmRVM
7TUBmZHARv5DBwoATc2+EmtvbJbFT0GnYTYTdb7XajgFSivmkCg5owU85IAiJHXKdX+Vaq1NUrQn
+uDqfvpKAZ/gH3vfLDFYUVK5C2k5t7kXkCfOLgVWzjxNxgbxxubW5tMzO+Z4sTLb3KbG+HMuaAJ3
Wq2/ZGapICyQu+Sddd5qYnM3MijNKCNgfN84PSC43r9vmgCdwVFftaG1rmlsNrfmorprzVNqOwXu
9FCWEDpjIxh3S2HflVPxBS5NZR4knr7R3pCKSJbvpSszcyPGYUXbEtNK8w11VeYaP01HemuKzNm6
JsepcMkbEMT+xGT0mNM4thTUsTS6DjpIi9Vz1k02ebrZBLcRcyGY6A3L2KWPdptihsw3Rjqjjzx6
S59syXLT1Q1thdmNJjLp0I2iu5ug90uC/QBrva+zZsdgOJfMdI6FD/iSdnBt8Xdd2snG3sRF77JP
m1R8P2YO/9Kq5Rhfu03LGRw4cjnR0U7XqEUwrumSq0BoI4nKTkzOi1knsFA2OsntZDsxQjCf02HS
yMxwBPV+eHPCG5X0Sa+dcM/GQ/uQYZYFbWUEXfaiOXX2EKxI71YvWYarwnMOo44U4IlFa0NhmQI7
JBT3kzOPlb6ZcMaT3dJINDq9ZZ0mUzQAJMC4m4UGynLmxLVEaA7Go0kBR7rpmvU/e8IVD8tCAMM1
S05mMA+g6GW0Ylf5zOsOdrlEwJVxbHU6PPEZbnaPGlGyaxOkHzWfJtDGtind8Wg63xluV0V5uzKT
Vwo6TicoOgiTBe8AaL+P6sam18oHxc4bBkSpDTXc5qm4my27/mm7tn/mB5HxjmwjyMMFBk40uMTe
tu0yVUcfwMNN7kj3FesUP5+Vj8ZOdB5U9SnzsjDzC342ytf4O0frAYr7sNctvZ+h/KauinxVVA9x
kQAkBdk6wGytMnfgc/sb4+u/u8B/2gWuZbh/2BX8ZRt4rgbZgSr980bw16/6fSfIQRAFdu0yXU+I
mFP+dycY2L+QDfVRqmgQ+Th1/t9OEBYgIw6OpFR+oOn9YSdo8g1RHZBVGGOzTf13O0Hr01YQZ8G6
ZVoHgziz8Niuf/+HTQxbl2mopNEenVJ4iHWpZtzrCXgBf5R0FzSp32+c2tPfOs0Tj14SwAMpSnHS
WilOXWuO1At4gCx0t9xnH1LVaCBi+X6mPfp10UVeUjtyW+l9EBpJOt8YfE5+pq1J9jSJ82f6v/rt
B0AjTgpxqXQ7maPS9MZojdetZOh22vfFCjJsCvdhKCkC/8Nb9h92qZ92jlwBm9z3Om9ZTenYh/58
BdLFb8dqrOvj3BrzrSvYcsXLEKC59evvxc/996/3adv48XoYlaDYYYFjIvppV2ySb57jLKtpCm95
IMY5ydEJbVAAEfn7V/qkCq+vhAsN8YJOSMh5nyU4NbgGoQc3P06ClIaZpssmWBxt71tCPoxmbu8h
oov7v3/R//Dr4X9jNwxobbX5rX//hxsKT2E3FWWXHwcX7gXmVZ4czAM9JxpmB9/7v381nGkMxYjL
uH/xGbMtmmRZpPnR0CeH7ra2ULvZbY3phn6NfzjOfE5yrdeTGNo6vEHVXGXdP/9qxEPypKAZ7dgk
c26FViK6PEJ6ZBaCxL5JlmS+GdrBOE9dNh5UTjkCbHoiu//2d17ZeUju2FD587PVOWcvsBSDlR4b
7P5JNHcLme1YiMfArXl8/v2L/fUe4nyD7rTOkFBWP88y2gb6d9+66bE2lLqr/LaLeo1PcJ3UWXJc
PpgbXhlk/j+87l9vI0ConJ4ZKNOY6X4OUmRxOsnYxagJFh7qxsi7OVkDU6hSDum/ey0wrXx/XOM6
iyq268/6sS21yRiTQB6pPYyJdi8e0pTeLlfxMllPf389P623H6+FA4lLCaXbxt7753soZRumtRr3
EMiryYgq4RWnXFrjP80f1snlpyP+qtfhiGaR4XY1//w6RKq61q1meRS6M6bRPKX8UvZSrntXy3lI
pCzIetGfh3jd1qnY6kWcXP7+d/1076y/K8hcFjr6EJnIfL53RrjIkv03P8O4JqiNsSEapdAAhbUA
7odMhTnJWv5hPf+LZZWXJWfEL07ckWfoZz/CGLt0twhPHhOSlF/a1C1OeCSW6zrlLNxadUmGXoNC
8+FM8kI4tst4nNxy/mG4edNC/wiKUyZKcYh1rYBRKPiDlNTd31+d//RzOrwxa4cSKvJffDGZY4mJ
0lTtQN7AfWPnarfh2OQBbxHHYvcAyL/2gFZrnrfVqim76CNQIWRBIY5DVtlXQR8IglS+dR1obuft
3DGpUkAWgfdPcO2/3rXrVBERx0DSQYH6pD/rQUltMbCLYxGAGQqz2J8zdsRdv/37a/LpU88dQ2SK
t4yR/zqR//xslJrJRdE6eayApN9RbYEcUmaVc5V3tvPw96/1eTn/eDGPPBhPR/Dtf0lZLD6WORtX
7rGpWsIKvhgjHWQiWQsv2wkad0IsQcuVMcwevMuSlozK6ff/9EN8uLv+/En1EfS9ldjPG42v5c+f
1Jy6J5NPhjigI7TL0ctNFtM+mK36GA+1utMsV39zEthcUg7AjpY6QeeVMmv9jVvo8MXjUZyCYVhu
YW3AM+pAIrRhk/eDDE1qfi95srKNZGPeq9wS7yM0QqQKOEsqbznNB00L7aaZAb8VSA1jq7PgdsVk
3jsDtDM3gTHYI3Miq9jLEOm1XJMv8JGWWDDZzMtkvClanEy5WPQ3zv/i0pGdUptgLsU7rXUO5ax4
wNQGKr4gh2nY3S71Eg6elreaBzXQSPqG0h37lUIf4zvoAetpsiw4SzNdUBpygrDf87G3KXzpZyvZ
dn6aXGKLT7btsLQY7SjfQC/GELxi5z0meYRQBneTo7/QfWD3hAqHnZ649n6ywf8wppu7H743mNsy
bbwX0P2tf48lgvuNT3+c7bIq4OXrutXufJw/GRTlwXtRIJGimSH7xVu/tnNI2ccLXuFtI6du2ngr
rowp5HLhOUN9CgLYzcflhWXVb80y0e9qC0rFqaIZKDkKI+bUa+pFcsmgjZC7VUlab72P1WowaEvo
1RrgM2btG0VT3JGVPht6mOP+J8xYc+0Wx5dd2Op68mhToPVlACaI+TrWy1srA17I+J3vMyUyubh9
HUdd4wEH0/GEkVVtqX4JFIhTBjA8FNLYsp78cmyJ+OC+ORWWKd9y4H87o63s19RpqMfmQ0NhEOBW
dedM2tyHfUZTLlbP+UYu9phAPzTkt5ww1nFWRv6MGd0mdLbeh8VUiZM/pBMUkYQ4SKRmgw2MUTDA
KMece8krenWJpwWXhODotdAYA2WvcDRdD1XBPmdIunoJU34BEE5gyeDNcINtdRoWXhPwB4cK0aTe
OJk937Yimck3J5wYXKfSHt0k44J9IMBiLYfH4eMBUBoaYmvPN1TlNbseO+0hnlRFj4twwkWr2ru4
T+RR99vyConRDmWRywgQiL5WrajTgA4DcsERj3HvbStqSF4bt8wuFFBloRCOd0MJ1J6OsDqkNmne
I51aL77Px64mXa1XS8+ACwFM12YFbNI0Q8MtQWPNVRHiqcuzkKtqPgdyvJFxCQHPCHbwbqwd3onq
hPm/3iQID5usmIJNU/Br5ZnfhkmW5dEygiqBn0MHsmO/oOlZl7iQNy3dtxsUtTkaF98OeeBYCLny
yRVEnqHDmVe4I0Lq2pyw7suJlpBCDzNlQHJSusuID1+ZDJL7Llnegtp8rQeIm6lWWNHi2iXNIqN5
1HT/K7AaQVreqvNwmfE4iqE2vxUWrWxkIjejSReDC5sls93HcRRXVenFX/vaVNsE8s8pyQsWYHvd
IyHGXrvSsi696po7Q+bdSRudLFLKPQMnQn/b2NTkdUG2LiJx9xMsLhWj9MINm5Iiu2azxBal55UN
y09osXcenJwfqMrpXoUPbKonR1FoPE85MZV+NIOr3jCaGzZKdhJN6GE0Bur5U1sv8dNg6tPDUjns
H6quRpGmw3y54Du1tmugHsWpJ8ZZyPY45+58ROoteFF20eCR9HvfmaZ7b1qWraWGYbs+f1bRtx5x
+4EQvO16T9GD6DQ5NWvEjDZmBqu2XdiLrBDnMitdaMW6J1mKymmttuGJ4MWBRy0QR5+B+4/E3VLu
AqXb+wHdsg5h6BY3nd4/e7lqImOS47VN1jQN4xymXNSj5qY7mKbFlUaeaFemmXOrDzMgJW+Iv/Rp
PF1Zwxz1UkyndBr0fmP6U/DNSmdqGZ3S7GQ4sk4ey6BNTlbDvn1jUo94UCCa6g3QoD6NvFy7y5fW
2xZL+7WsfGenF/34gibnv/c4kxecY4b5aBaO9wX0XqD2FONpIWoe1WLVwH6snJtDrVRwPWuNe9fm
3RICjaMYvG+8Ayfo4BDMBrTl2hjanzXWlG09pcup6a2LB8/yEoh2yoGVGGfbYS6QxaW3hy0d3OWi
AVImLGFx+E8TG5miNR41iTRp9Hlw4k0NHsjFKermBNTCUhvt77PSuzuv11ANKGqP/KoxIyY9W+Gm
Zb2B9+XsJ0/Ld67fjzjrpf2ULV11S/ARzK4w0qNIG/PCFZSRxfSkoa98P1K5dtKC8uIiH4SiCMzb
uMmdg9N41jmIGSXQgek8CKZOEQpvRdOaqne56vzXoedXYqFpwrGbpAULtGrlBl4aeNixpOQL9Agm
Izyhz6U+W9dM4aob5gVs+wOrcjd1Rz59u2QkO5kG0g+YZ6X34mQuIk7VxFez5vhUIwo7Py4wU3/2
HMfPvTUNd72tzUzLa/yCoZaVPNPtYGphJIzONSf2ep8VnscBwKhOuQE3tmcCfpnSImco5/Q3fjfP
BwvBOQhl4B+KWbXHyS+1Dcl5/6pqZnFJh9Lf2/FYvGVl47lbcCXNFzj8zc510+w9cAopwtqrqyOu
cbSkNGem1dXfCr71tgU7kAPXVmYedkKNr3ptp0AptQ5CRb3K9L6hUxKTlM7Keh2uMPjKUK/SLe+4
3GaF+X3SgjqSQ41E7ASYAkroTRcvGKo3jzjTSc2E7nxgSrcNBLn94iwisv2sv8WR1b2lcDhPaYPj
KmcRaLOYsk54cZnzBJoW/OV3F5KaDUOunJP3RFtoZpNdjpnB7kuOSb323rgJsEOnNq/l5AxPAKPH
N7uV/ktM215J9CjQ8mjWle/w2FsAidLNWxb4o117OYGdCuJt4Y5flt6Q19DSmwjKMhDItIHyIKfM
CNlFxdeLuXj44RtUDbMRRwfJ3OKn6ueDXab6hR7HPMqhXIA9NBcmGfkwEJxhcWIwZ6TNfDDE1J+M
tqiHqCdpyXK2qPgB0jGoZCY3w9EJZh4jBuoQ92UesPp0SnuUTEbgQFa8bzwU9pa+hvGUBMHI2YgT
RpJHpVZwFVpffoOmx62MoqRfEq82y41ntvOBTJp4BrRuvWpmrb2b7jCdhb/Ej06p0tCo+LYzY8Un
o4RraQ5O+03U1D/mIyDhppNPbIyJHghXJzDW3LvWcxyDUVsUyytuTW6q4ll3Sp0JoHbvjZCBU5DQ
ITn0na00d9OWPTCvjJ6xmc1J5HlJQuNUG298ztib0rKrMJjlW5abjEqJE7gk4KlnXVzq+Ah67wZ3
+tkriwZTZN+wac1gl+FsDLPCPZld4TBeHQ1AZANoOvD1JMa1yBPczjrtAFeLU+wHZbwq7NJgrEEH
ErbLNkWx5Huq/+aHxjWT0Bz8+JKWI7VDsBUbVZQbdxzNk0TY3XaoWSfZEv4JdOQBOPoLn+d22NfJ
im3uDUr5LCIULhshcLCVve0C2eyopOzODCPSc2bM+8zFuGOx4aILb3ajfppvJldnKmTP7sFp4ZDq
xehzNKkjKo6oH2MreDsbnc4sOAV22VMa32qwsldHv+HKijLW4Fu7aMWuJUV61ddoBwo4Ujp1d7CM
XqVr03hAk6s+AGwrulOhNS9ToW6GTJz6yn2qW3FhyUUwymVPfYF6T5v4mS6be4/xe81uOizT/DXQ
5bRXNJFuvD54Y9jfwaiPMTJRgf1U5bLd6pX5NgcGGyvabiI/MY+5C54UEw/ovvpqTjxG+LH7vRjJ
w5sFqjbjGk4E8TQMXxiaf59HeXTTwdw1Xi6ncAmW+IsOQINwXetD2G1r+krhSspKWntDbamY+zqP
M67rPjk7zRNQ6uGx8Ztgm3TywaOn4uBNQRa2zTh81czW387T2B9GzjDnYWi1Qzun68d80U+OJb2v
kLhL7FKN60ddMrVHic/oZpjS9TjhBcm8ryaDLbRsYdkqg5llPzpau0uK+Z66reCH7nqLdtLqHEEH
pmhHE4A5mpN11fvFGhynao6RlNmu389ssvR1QXSeEC7WxirmjtzR3pTVELTRaiBp6mnOdK2Lk4oi
AGc6eBasv+t+6D0ZdVq11nMGiKZuN3Hk/OBZD6Z48eMMUDnsau5uYgEro93nIAI7JE+gj1Qci2Ju
eyh6LC/oTOtMY6kG8fJBHhJawxljpRDge5ivG55xz/SZLxfNpoDXpAdt2y+Nq1+nmiPHLSAEjh2D
x7IE+dIKS2M9nRhyHn+mypwoH16Ms24APzfiNjsloL5f4kJD5I6x3dwbndOTsm05iQA21t+qigaJ
S5+M65E36BlVJ07dfYH7xdYh10DD1QYgcPb2fGvNLSnprDigM/CNAcUbMLz1ye2/uXlhRrJl+7ex
k/rWaVWYGWN5/ACor+0PRzMDKiM7C9xx4iAKdBzy/cFDI1gnNR+vN9Y2rrnKbY/ChcTPOWHcEyYu
vn78k8AvzHvd5dhfeVi0PcdRB8wgIOOLnjPY3IKEZmg23UyKbY/2Qa73Vek+BBkXE+sydUNJ3+w+
hOI6pyPSnLH+Dxm6cV7IWt9IyVxXC/gRi2SC4q6glruF032pZM8vIFPeWtYRddchvNwSIqaWcqDT
gL0v3llBuPLYOuV8m9HruVNaglslG2BU1MtCMAbjD0UhaOG1w7GvGanHDp0lbfZs1TjbD0PutdGY
iQmOrEIVQbxkMRgMTid6G0QwihyAaEIvCu5/rIrnoIprgvxYHGgMRVH01VXQtp25MQC+Isk0oocw
HytY/9k02ee86fVrx5icqyqFOg0bGfFKgMD4uO80CR8ftAI8dsUAPG/xgyd953JMmunS5tFQi3cN
0j+iCMesu3xYr0kOPt4z+L+8V/N15Y1cNkTK0KZn+PIB669WKa4bSnXxFjHdfIQNKuqod67NHdDb
Ot87GNdvuBLmYxMPeZCMflTnFXq+VxPOKD39a6HzJVlpt0evXP+26rlaBh0GS4gBarmMfKPtQoeH
E9HWgDfdcOw0yvoM1FHHfZ9QH3M2PHTW6EN4MjRTvCvDRlRKuZssxTdNZ616RUosrYjH+fjU0x51
/qDfj4moXkWCX2uBml1vtISPsG0NzCanXpxEbVSvGTDHY9DMQMeXblxNKZC7jHsOB/yGJWmFYSPi
OGMHvBKzglKaZ84t7ZcepxvdwXqenXAqqcvYVeY9oNGUnRY/uNnBTi9UUb82vuSl56EbT3mPw5bg
DDfkQNv5q1poj9FR5PqGrwtamV2x+L4NTjeGiSE5evT19xKfekingk/FdkujD5H3fd8LPuwzn0Ax
LMGvVPy+HfttjOvlYiGB075C0LadgNECJFAGfTqmcVNaroAravGT95x8nKhkOdxD+kH8YCxK//V6
F0w10pxTY5eBd0vnAvU3nAknCCwn11P6W6zT+MAoUqtCZrF8pqvWERFts+5u0FkfA5srFbux9qg4
ELx7OHmK1VnCPdjqC3eeUwva12nHYB+AUVDzKKn3fI9jnw+X96fvck4OOWDMXz9Yw/PoM4Xq2JC3
SKlkLRO2FTwZ6xQXRzeW18nUD1QJT/6PerTFu6zm4EQnRL7ATePJZEtymIvjgeqltbw9jgHYuZQi
OnKFrdWKyKsQuKMcBvnyq/z8X6PDPxkdXGOlAf3/fter17J77f5onzd+/ZLfXA5YGSAWwugivbyi
x9ZA629+V7KC9Boi6jOj9Rm1r87M3/yuK4vvd788BnwiHJBuGFN/QFT+jb8Vn+2fx1+cWlcWCMgE
4rX4bD8PLFiV/TyNZ/eqMPl4hEAbDAjgxrRMTTigTvdYBk0lBg4jhVWJa4CchhO2IHN5Cqgew8QD
8b91/NMxomrnraZQCcXBF4PhhoM1ktnxmlzV11liM4HbFe1Y2NN1r1P4M28W00MqtDsNlu6uZ7fi
nke76b5n8cSJWdIrQ6ucF9pQqXc5o8ll1yFeo30tD5qvKAZRiI4ohoFR6s2G2rhU7U3y8vq5hGkP
M7DTwb97bUcxXd74Q3ObYgt7ANAYvPDMt5Kw7ZrBCFtqceorBMVEbKsl+Moswa54icVV2xmUE75T
j86WjbVQhmFV0r/JmtJ9aTxvirSgmr7J0U5vlUN9QDWwNvGAp6U0Hc25B7afaAwqKo0zviryYzrk
yTcXT+xXs7PMamNUMvhOddH3fF6ufb1NkdazYjnyh7iM2L1upCP1A+MxY0sBQBDOdKDxb6yguRt4
hEyAwRedo0Q8yo1dewH5/6GiENwWLn4xwxmZkKnidjCG7nnGPHIEZ8heXnnLXdCZC1JK2jAukRyz
NkJo8pDkqfzB/eDcpRn653asTO2GLhB/Pztue+gqnkST6MvHRHlyr/yhuq2U7YXjzF41hKhiXggq
mF+0inHUGk+3bip7PSvwGA2RObzjKA11lffOMqIYwK43TJIDWjKam0kT886aKGbJiVXCphGN+qYR
3dr5zAz2NFqpo52Y6rteEAxLOqN+UOCgrwetqc6VFg8UmyltuZkH0NOGsZtHG3YtzP7f/rfHZDYm
F80xa0ZYUi88gvPNGNhle0o5bEzliazmlFeR14smDXZmq91TUe1PKKAT4A211RNh6N8/lon/rqj/
tKLapIn/bkVlgvln19ivX/D7eqr/giOLPR3w4xV8/NtaGri/oAe5+MkoA0MqWL1Kv6+l1i8OwDjc
sNZKQfsIwf22ttr6LxYaJaNVeh0/PGj/Zm0ldPCXtRXdm4ylxdDa9CyLBf2PDp+l6Pux9KR/0pti
vtLSro6mzCToAl/kR1GOCr9Rz8fGowgC3P4ismvLKtqXNHVJ2dAwoN0asYenOqmX8da2evGcKVPY
V42c5+9JL9P4WDVWQ3MGtRNa2FDIthsMEWzFnHtIPf10R6TWQg9F72KyCb7hxzguznlsBv+ZoU/a
bhht+sWm9w1zicqKKA5q5TEJbHkcnTHfponVDGjOgcO2sbDcHzyT8p+l7h1jiLHXaTCPJIMb+z6D
do9tk8Hle2+p4ibWxkuWDwkKUSnTFyWs5tUW8fhljpsiNDn6vmsMZdi7oFA2m3b2EDoZKUbzYnW3
qRPPF+XhT2L/aC/vXqFpd1WZTuPGG5HhoAqKo8ti5yLW+obcTJVln80E3At6j0KKmZn7oPbE4GWw
qm2dUSQvBjHXObT8gk0nJFxvExRu/rAYSXIzOChvLJvxQU55vCe47Z/wbXHkqyDLRarAU1cksWK5
K5Mct8GS0MBZGeaAnwmQWhyVlFn/WPCsUVTot1R3JPk4XLlB24emyJrTILJ0Zdy7ijqSyg1zTMFX
raL91UkXDjZ6UPvX9K4HcidAzN2PXgGGekmqQ6bp3VuiCb9nwwynIrSVWz80+Soker6GmDBzcYIc
zV2ry/zG8EC3b/xYpYAdOdqHseONX4GIMDwY7N6/MpKKtgXqTWaGBrEXnOCJij6KC1qOciLgNxQa
tKGcZYPC5dYNJUAzIoROkvDUp4WVbNxkjm/9vn7v+C4DsXnVSJQUq3qf4iy3N9bE0YruRtV/L1vL
1Q4CEeJZwPY6jlbZbBUNStaxLt3xtcYacwuPaoyqunR2FLxA4EktJncEVMifzRKTmuq7OH1mXCXm
8U5pvqzyraG0nmIlY5T34BST28IMFiP/wbtrsqegOk1ybWe7TMD26gqCL7qu6xXiOu6aICoMKlUM
m9nK5EwunUWG+RT7vIbomijN1YPdzfF2Kom7hAy5QJCI0iA3Ugna6fiEhlgIvNPS2wSMi4yRUIoL
c2ErX2Me31D6SXNbYFfbTq+LsOkNsUsZq240rze3cg4IOsdWgVRsXJl9YODnNDBsV/Y9Bix6IXTn
rGpbhIve6luwA8vBnRuu+zDPdbEZbbTz0m+5A+2y0a81p1rcqOsGVGl6oHck9Xo8Ci1gZnhDR2sO
pvNgKRlNTZGRqBkGdiWFaq5cNj8nMx2Ke5KTjCRl5Tp7JjP9vRZ0dyrhg5lV6bvyrSdDYxnI/eyH
z4g7Sl0Xg7pMu0dtMPPrfKIWtCsJF8rZMR5aZF503aKkzLGzSfpR0BqKzEw2jLT9cDTtfjMO2a1l
l8+B3ebhauzE3WAd0j6+d90y2RZ4DELRQJJOpT4y+uty/9AqtwjnzF2vdjU9EkRNIn1cgqNX2WpL
SeO4901A2u4KEmZ5yraL3TpHDz43KlPgzBxiu+HiBJm+beZ0Pi+Fo75YuW1TN0EnVpIBfZ/B3528
ofce2cYPV/Xk5tQuxB1rilexdmykI7TvumIYuZLT1A11k1y5Mmb/N7I2ZnHtH9gO2YeBjdUZyZCW
3riLZ6wyivxiuZbzdfST0oPUXBfDKPdeW/hXWWty+gwWNFI57mYoo4xR8PwW3Uh5qcVFoWs0ybZC
WWWOyJxztU0r5YPqa0HwXcqFh4hvjWxn5NzPIQ2J5Vk6SXeTdv70Y9Qp9xvLTO0RGvWtTjUUlgdv
2LWdX3xtaF65TfoYz0DM2/81ZfBoOoN27WRzeWOMg4wW2kke2WHn791i9y+eEdurGaa8a5ok3i5G
o+/y2h4uo+r9Y6rbHSW0mZZtEeKpcoSsOzxI26pOftJZr1bHLU0cfTrPZgOTxai7A7Mz46brnCyk
HWngUzUtD7FRrDFUjZkMnp3+rAdiPHdOLg564qThmHYZWpTPkpnHN6Qo0oNkA3uLU8DzN9nIeCBm
zY+stDdRrvpEUR1cJ7siS4trWj3FU0K1W7Ipaqf7xgZYZgRMRnk2x6w7dMQpOoTe+a3ohyxUVq0e
KQ8zQ/pZPbbXyOUxZ5vuqYkn86wSMZ3VRLP2Jnf1lR3YJPeOOxgPZjyaO1WRUOJQxQzEJajypW7q
7tZS7nybdBWhOBam5sATfX5luJI/WontdRt8yfN2mqwshLCr6DQZ+pPT9nc9TXTpWoRg9P1XvXHJ
Z20Wl6IC/euixVBxqtlr5Rd6ugV4OET+gSdRRpjoRlXrHru0hmLL+ayJFmsEa1brs/rBANbdUiBY
chiSLMEJZztUo3YSmzhZhv2kF4/TPDd7+hrjLTepoL0MX+8AZujOotsyoqT3NMRaHTVu+5tF+7/7
43/YH4NOXEPu/7/icJFrZqWVf9Qcfvui35MVwS945gIwjGuq4g+bZOcXb41McOrmP/6+PdZ/wUwM
nxJq7xp5XV/8/6QHcJjmh9uYFB+x3X+zPUZe+Lw9xrwIJsDBL21BI/3sYWyByjdDEyf0aepzw+cJ
P2q/oQmNLuratccXPS48nm1OdY+Dq7zGuqBtGr/QKUgMhnRreJIiY/oyly1PwuwGp1SabVytRHP0
2v0cSOvUl8R9ChIaTeT4M6GtSgQ2JoZs8nZL4iRXYz5VZz0OePpWZn6uCY79D3vntRw3krbpW9nY
40UHTML9EXuC8vQsGpE6yZAoCt4kTMJc/T5gd/8jqXe7d85nYqYn1BTJKhSQ+eVr79Zl/lBidzxI
JqmDYKChR7Y0aAFC53dY0qQ95Qz+10PHPrxgHTA29GqSwFeOgX05F7b3KR1sBi+/tLPN5FP+4iSD
pnfOhn6qankmBwxDK3rq6TTAHeZL/cXPC6oScuQVDMNBv+MvMH9ob9oz9Hi3o5yCeGd5Iflk4L/m
yZqlOLJpGG9j3arvfpOGt05WBScmlPY9nli9GIIa6y6lKY2SLKc9i06gTEGiAyicZ7DTsM7vmVmb
G9qnl6gp0Nzh3Iq9G2Rx8SX9bgY+ProHyByo7RtjUdVpTtWLDid1zkbbO+RJoJ+Spu8fwrAni6Aw
lvarkAiUWiPPQ5LyBEOnFyMwWqpwAR+uToWZ+2mEN7Y9JWzF/sYGsfmiZib2jS3GT4TW2FzpqvjK
CtsfwyXt6WRM07fFHIqr1GxvjSV2L/K2by5aSoIuG1kQpuP6tHNOQWdvKXmfSUeYB7vlQ43zF0pg
2Sy5SgM/jdClPcBLcTkzJ2/auvR4o1OI+cKSw5WVugZd3GZymJQsHutKJJ/yPkWjNlYNjRXzVNfo
BFwKWQ3p4pVNYH1IkeQGpM2a7W8QFFHg8jUdNIcUzO+TVZtLhzeE6dgB+IM6WTCf4TR+TzOb7buZ
cKXCvnZE62VJdZd6DCpCzf5V3NaIaRiw6SkLyuuGeswrmwzKGdJ7FEZEiJk/R27dxM/SXyC2wyEW
X9U0CnRujesd/AL0q24I0SLSKfa3msblbR1U1s1SuuF9LGcsvcgCmwRtTQIY47UulV+hfqt8Jz+Z
gGNrL6aRbHU3zAdm6elyWXq647Kwr57COpMvRgkkfiGVrbId1WTWN4VJeIgSc+QMw4Yod3rOrdc+
LGS1iSs13FtDpaCsTXsTNqP1JQes1hs99/O5w1odHIWTE8zZBiFhtRwUOaU5k1h37wTiR1rOs6PN
5FKZifg6eApUzhLctBuqW0k1j6vgc+ab/jXVk7N5msI8fOSQVaORynxmd8GxrKCprqv3QVKVX9w4
CZ/aVHw1zLHZek3rXFuDN7+7TTsr7gmrrnYykNULLuDOokUu6+nXLqr2tffRHUaznzU0EdX9tjT0
wEnadcMrzob9tunbe6tDrEDjCc9za9Iyx8lQ7IKiWTagV1606DVKXDTpViThsFvGXl1QOe1fQK/7
TByc2LkOIjvUw8Cy1tKmQy8beci6EOnZ1rTf1amZT2CQvRQ74bfmq03w3G4RrKjaNpnnwqpMSRjp
m+LELKRuciHXkvXa6c9oRQgKwVmRfcICzWFPWZz+WdHkcJLxVAWMlmPzWftz0x6FgVRNmWGMls2c
u1vRtcZb7fpwKFS06rtZQX5Tc52EUW1kYRuR3afJwKZv2wNOfldFMr7OorKunQ6nwK4f6ccmapVM
AMzPjrpN5lDm28Bu6ARNRqJTbWNE5Wk2D3EOdBLkIeXv62RRFrnaegwbYp069Dp/hOskoteZJFun
k9oS6jAxsMSVOxy6dYZJP8aZ7mO0MdYpJ1znHbVOPsvHEKTXeaheJyPzY0gq1nlpMq31FE/Xhcck
JdqxST9hzGDEmn0B0foSzLnH9JX8PouhLWcwk5OkcjTMvFsrG+UecW979srCPBNzEd+xLE4HP8iX
k47HZ1dU1VkRknYerE7anLEz+Ty2HhW0Rhsgy/Sr8SKZ4/w5qDybRYossDMFx9WqPCzv8JepfRej
funTXNyEcdltar1g/XZbWnUttrzNVM7pzWCHw14FNMptna4sAW7M/mXwcqJCkVHpqCuMhkc9pOAC
+Ny7UhYvf5lAcuGTJAqMpZcPImi9E2WWI72ERqCiBFDl3VnR1uoDeKWXs6aDEzQ2rBtw2RWhjXnj
b82K2tI07h4+RvtpxXQRUwLvLgrHYmwV8z4Tsx1NVo+4u0ddmn+Aw8OKE9v9AtKbAi0DUNypYmhx
dYMpyw94GfOMPCNwPtVeZl+3Ux1TQb2i0fOKS8crQr1ez0eaHuFPs4UOM2H4FGS2xm3+AW/b9uje
0zubfAOOS4/pZIwGmQwTSgzX7OeLeUXK7Rx/ZTiH4UmvOHor6/JOr9g6zxMwO8VJNA1/gO/Y1AHi
6cECk/+A54cVqR8/QHs0EhSQr0h+smL6CN4EQhxw/sUPp1PHxphGDXFYFXSAufIC1gdFQGSxeklX
3sAcZX7qVi6h+qAV0g+KIfmgG0QBv7j2je1TneV3BLePn6EtUA73lvdqr6yFvfIXfbIumkQ6Qmss
4+guu7a17fqhgvhIbRqNd5re2uZSgQ5YG7MKUEZpZNOv6cqduByz1J33QakQaaKMaPE8JNDE+yjz
inKRlH3sdz6Ggw7kDBs/V75eOZsW8oaSjGDeOyuj04REASVVRRsq4tn7xbLr7LJHsloi6TGSF7dx
3PSL7fGIb2bqxt1dS75H7EU5aMjiXVuY3TVtsnGemsMFt6yNxsTXlQcJreTyyuw7fcpzo3rL9IQ2
vB/8R5xrVGar9FFV/rwrHVWeOMORej/ocuPX09krFtDK4btIky9Z773iNhm+OjXqrwgwIY46d3j1
QyM74rIs7pRV7OjcNK74cGzieilBrvJefXcWV1cRaqw8j0bl0HWaDmlxbNGx3zvumM+bYRAJxokW
wepj4A3triRw+z5B0guLXY9uafzu3vvPEeofjlDECgV/m4B2SdjZ8JbPPx6h/vimP49Q1m+Yz0g7
w2H50xkqCH8jP3FlcrGYrhV7/yIanPA3KtlDzJImcWC2ZUIP/OskBYsB9YqVnKPW+l3/TujZr6Yz
vHswHViXiRyDbf7VPoguImmDRcYXaIH7ZLPmWt+PFoooZ6R5PlUAvGirsvWw0XycO7I6CM94uftj
65f64ChLHcw+Rbf0w0n0/+IYd//ansdRlBimtWbEFjDcv3i2aNad3dwOvJOv3aa+DUHebgPKqcil
ZnzOI2uoH1LWY7FLW9wXMYUZRoNCugQhld8I7bCQN7mBanfN7Jf+p4VktJs5UZQZC7i/V0Kae6/d
FbpB40QwTLAtEOibt2XnBp2xFV5vBMcxl8tWUPza46EpRsG8VAs/b5+YeGOwEgODDNLnQp0DjMrz
FujFITI5r8KLoB2sHUpeZM5tiLZwSNphF46Bc4cAcGAAbopobFWpI1bTIo5QC6qv5VyaZyGdmq4Y
RIvZhq0L7D1gIrX2WtpJcdE7dZGzTM9FEWWDQ4rK6p3AN7OvWvk8ydg4tOnSXlCGbB2GweneUjNp
b8PSnegh7i6tuL5oaq979Kt0urPCaT743dBfSgRBF5OhjW3qL5C66Ie9GyWc+aqKk72RZjknlsGq
z3gmXk0n6yIjpTmMENoiebGlxEdpDu54bWANu18GRhW0MHO3wwsxXcX+8kBAU3HbzkMaTQvTPvOI
Z1EGnRvia9uVnLybpIsm1wWuGhwz9c5mkDdnjYqJCNygvHP14icamNrKr8ExO+cpI12Ufd9Ib5dF
7UC20X9S2fs4myY+jsSpaPRp3ENRlNW+8XtOYlZLPHcHZ0HXEjakyZFYwRbAAWcxFWg5CneIh3HD
Uu/dc9XVZeDl9Ef7hXkR031wgZc6uEgwnsVbWZnFS9Nb3WPtg3Sr0fLdTT4Y8Ctdutw4lT1dcdzw
v8V+4u2F7NWuVLz71tb9pph1SxUwLaEo8bTYL2pk7G7yJvmSc9tHjt1OG4IvYdkgls+mr8cbJix9
6Y4dNS80+B2ESopdbyCktvEj8IZ655ygS0JytCDObNOEW7otfbkfwSQpQ1XCe3H5IRtjKqDrA44N
bsgpyo6zhD14nt9tFctrcj7FNpgm5vZG6JHYvMx7hexfyJGhYvRkay9rt/XocAJcer+aaUVHBB/5
btcFka1K394AP9NtTrLGvC3iAhkuPiXj0Z26VVdpFOjLpta6DBu3dkn9M4sTSfItdjOrSK5iQHEk
vyNXTwxy2Qi9kl862Rez7RKKFUjxxhl29KKU6trHZWyqq7AIQy7fonKGzkzunZrCRzsgNYuimWDN
5kHSoA+A7A49t3043vuVmboHP6+9U963T2EyLl99vUw7OXbiFHqrdN8jTwZPtVHfsBKOr2QTBW3U
BN5sRiUCdov0pxakAuJ/nHEqtf5nAj5CiuoV8mAYPivQN07Z0MRocZqNSvhswq90n5RXcw2bQ1SE
1qc69mpc2iwi5SaD67p14fjaSKMHu+0KMd57rcZZAnmoUb0Q+3CL96E5jHZA+juocW0AxFsNzbaQ
HDcey8ElSa3FeuAtyme0FuqcDk5f76bCdq6lGtWVofAab31HmbdpkNWPPiqNYmsNqdiaNV/3uEfD
XWvNyYVe3PZ6tJPkLrXH/KkpreoxcHsLdHwot5QOANM3NYuv2+X5WxaT1gN5l1aoK53Wu+vSuTBe
6Nxdxs1EPtTZdrDq7Hys8HwoDYeyvTDL8L1dHHVBDeD4GgdJwZHe0mey+tURrmSLB8BoI4K8k6Np
ZxpBu0rEZRJqEshG3T64Tk0crbS85H6NWfhUk4R09ueptI5d28V3QoiGfIO5zwv8f0n3uZ7NivM8
6UXuoV2DuSQ5U18SFSorcq1JX/dBSd1BbI0uiZhOkBdw7H1yixcTL6OrO35dEff6O+t7eA6NZNxj
m+k+e0bIr4hDc7kSrM37bCZCos1t+odHV+1YG6YTzmf5onNt8Q9uOtZ5HnIilMB8zBraa1jABEMk
KvBX2JKurNgNIQtmO1kNspa6AP7hsKohOlCHe97Hx3bksHxZIliC53N4k9rydyjE3zLHHLdrRPkm
V5PznFp9c8Lx7t+FToLQ3CnfbNVhgQtdwi0no7nKJEv/4hZX8RzIt6mrT6EPNOG5xkRuV4kNx6Rk
vsHhczO7NQgn5wm+YZns24oHXURjGow3Lg4+sLmBVqSEo9nQ8o80MI3P2Zir+9Z2pkvhKlxDXZNU
r5jF9Bst9t1l7rj+ti3r6bDOJV8LI6/fuEtdkj9nP2XpyHwd7OZEJlddrXUSsZ22l06gpi5yncR3
Nla3+GI3zMYstmPZhs5+bo203k7LYD57Wd9XO+Wp/Kvo/RiOL6zogY5FbMtt1hn4qfuiLyd8Jf6I
XO+jsiJPNbUdmiC5tEvyZ8BwPq7kC6GO+tYwRX6eTe8hn6R7yLIyRuIlWvyF2Gqc6y5FUh6tMr9b
ieT3xIhVf55r2e/7wSi3dW/yeUna6Gselqz67Liq5Gem+ptNGu0OZl2sm2hbXgeqs646ljOeom5e
YD21rSPmLlSfRdDDAoGY519QtLx2huWhaieTaD2UN8TsS4NeGrA6uPV5kslmKBDuEnegyvOYmP1N
TWrNvfCs9GHCseNsvc6CPG8L29gPXXeOQxJcGYrc6wQv9haHvm1fpUho3G04dR3YpEidKnJLEe9C
AIGthDl+G7NJfQ1ChfGiXYzwwhfduA6Yrs1xJatDaL+lF1E7tsspyGhJBlcavKseRbiIGqJbOdEb
uO0iP8s0mMKC92pkHck2bSU8F0tt1n6yM2wT99oRJUZMNv17ntpljEzuAYJ668K70FnLTgAEXKlj
rriexHTIRLK1CuavunCCh2myKH5QvkGOIHKKS8p7WGiT0GkOQe0V2XVLyA49PYBdN4Dk03Nrh+ps
OaP/WckAgO0D5s7T3HgTljQugtpXhE92LYoYIy5BzBNrYctQ2PHxiACr2ylBTBfBCrvHg998DyuT
JsDCxHvTBNT4rNY+I+qcwTO304DnDXNNMNsoP/6jHPsIn/6HY53D2elvj3UPNb6f/7H50uI++jl5
7I9v/eNw5we/kYwErYX6ldPKDwxZ4PxGzBVysbXK/Pev/EGTkUBrmxz3KBZECWqTdfSvwx0yXg6c
LpYPnh7EX/8eTfYRQPNT7AViYTKt1ypIzyHL+5dIkSG18wpN6FprhjYXO0LujJuqYnZMKtXsvcoW
wwb1QUAMCMaByE6r9GbEi7DVBTaMbesM1mMmU+eThxH9rib070F3nvwcCmK8GoJKG2xSi3sE+ka6
TtWIe5mSabj1c/Rgm3HVWxBlNHFWSMB7nCuMOMlNbtUGBD8q5othUYXakRq5GrXmebSYn9EHbRed
Vd9pLSN2zw9nsc+NTtwmpDXe5Ylkfq0njZtKGQ4sDrBUxEdQkWztJHZywtXFXo+q5do2Wtlsels6
J9IuCDlEjMLgmVLFMRUKkrDkRW1VKft3fsvKWIsqtDAQVDiIg2YNDPS9Yt4R6OWcJll57Sb3+jrf
Qb65x9QEjMNjYpbfUz7woytdos0qFwzZWlL5bYHGRwNjjd0nyDCfn8sr+ySQC3yqRjM/c56d7iSp
ibfjIKvHpsMu3Hetni8nNcVYZdlD2R0Sn8DRoiwsuTEthep/SZrgfsp5XcpruJBYwOAmTCeVUD/Z
5N8vBCF8tmJUGbIg44XTVmtaW0nNXrXldFTvfTxlkQswiiCouc0tFd65HSDpVSZC99hx/fa6VuFV
4aXqsCTJeJWQp72fEl1ifHWr+gHnfnBvCO6WLCesMaQC8FhacclBDV+3JGvklM58OkaRMvwOfn2b
46QzHhZRzjvPz6wLdoOR/JR8ENuUQFmc7EbZ854tZw+lpb6OS6le26G2PzXmLJxNuCjX27ix232j
wiHYtURhelEwzuH91OCLnGcRPthtGt9PzoL6ivMFhQCudj7bkk2K4HFku9s+McYvwZIHmxxRzlXT
OD6yx9mMLwgJqNKj9FW/nIDi7fmQysG4sonoHDej7bOvm1NAPnrnhFkP+5i7RAOMzXBGRurmVwlK
qbsGsa8DCO55T5U1i+ukgxmCwC2Egaguy2o6rzyLUfcQQzCFkvDbbGxQdnEh2uPsktn+qgBXIoMT
ChRs4zmSz8dA4SRCZ1DjjmqGYB+ThGYPR1kTzXrRo1gyT4VSc/rJbroQmQf/oS+R2+cF+th4mMe2
w0Ys8eiX+jLVffcpUeWNRCF3RaY/SHHmGujNI5vuNWFcsGWRaeLbhflEnE66T5eVEqXLYidJktmb
Hn/sHc5saoGFSHsb+V6Y1Nddlqhd1/TnbLASklFXu6yfEQ3EuJSMz55HW8eRx9t4rGJHHpijljYa
XA5IG1wL+L8zG24mn+K90dtd/A1NiF0cZzOdBiRf9rCd+wktbGBmp3ow3S3D27le8MhnHdwNR6RN
GNTTxVpWt/OntNgJaL9IMUyOhjC+uUAEqpCk9sjlMAVWdkC1Y0Vz0/s33Tw9EHwRb/14PKAFcJ8t
gluAVwbI53mob8fAZMeHxNXtwsfWhQkuRBWTmSYJtW+8eC+rbtMRB33JfNy9MwHdcAqXr6rNx+M0
quIBwWJwm+m6o+KPdA9RdPrOGqhNUcSiMDYnkKTewkkzmA+FwDCfQEztoSgIHTX4LotkFcwBLeeh
PFheSTUjPKXwb5emve7BqTaNDTqSO3VLUjDxJplnmNdti1XNQwAXgdV85VCuDlVqBbtUznJft33G
WOPC+1i2okioZgjRGiquTLE9A1FEgx9/rlO7o+UtSWl+m6stbFBN2HTdfgKwIo+6jPsnpGSUrXqj
cYjb6fvQesWB2MN517ej9agtW352cpc8cqZPgU+XJBGiYG2T/EIyt45OKahoUWRhhiHDetRQtoVh
MBcXjK7FBteefz80WBqxldbbrOzSQ48uj7vCW/ybuUPqh+1hSbNdoNL+DMcgn0Pl8siujXcAq8kN
mlz1lXgfAqeXKc1fGr8o99ZAr6hM7WBfdn14qBfdvDajND+FbWyQojCQr0yV7A0sRn05Y/09lk4Z
3Dt84brzJuO2C+JnH00ynvsQ2Vnccf5ubWlNiC373CJrN4uvwryk8xY2UW2KPh1wndu4QCLlpSCL
YwkJ3+Nf1xSv3jhgcNFSJlO7qnER99V43PzGz4kCjYst7t8hUsZgPPeN2X3ijqsUHoixuTRRaBCs
Ud9PC9ZIJ8urbdBzpYeC20CMe3Oyu81kJeJo24CluhPGqZV+9u50onwn8WrlTZ1y2ehe0nrQCm++
qFAAOZtsVu7Wc1PriRgCfU5IIfw2BUO8IyEiuFLS/myEw3fG6/gF8cUa3luZG4LEnirhGmuYTL5B
5aAjbbHOLbOST3ErDpOTfebI/RbYyj0sNZrOheCIjZPOLzOiTFISahubP9IOCNtIO+YpT6YcQMJu
3mPp6yjPjBpHspMdtT1U9QaGSOwWT1p3RQeoS/Bzfl9Z3k0V99VVuYC8rtLFOUJQl/abMYGNJRy8
XG7iuZc7MlS/DVnyONfESpjMFylCi2h0dHH0rQwdhTRthR6VxRVIcB1mVLDpBYDVxC63IygcqinP
H0l0qrfOqMzPie2nR1gz/7212vOgre+yVHA8qdqEhv9aFZa5XWP7DlNu+hfhLJerxhxExGH3tY6J
HFnC4WKscsna2TSILxX0dqxRuU5zeXJ0c3IRQUSZZz2l45xfFdzzxDZ6mL5bwlXtDDC/MbNDqyl3
q/vpQSxJt7cWNPWFdjdDki3fcGAJJPvA6DKYCEftFq61LB0gu7nSO9er+xVuKvfTUJdRawRvMrZf
QEblq8mR/JaoV8rJcPpA/XNfuW+lXVqndBk6RCFpc9lUur4clP3ul+OGueBbF+QqQedfNBuLdo1j
gBoy6gAZaUYDytJYHQ9MLP7ZQpOxTYox25tMj7d25UuSpuoL0gu2NAMeqMi+AVoWG9dvuEWtIN6S
C4p6x8qsG6fJnqa88c6SXqZDM6YumVd2VZ+HZKhxdeHpgr13PToEBFs6WFiHANpbnvsshaUVe2VV
t6Bz8UaM4SW9i9/dND4qm3SRxDBvgQfx/iLLwVOMAwy9eVN+bouwAqidHgFn7xqrvwUFu2ZaSzf8
4JnnXk4bwgdJq9IDwVwZj7kbrEdlwgNcGU2+cK8qimauvFJVmwT0j6wQ7G8GkV53dlvlvxfk/YfP
+6eDHynE0Gz/b0nkU/8l+ZHLoyNk/YY/jnsQcfgszYDeuT/PZ3/ahsit/Y14SaqICTcl51DgTPpT
F8mpjnojfENoJf+k8XxqSGD3OAj6nADXMqR/g8b7iNv84aBHpgMEnumQdkzSNEU4vOQf7UI1d1pS
z8F8HVaLsRC4w1Q570tvDJ/LUjinfJpyFvc4bi47VzBCzzNLT4qEeFZVe2wVsezc6dMdE0+4Y/ef
zsk8u3eAFR34xRruLgOU5KM56OWIoUXI8WyAsFZYPUONUOkpkVNYNscB2WLkxaOG8zYLacA7CU0Q
aZuxLm1sNFHBd7QOczocyWswJ32K/cECz5T+ZGQXMKVKPzSai/xgVLVv7xocewR9ZOBEl1xL4dwG
iBrXSBLgv7ghoT8u7VgB4i0zsqRSlJthLCjoWAseFAZUB/mdJx+r0k4eCXBwjrwpQueXwfg6JmX6
GGSiVZumTLJ7oK2bfmrVaeGR3ye1HL5A0sLYdCUrFWmQKblgRFWENeybT+bMwsJykbGnuPRqUJc8
2WiuTa0ubZ8AGGuzwkU3SZxr4zSN9Ug2fm7E+E9na1jMrRnnGYMjR0LbP9jpulxpaVK0dLTMWJLB
FpW5VvmqK0DxeN2AxlZ8CiX4W6lP/4GC/n+gIG6kv0WCaCHq8p9dhB/f8eeKYIfQ+7DQUDd0kWP+
+9NIaPn2b0LQxUxlHtYGis/+e0Hwrd8otuOvA8yQ+Qhw9N/rgsuXXIKviSt1fIFR+99CgBwM5j8k
FK8vB9M5CBWmRV71X8p1A1/PJcke4j0hxiz7TpeJdMztONoQQNu+JzjqOStiRLLd7BTlputm132b
ZAGjZtVurex9YxD1EeWKaAPiQUJJIS5naaaxp9YsjYxCENF4C1ScnGJwcu1oRT6CUwzz4nCiGzob
TxkjLPSN2RjjU9IPEtKdcpg+2Io5TBmsgOYJUXO6mCRjPFuZG5JqME5GIImsxPqYbrD8ycr4B4nB
Cvn9dHVCLOw2fC3/Y92w/7Jqdp5V96SHvDfdqEOeNohaRqBWQMZc4y0M+ZWTlVbl99WVMD8ik+eA
srET+m04YFtjPD39sNnc/b5i/9jm9KG3+NdCLojhRivist0HLtHKkMk/L+Qcl6cSIjH+ZhUmWeuE
aMX5xSIGGOVDYhDlyOPvpyBh61yIxi/P6GBkBoG4zr/UUANATv7AcZ7KSd2ZyQ5txzJsl2Lio9j1
/ZLQSNR60ph23pIr72ZZcou/VtJMRXs3Hc+DH/4uHnqb/it+x51dzHFd/fimftaYCCTh6z1ISx+b
XUhNA7aAHzcnmeRTauRF9W6Oxuw9uFVq1GdMpfVy9/dXjyfqx8+TXwR9gKCG0qmAi7cqd378RYSI
qBBbjPzm8Glbzq4p5Bp6a5s84ZPjZ+J27GpoIgwvbmH0mwaLrD7T9FJl3//+lbCx//pKVnwXvDMg
Vxqv8M+vBPoEeGfKvG+6Q/d44zYzzFPUlgZuhouYmdD1/uEi/3IzY3z3Bf5jVo5V0IOu6Jc379gj
H+U05mSFIGGO6MXKvloB4silrqp3giH8b0s34HytjK+zzsimnT2NIfDv37j184rz8TIwfzjEJ/IJ
/DW/HxKpK6HgineCOgmK+sCNvWVIUN+TV7s3F40Wpq2GPeGtHLxCOb0mASFOx6RbrMd/eDHr0/Kv
p+n3F4O5Gw0RIVrMZr/ceUtJOGc95dk7VmiPmDarO9uFQbabN6eXjlUONwNZQheNqMoTYXzWdU9c
YB/5RT/dpX4S8GBVo75KjcH5zg7A6gTAkD/8w6tchUw/v0qGSVZ9CyEYWfy/mll0KecyVGJ4nwFU
4ieHoxQqJhv3w9CZ+gYNI67QEWwh2AatW39PFpOs5IX07PHg+HX37IZFfGWS//VkYyNINwOy1j0D
V8HljjMiMFQJTvz3r/ovD/UafM/W5fjQHzx1v9xuhhUbfl34zlsxKJSJWzU3Bp5ZjZjs3+x6XhcQ
NkphhVApHOnZbn9+mmAlirwBJf42WXGXinfigkgAPElCcbOLuOYsmkTF7K2j67/7JrlzvPW/SOTY
5NdP7u3LGTCj+9//0/pfDnLSNszy7m0ywyFYSCUsAn2WtoG55B+u5y9Nd+ubDCmoMakytVnBaJ35
+XdldW3lo7bLb0g+3NI/pqGsngobgzwCbT+WcXM7hYs0y6s6bSvPxJae5MtzRghQQ95pwQYsiX0j
0vQevY4P+/uRSnqV67gN5uMwClG2x7+/Pj8/X7xml7B63GFEHlgsO79uoBZgkD3ZZvVW4WDiVQC5
59l3bc2G+1LjjqmdrYSR7eU/Xay/3n0hn4rtsdjZgkPDL9ukXPtdmtY1vi6uYdnLJvTddOg2foAJ
CzDOKeyOqEVP5P6XmX5iUEPVtm3YbEpjsvUjwdoj/oskAC77GlcWUR0OEvn50i1n0QXbf7hKwa/b
AS8QJm59TEKy55F1/vzZuvAEbTm09dckSG2WfrpG++UOCBHtJaAYvWX6EHZN590Y1MbwNHUVmWkE
q3sowWkmy0U8v3EDltl3r6MOZh23RA7RrS2B8uz3DV+gwNNndyIn8aWLw1ASg1r6OXeqLvqOT6dq
e4+xD1s6KF9EmMs6Ehhdwslxa89TEdxL7FjT6zKvI2tEJATF82ulDdXP4P+pp7K9LZTL862SEe0g
TrusfPdGzm9WRMREt9zx+IfuS4X8Z3luMa7yGumcDSuC/bDTveRdTUPEbvCmYnkmAsjXj7pVnj53
Gf9mjJIqYwWJksSr+czsBOBc0SSbpIieM6eB4EO2xs/gSGpmWRJjxKug3JASwh2oiN1H8ldSz+9K
7+DqKcHwOvorYDxj2mbL71qRxfMuI81Zkz88IoOJoDHX38bBrPFunJA+jVcSypDnS0FM5HVBfvJ8
INt3qi4TZczDxTANE/fSFMh15UsJpJkvA03uIwId2a8zmgokHvpjE6i+sze1qJo8P/7xBlywOd4q
WXCIzLamKQ0uqEt+13xJbMC6iBWlTyrSjnh0j/9L/WYuM5Qyedb++TNUo4x2B+XnpsmGW64mwtlJ
lpVwHABR+dVY0VkcZ6fmPcW/X1WR5wgoAJ4aAN/jOKKHvKiKdgBit5Jw/Y2O4XNKmBtSC5MI1azi
7bHQr7dLjWkr++7kdcVNkxHBXJ6rHgGQv88ccg6IN0Y8yzOlqzDkronttuAzc1BU8l2Bb0l/38d9
HsAJkqE/v6ly0lxDiNyM3++yMFryIShMj2uy+ENQjGQnVjpPkboA4pJpZ00OX5s9Tie8CZQt3nSt
HKkrPDsQvbxi39asAjv4NbpPkd7K9f5tHSX4UxwQC6FJa9Q0uG/ruRY8CkPmBPzJiHvy/tBl1j0v
aebd8y/HgaCCbCtCzMzexvN9HsE54DQOwotrgZZHL3B4eXAlZClvKFEgluqmo6fexW6BZDjdhHiu
eFmwqus1VrrkCg5YFbmcS4BfABSCI4cguWDC97iPyTrgFl2Pcvqx+T/sncdyHEm2bX/l2Z0HLbQY
3EnqhFYExSQMBMjQyj2ER3z9XZ5gWZFgNflq3pPurmYRyAzhfvycvdcOa/6zo4LjBQ7ynrWBo8pC
VQsnmPd8FvOiF4+UkcZT3jlCv9Iu4abNRpiuxZ1gpDvwXz3Yy/EhIFGRqwC8o5XzYVSmzKtLnGAW
P7AT2LHKNTmag36qnSwDvdoW0WJ5BxWWnhKb3HyIcJ1E44aIqECvTGlJC3nnmwREFlHSOru+mBMX
20q6wApNRrNdbrx5Vjz+oYQe5m6jipjGmkJhalApet6I7A31UdmZa0YXTnbdMGKKmXUDudKrFQpn
09pBFZN0TzJpltlMmI4WLq5VSSj0dF7EMuAzAprm3nRY+RsP0RbhZyVTrZxjy31E7KBbXzWyiVRI
7yZzp3LLQsxys+3REsGCTtqhiaIVlnaa4KsYE0p6iGEjaK4OnSa38J+XyTNw/rLYznznKKeXhjRA
pCpNkwuNZ7YC2kaMB3h4slwvKUE/zQgs4PLo5xK7leQZip2sK5LzZmkW/qyzx0FgpvQclkpGWFyl
TVVwP+qVMg1r6K7QR2OM3OX4HrlLNY4B9oJmRvrqr6PO1KvgwMXnyTWzNu5HmuV4IkFu5SCAnVUv
Yr0uFeao410R8fIgpe6QsDy1EIO5fkzDWR1GriLvgmX3kgdq7HAKNkfufjd75yCeedJD/KV88FQZ
A7/atUrF52e5ZDsa5xbL86aKvZY3L3RLvcn2/YAPa6UYG+GdDEIxsz7MYWq4mOJmplgrlijPPbQd
RIt0GzYCAxSOL11imQQzzs8VtXZx+f3cy6qvL84Er6iJ9oVgVY22SZpPjnEc8oVopRU2cUKlULXF
WxfeYncfd4ovT7w57llMpFPAJw7yyeAqNVUa8GLndOB4eMKMRiJmgtfHusom/Wez2zg8uEum9EHN
bwy93EsDOeAjowmTa+wEIhITXXrIFryfRpLx5rohWRTMjVIraK/QeCFJIS9B9EwcFmv2Pxv1VIp7
s1LlQ2Rj8uMZEkDJzvy6HYud34xD+0wfsjPOBZZx9zLmkzrrpsYC9xlvnw83NKib8sWFMSPuKmJs
xdOERRDGDYByQj0RVhOCiUeorZEbAF4Cb+c6rhx20+ShRYYRHatmRaJNZV04Jdsq/tR+tNYd94i5
IMEeHcrWlHgShIeJwuJGSb8IwkJWboA5PcJ0ZMz9p8i2Bvfeh97pJuu8wxZhaBfDHDerNuL7axJe
nPTHPmUnK9cBRJ9l2URZuZhCs0xoN5NHEIOF6YvLyTQtFCdRkBDfTIG2PCQ5oaNsfH4fnEnmJsDv
IbFZ69lihcMUnvQy2hiNHUBsQvcooBSVyYHgwX6DQmZazmMUdebemqzU3sWtsup+1ZPMkGF/dzzj
piUn230/yE7kzd6kG912qAVNpR6gnzj9pSH72rjDWiKZCtU81SsPTYd4vwRjUuvhtx8IxIHKSxa1
MsegJbFDMT3bx1mfK07cblihZywaB/sb3mLZhV+sKg/rl5Qu+6g2yIjmjnxozxmGNQrAJkB8AdDY
3Pdx3Xka5mt6pb+PObj5VxAGcMQjXm8pa9OvaVg7cH/WTVhACthYXj8v/tZ3egeDi7D5MvnN9+rb
JOXFt+6mpGoaiVY80xtqyxS79d5Ps4eMdwMEXsQj9RTd6OIwj4FHNRabEy+MQKTC818bgnzbvXDU
qLcV5C/65e5CXT7ijBx5HeAz6hWuQg/HUpIZc6yhRXM5JaX+Yu0Uni9dYlCSemk3svWQsZyzy/S1
l9gA/YOAn7kbvEZXf74s9MkBldDCpyXvpiKDe+iqDPcCI28+itUaAZTWxOjpbbVD57FMYj6gssdN
wlXaI7ujCp5Maje01DPTEKDUhPiw6MXGFE/s4dh8zO1o1f7iHCLXLimJapsOk3GsBoTU9Yq6JKS/
6XkV/KdjUZU2ezR6Y5fSBNlRzwVq60DvnCQbKT6pSFKI+QReLEGz3I8InPkzoBGKH2bmTcy7RJgR
5se9RLvKilK4RHYg1s5hUjebOm4lMINIRLpeBVbDamP3aCm+TFNXNzssvEF9kTTo361d37a6lqpx
tfCD0qjX16hvar+3vg2GnItoM5Wwd8gSsmr6VKugBQJBXJQpPC4/azjY921zai/6TDfYpb7vYC5w
q5EgeSKO+rUfwYLGJE9gGBeyTdw8apDNVBw6ShBFFK6omvQnGKRBHM7hryuBNZc+ytA6CxVpUKf8
xIZUvsrdFFY9h4jcjVI/ihmID84sFerpj6Ww6HW+3kY2TMt65Pg39A8gxLFS79BHW9yjQSJlJCub
mcqU3ixTboLjHIvAy4sDeik4ZEeXcnR8YDSjq1hraXWzUwhgSemxBYfFzzIZ9VKCT/asD/Khj9nn
Y0VTy1LrbDJFgBCtQG17hSxcV/Nj0wrhHUyc/2N4AzYUP+yFDyiNzzMvCP3lFkSGyVcdC4rMB8iV
+hXpqk43WAm/4l+IR1cXahYytI9ZZ+kHjFBu8sL2nR2U1NnJ6+6ajmPCpjk0E4UqcumWKtDHSEG9
2fv6eYzLPKeyBrLBUTtegpp/4P/X/7amiyw3Uwk3ONwQBEvzHRFRoEtDQosTXcwzHOfDvL4e2KS5
L+UwNdxUIVn4qgtHOWPyeQynJBMHZpdFwFvd8SyU62ymJsh3rnD1s1vWNikqFV7BEfpbCUhvOOMH
AHrdIDGcubeDQTYNUR6L4CuY7ZjpZoWlS+tobDjyJUGUiadRDBmOOVkM5CARrjG5zoU7WX1BdpaH
p/dbZdr6EJi3Hic201L6hgAGo7zk4Ml97mcoF+fOZHN+gtA4q3GvbKcrnsbUUlyU+LXykYkJ+QEx
UCj4tlDUCgqD7ydi4Oo4+ncqSZgqkj3SOfxTwplFbGfDMNQzip9uuTGNEZujk7Ypx5ExFYk0DqHf
OsODT+bbYKyJuOT6G2hkdM3uh7oKE8rSh/wgErqQT3DKjA8xGTHctb5igIAzITQWgPJi9MjSpsXb
kFtOEcIasFgdZ95jF7T1JPX5gcfJ9/j1tJKRy/BjW9Zk/9AGniLAvA4Uj/7BCi0y1OcipI56ffXI
/dKlVWlUEVrZucP73m36cZT6wagn3T8yYmfWjyS91Km+Nl3FZJcLsugTtxcZPRcSe5t+xTktJ+0l
tm2X4pWOZbKP01oNt74KFnkMB9i5B0gqnCnY2AyX+sBR/cjS6ZfkKVK5uri0o33e1boSBU/OKs6E
9nRqJP0VtO+R5ACLRYqCf/DXks6VXW6jZNSnwNeDBbB3/aGbRU3AO3jLZoTCfbhw4nVH/Ez4MKfM
5OmfcIhzSzNr0B99qBU74ZY5a9z3W0PVbnEZtDRH+BeXmScKo7hesHpuo5FCi5PomqACoYxhEoWd
sHhyGqVP6OhD9cqB/UEXuhUZnHyX33eN/qFnFNITBLGMQRiz75ueUQjSfyLSavqi4l6fM8fUKFNv
Y7gz8ZUrieCOW/r7X/m2q0abKuR46up2HpkOb/usc1vXodn7/RfPn/S08PXRKENDd3b/7a9CD0GN
S+AMAlBCL3/uiNlp0i4j3YkvmRvr9anxXQe1kGKxZu36/e86dQP/brC7gUXrOLAcpuiQlX6dgkoT
TsVUFs4X5VQDB5khpbuOmLh3wSqusdegKEY81rBoDMjWJE2UEeJzuW7RoaIhwz2pu3AcefXa87oy
f5+1EUKjjwg1Yh32hMDH5vWnyc4vdwVZqUlha6HvsCzb1H/+QxNaibjqkynwnnpkGXwONih9LGRz
5Qj1+yv1yzPn0BiOGD0yeSRY+m2/mzIKhgMF1BOeSahUh3gO8+nRWgL9iiDfnf74yL0d2RFpYAU+
Ew1+J7KFtyZv0UknTOjfPyHz0GtUr3jZboaMlf0usSO9Z8UR9T7FxMw/fy3twBTXrHaV9yqA+P+e
UjKl99Du6Ck+r9svUxjs7mqcosT5TE+Co+MMMWh+Dms0kOkfnv23V9lGNc23hZ3Ob6M59qZ5XVAY
hg5Ktc8IF4PiErqOPppnOSe1w5jaumr8/W39OSOYoYnH2DW0EBUQUU7R9OYJ6vNwYTGZxWdRM5dM
t8KJ9TLHojhzX2PRlYoUoSyZ02gdFF7Kzvj7D3BKd/7xDaTUcuzIxL1HaAFf3f75GeaUmJZWG9Sf
u9Sck3rL7BTCJl2PNMpPULTlZoRDwp7nu65ev783xQ2v1y2vyu9r9oXp9eJUqKy5RrT+Z97iBmkU
p4WlDIFsUUdMTUjgi4N5H0iaVfSs1sHk6c1yRMiNNyWNTV78FWM23X/tyd+bn62JkNYTO71GREwx
b/fHDClDuBB1Y+jaSo5Sl12GsANOMTIj+rVf+W1GbYPlX2/xbStaPlbw2qCXlPasmkVh66IpD/tT
xWdbuliOc6gB2syZTFz/MMkFnUl7VKNustQFbdnfX/5fHrjAtZGGoTOLbOfXR3vgZIFycZk/NWkH
JPqQtKh8m00EGZel93vL+ve/Uq/fP91wllpmysxoQg3M1gqXHxctBmVz38EO/RQlMAOd7ZBFPtbs
EJOicWUCtuUXu2U0cIhSVqyLQqNEhP2nQdHbb64dViYrpx/xtRF6vNlEa7+rJ+5l+qnA4FydZZXo
q/d2Mdniwpb9H0Kx3y7UmIW8wKFT5DvEMLjem4fcR7QFL0/Kz2PX5sujB+mTxyLPW11Z/f7y2m9e
aX56GGg2iR8weUP69+aLJZMyy7Ie7fe17M1woxMTSEFIaKNy0s1IkORdQGBR8V8BDRueS+U50SOH
NY9I45a2Li0YjjxaL9JOTkkdai1Atx7MLOGEkgYsAs8kXae6raUM3QYIex+V4RGVrm4TAx7i3x7x
u/DljMJjL0oSQ0+KLCDbvBscCArVHQHA4QAnFopM2D9En7+53lyDiHXF5D11AwQHb6+B5yU9EO5B
vR+qXO/MccOoAtv51HBy/v31fgOc5G6ygHkBEesgL+nrv32ep6alp2q58UPoNqffNXi0TrU6T29N
LPUsQa9aD4jA+iRYK/JySI58/ScxDrpDYEwmF9dzsXTpgUbZstLZlYzpKBhFPhjLheRVBY+ctVUx
7Wdn4MC0LQgj59CIeY1jyffBH9MiPUQyytzm3VlC7Dkjpq1K3/DFI2Dro3GajgevrYnRogPabwwv
1Xcyt6haAE2PLPzNphfY1zgZvY7QeCN5dnNmHux7McwKfuBswdNt/rDfhj/fPq1XYZJvariNx17o
vb19Hd9gDM02fi5HJ/iYi9qzdzbj0YNfhK1Ljz/td4kL6HwmvSHegLSuD5VdlI+w2swRDMRA+JBM
nFVkEDMOVrzv3secX+VNqaBFrMFL2ocsym8rRm3PRHJhC/QxyM9rZjn+9ejFzXkKl/ySHSldOK2n
Y7ExoGx9WJgjj2exmHIPsGVkuhu6hsWjsZCDikEcNMVaRuIGQkxd7NzSIP10hkHet3O3ZSZePmLc
cc9KGFkMf9qedl5TTIzweqv8jGrCO59Vgs0F8yO+PKcVwYPN/vzUpo3lkRjtp7QwEilR8df1wxQ4
w2MGrhrdnYnlbmPQt/tUDJF8gbsm7n1XSsqieMAaMOQ7xgQzqXvMi9RaTVFmrAa3ImepbqDmRSMN
mzTPPwxwA+iaxyTZ9pNoHpZ8oCXmWtjRa8Nw1yidb91+Nr/Ycy8/W8GCvnfwhnWqAGiTD5Vt3QwJ
ze9fsp8Xax4IxsosZh6lgmtTKLxZ0xraP0HnJfUL90vdRACIi61fNuRA+cL03//+l/28Qb3+sgBh
pt7mqeHeViQx0b6cyaP6xTeDCk2aMh+gQdggSKricnSdgfNf0lSkpDhB8Yd67Jcn//Q10YYxsmER
fyubGDwZ4ZAU1QvGJQ6uTtkWalehR/rT9nf6SX9vw6dv6do2woMostiQ3x4ilV0V9ohW5sWaGt4Z
x2a7AGZaWdlGEUVwV5M4dZeBZmkRa3tksDoj1vs9emZ/o8oemSHiUP9a+CI6q40ueM9+K6mThrJH
WE7xYvd1Re5Ub7m3pvbsVoMTXtS0Z29He7Y/RNoYRkoNJMZ1UiTXThXxHBtB5dO9KZjFWROOU1NE
80vekNuad4Mg7s8zn0zVO+uF+/eHWuhXnZwuAyiDuC4Oe/TbksAyAqnccF5e3EFf/DRz0j24pfKg
FvVUW1H5yYG6vhnshKEHoD+fdNbZqze/f/w8/TD/dGcCLQ7WehALoaIfvCmQUGhVjA9S4EADgwPa
aYLAgdDDjyyZkoCmdCt1CKoe72NmtBXTnqbCUKSiy5Gsi35VBolxvQBSPzjLTOMMdv/nKqOfvhaF
cZnNdXAxO/O+dirngR5oSfY6N23lMxiDBNQrxi55I+N10EbBHWXj2OzAOHyb/Ty7cgAC70kCxOOc
NO115QHF2DSxHL7MZTq8R2xX3BKgxwbhK2vaOXY/DSsH7+3DVEZpvk47ky+QKrD3Y58wAgjyDsJQ
wJ54jyssvMDr6H6w6GrDBy9AW/2hOtLX7u21dekuBGxS6LJt/f79cGIeaAlz34P4pctc78ronPyx
zZwZ9X1Xm1fWxFniD7/xn2SP1AYccSzbQfLpvulngC+DtMTW+TVvc8LXDQezI0F0BoijJd8xiOhZ
6b1EvLQYZx+zRPUXWRaZt8YIoeT3j9Ypd+vnr0+pyfJph+hAfeut+FRMJD2GCaLPRDFg4NzexJ8b
seA26qrZW3WmXdDhqJq4XPUevcJNnvoe+ssk29AniaI1A88q3YjGDz5mPchbWr+00GtDppeFTxpW
5zjqyh/S5Jjge3BXJJza00oSg3FyZGDMFFbYrMMKZsfe4LLs8qI3LgHQacvGFBgXJ1norCa2s9zD
95lM7N64ULPiomLMS0VJYjc0/K7U1k4yxrdkZJWP3sjRlFpE3ve2qo9pVTpiJYC7mTyJjIvWPl2/
GyfKakauKOpIWVHMlXofQPhaon24nNpIStInWrz8XL/GOiJOmcTe9BP7Qy+a7ONQTz0AR83zl2NO
IPXp7vzXefUwt1//93+eXqqs3hDmIrLn/kcjFd2H0P7hQd489U//D3hi1s9XTxV/81i/ZE8/sza+
/52/QIruOw5Y+uXStghHm6m+RzaF4TszjCJ8Tw5HXPOE4fjLe2W9CyAvAi7VPVQ2W9aCvy1Y5K6Z
+q8BVDxxOP6FBcvVBq8fVh26phZnP35aRHuDPeZtK2uwQSgsaCSOMQCCjdOV5RMkMsg8w4nSk56I
PbOG90hGI9O6SGzrwtdwH3yrjNstjfyJNfwHQ1R1vcSq/hyd2EAJw4qMli/IIKXhQVW91J8rD6wF
NjX7WpwoQ/konEvEACGBtScOkYwYIGd+eB+IorwTahivzfGp0viiVIOMeo00ak50o2Us64UVv1VP
8sQ/YlIKC8lwNBdJnRhJzomX1Gp0UmoU4IEcUSX5asZOjNJqzrCYaQgTqePDZQJlyIFCR5G18YQd
utuyCVEyCNAJpKKHubPvonQB3adBTk6umU5IpeA7GXXpO2uiP5rnVrbtJwhJyxWofHMN1UqeJ5Gc
niFzgYzqMw9KWJgg8tBIqbnNkyc7JakDioAOth52ELXbtQ8FYa00kmrxVHPjoW2JgEYpIFcIaYI9
xrbiKnRQyEDAXXYaCj3DvIJ8OySrrhjWYw0y2HcRABJgfGOdYFk52CwlCXh3VBXe4EZoITvl/b0z
T5J3QzJgm2bnwJDCKqmni/rM6yGo5/MynIcneNeiOV4jSim6QInGe2UepK/wBP1CYFE+MqEf7gdN
BgOmACRs0LywTJPDCNlVx1bTxHQs/cW04LejO+YzDZkhPimcxEtiDR+Q37UdHL5KkLcnunN4LuM3
Kl70HXieoZhxRkmvR7cut20XIVWpp6hj1GsF42VpQOdbRZqJ1mk6WiIVPu2EuW+1svNJfs7zsizX
U9x10OI7J7mpQ3JED+xS2V3aFs4HO6my22jx+G0cjsW91dq0rDW1zToB3LDipgfD6RO5mgEa2Jr0
NmnmG2AktqwqV5+MOhFnkI+jr5OYAoHWTCPjwC6Bj2MiCHYt94HKyZ55KYR1x79JT9i5EWhAjVl7
KZ7dE5huSO1im5hLtYk0t67TBDvuY/EeTWd6E0CnuZSadBecoHeW5t/hNnI3hj8n1YbHtXlAPGgS
mqKheUbHn1sN3YxuJKkdSV3VgoUKmgyBRcVb/lEhKHY1Hy6KNExf2Zxyz6IxM/mvhrgvOgYqGufc
v9OyNLO8QKuiUKjYEj3DoZognMbjYsZ38zQ68xlRE/mhm/wbK8wLjsHAxRwnS1Yzc9h7VfL2bKUa
yk9xTACQVaIb2ASDG8l10drgrNE53A+c3VpSGi0SXZgfwU3OzCu3rdRF7+G5djsOurKR5bpAxLdF
elBs6f+T5sL7chdLZQarbBzL9yqenOrCH3ozvwlo1JfRxm1xb+Eul8DWKPQQ417ZVmccpkE8ugxM
bo0ijIqNEkTDOWI8Q0DjX0L4FmQJFfamRPa7R48633ZNaCPnKrtVE3oJoVqyvJ3A+99hA1drt8gJ
6nGichu03EjaQSuiFrOV1aVXFfkTQ0VENBzaizE/w/LNT3KMDilGjLAnsz/5MaHZtEXO8hwanabo
MCWV/BhDUwml+5jSfD/GUjRri8vCGDaU15npfoqGNtlMixNtGfsYl/lixYdEr9bzYH6orZ6svQQC
SDG/CDme9wvXMO5NAtBt0nroBZg7U6bvlaN993nzGAZkalVh+4xMu9yqzL5DDxdtYnKqE0dc+1Oe
3/Rd/dGFJYS47DzIZnNXmc39qIfklQoYlZoztJ+pGIl2RkMBaYLMqCC1ijVJcAgrRtkFyEL9yy6z
5Jlw5Hmfxwilo3DcU+a7Gwt1SLfiBG5ugqhIzwQS1Iyv1y6fUiXlJXhBd+dP1srmMTr3uduEnAjw
8sZQ35G20uwN+u97d154muZmuUI5lsc8PwCUkE23t90ME9FZRIEOlPrxtjAUDJJIvARNap4VWWKd
LxhetoacwmrdesrSy2xHxRzy+D0w4Ek2tArQ7CvP3i4YijZEJ89XJYL01Txa6LCKZFgbniuv7Ci7
9YTR8UoUBLIy076qRFGtRVVW98BZ4luCjNyVO4icsAtzhmA/nuNiBGxuM3UqVfyUSrO7tdtgurFV
pM4zIZ07P4vqe4QROtLQP5NBVa9prsBbMMwP6Gq7lWfwH2muyB/w+aR2AfBOjZK0z4jwhUHNO2de
ot1AKAWS/Vgn0GzlsAwXU+865UoM0r1ijTEu8j4LbPT0VXfnlWm56RB0nOPqcdYeBp89E+b02S0J
MQePB2ovKIY7HsISSr5ZEnUYewQs+sE28xe5oQd+A2bP3fR2Lo7V4jg3JX6ajTHM7bU3WZ+9UZBb
YBnFfaVzn4icpehFCb2Tk11YPBkpoEvqAn9tofLdzZlNBghGIARXIjs3Rj9CnzPNhzrM1NHv2SKR
wvpHo+QY8npA/m+d/Ic6mZVLN/v/M6Hgw9xQYic/1tbf/85flmQTEgE1aOBTCWvwAGX390KZdCb+
iMXLoeR9LaH/qpM9GAXU1aGPKdnHF8sB9nud7JrERhMrYDI5p45mYP9vUAX67P334VTjvDG60Yoi
mgrqauToJuAPZ3PSoInJibvpaqheEoI30vLLD1fj5vVH/eg2fVOG//IL3jRWhMLI3Cp+AVBJHD7k
ykdP2XiVRSQavfz+V50mOj99GStkmMmR3wGM5v7Swp4tSVA0IvrL3CtnIuBJm8MUSqQDbZ+i8z4j
M09CxiiIbE10pmzwy7opvTmrz0BDdEn1ArkhDBIokG5qRsE+Fom5n8N6+JqFJvTii0EQcO2em367
HEtkg7GAV2CidHJJk3yYu36X25l3Jvvcusm7hvxn4CIdeSNaWEOkn/CoK4CbE4pDMRERtIZJNi3u
uwgSjlj7bj0GLLRNWDGB9mf6n3DDzoTVZu9xBA3nZdxBLEKqUU47srBKpzoPeuIOPQWqKrSAoH02
GhgMYA3IlSa9WazNE6SBnIx2OUcbmBr3TD0yt96iLIsjokL6Iu9VrAOGMrk/3ZH/rhp/WDWQzemR
1H9eNQ5P01OW/bhofP8rfy0anvsuRJCA//iVSPDDouGb75DD4OVltOnxr2D5/b5q2PY7Oqk0vjC3
uZBSQuQd31cNK3yHvd7TWfNmgJoosv7NquH93K6nTeoQeh9pyx/0FRdsws/LBgPeciHY176XHAsH
QN+VnDFk8DnXS1lB8nMTcZtmpXiGlmU/pGlh3NlRRwOUfCfUilkIMVYqnZXLtI3S3lr3PItbT43t
Jyb2/BzfSHhloFdmN7nAVQ+CC+xjA3dqN9BM3rbYBInQYjSRRvUE26CY95x8i7slJ3E8SgK4UJYx
fNUEFo7Y7uSCi4buqOoSkkcq++kJo8z8hCVozjZJymVbpzATwIsUYtlBmO/OvNlovwxkET8h+ZnJ
opwtKFf5/GmGlbeOyIcN1hQW/ddRJBRobekeE/aA2yT1b63eIAEGbZ/9fnDUUrxuyP9RH3OaiPy9
2J1ugU/eH3eVpklIffzzLagYDxO8IP37hXP8EeW6t21tJUgOIwYBNozdkW6V2VV0Q6PNvqiBTIBy
88OGSHtMKIAkaePRpmmO0TKMl0vspVf24DYvdP2MD6jeJcwZ+oxelueXAyc1Bl4phXFZAkFLUtEC
I3aa6zAU73vSag5eO12A67MfOPbvgzR6yTu/+8NmEv28m/ClXa0IQqsWkl/o0uT5+UvDeg+T2Gzp
WzdV/MnSdz/BqfuR3U3dGJSqHFkcaq18InUvrSubLaBfdtLJl0tcguaXFnxjBl57UtcJesOzqXG8
+3jmf3WMpr5iB7DOE8OerlMSOy+cpFM3Xhg/Mvi091GWlY8INMe1X5TmIaunGgiEMPbF6PgbAoP7
LfRRnmmnN8dzc3Feap8KU9jWAcqGd4BWz7iHNIlNpuZiq7zJ3pptlO687FPZRogl3WZ6hhzkYGlw
pucWF90RmwdAoJ5iPk7hCbbjsMPSqO54KYurYGT9LmWRHQrnxSQcjN4IA0vyJ/IFt5ALARRQkBo2
WYaKrgnyaG8ugjFRNoSboK7VHbpSnyEqud6XVep0F4jB7Q9zX7dfQ/j3UDUmIqRWBKFBfl8CC9ml
lIdItdk5ghvzMk5ndUMI3XjpFR1fznaGEqdkuuSHWaR5tF5ged/hz1bXsre4oNhwAFiGywEPF++m
USwwoic4rKnsvkTMpC5cztFrM1HqD3KQN2sW1UCIWkCrM8iF0GNG5+dnhw2W7t8YGIQymMttHzGv
NlAiPtL3xpYYDNGa+ohnRzTL82TTt5O9JHSN3lH6kgNjump9Oz7rerP7EHRuu+F4YO67sP2oIrfY
dINfvafPFa2LUXhEgRCOvS+59xeNpgiafbJsiQpW27lq7DtlisJdMaaOOLka86WbxphhMDPt8CnY
ekFtijPhkWax9XqDmGlz6PiZalRXomiW29Nj2+YdQmXKhEvRedYFwY7xt6YMSTIzKsmsz5IfaoIe
rzKZcdyqSAZMNw401y+1SXQ0tFLQTISzoL0aBl8fIItgW4RpeB2aOE23P+xv/1AHvkGp6MtPZRYi
WPZpCCOX0a/2D5Xm1FnSSBYR39mi9Y1ND6FrNYvOuM9JEL8EFUdn0O+k8ZDPGXMJT7VRe4nbIVX7
EFkA+XK8g8Qnll18FhZj+1SMPkzQqJvaBHSIiD+RLs+XYfRjHbtsMP4wx/mnL+Dq7RWeB/syqsGf
v0C9FFJYaRLclf7Sb5lvqKuuTZJdhwWW4LyadYZCmvXCRqJM3IlnbH1EcE9mbHrn1uTH33j3HBbm
uXlyVECzGZvKGQ6kId51ZRg/lAHsY9xeCXjQ31/8N47308XnIIHylikciSJvPzvNoEws7uTdNQMh
cKtJyvgbT3McHhCGl0hKs+UyV1Jdl2Ru7fsq5BvYpHkdgaKPZ00VZuspssWx9CZxhKduPOAeifbR
RON3Lbqhvl5CieDW5vtPFdazVS8n+Q1VPpjJiEhGGU/D0VyWECRqt6ibwZ2Keh+MAaGZubeslC1Y
hoYh/mCnVk58ghGeoeqzMcQF/o5wmWTXlqn6RPzbshfTGAM0ToVOjSHasLdt9RWJBuuVXbnGuJat
bW0Xp40IHimweokD+P+6WzlF2x5Ld4w/EYopjtQE6ub06lEIJy8iNtJxi5Kejwfq8WxRwr4DXQA3
pcqdcR3ZXfpitnLZ5WYaf+LJG7+6oKBZQfSlIZPybMjq5dI1dU6oW7HytZkwacpXBY4Le0lWLpjR
j0GVPztN1RxJzFVH1G+AC+l1rg23tC/w2MuNF5TqigEae8nvHwSKRJ7Sv8sGngSwHdQMVsiarcvB
N2UDazUuEIRSdyhAe5L1TF6w1WltBvHU7ee4YzKckry9YiKQ7CjF2ief2D4i3ViTtkkljynKAw6K
eXnWZaWc6NybWbEejTyrVklS7/qu0K+rFZhfZkat7zWe44s9uePXIQtcY0OLpgo2Mg3ByjKDLi9H
rOtbpobMOJRb048hFSYudzC26QwS8zocwsRQm3lpYWS71XvYbZbDp5RzuTZIvos637hFUzJPGzmY
wwtmVZbIgoRWwYHuQNqL3Lu8tYegzHTJqe8rXcn+g1TFwTOKcd4oO1u2kTN/sFrS1J0mRKhnzilO
mJwXIkpcHtbcBnGJZD94ZihWbehuFWdk25uHJcK+tfJxV+2XDqvkpa1iN1qDzE0f2QeyR2nQoF8t
KPtChp1kdMqQbFlC1Ts/OaTULWpdOawGK4mb5YWelXXHSEoXOIQgnpmhYqsCobARxJ8y6kmHftur
tDL5ugVLXomh2gS6IPjfcQ9NYDWn9hKvQ1+6Lmg9GuxJ0stjTDyGu1qs3PmSArYgIN7y2+Lc6Htd
/kTzbdLjEN4uSWd+qUqyaNd9V4WbmZXdXBv1Yl0k5N0RotgUIYPjpjnH/kCWoweK+aPVLFnI8zQs
t1hd8ZJaQa7uBLXlAfomMxWJX/6bjZoMV8pibEFdF6gYYcQmK1PQj3PHkUBF6YNQ8IHhriZh8BRm
HVXmSiVi08P1pv3VxuYGOn75jaHQXd90Zbb2KFvj1YQbd11ORXUVBFV6Y1fBtGYziLgy0bzcnl6k
/55s/3Cy1a47loz/fLK9osz956iG73/1+wk38N5RyaCXhbAT2PbpvPzX/Nh9Bw8MpTCdKT0i1s0v
To59+r//4/jvyBi3OH1ixsGf4HPK/mt+7LzjX2Xka9PNMoG8O//mhAs75+eFEoMHuz10I62ZpmoM
3mz3AQNURigyP6ieBM0Vw4M02MAk76aNPYoIYMHYmg0iQNLEjrE9J+6xtgn7XNP6ZVZjTz7WY0bP
/8femSzXjVxb9IvgQN9Mgduzb0SKmiCoooQeSDSZaL7+LVBlP4mixbDHHlhRVhWJe4HMROY5e69d
FVvQfUl70MoGXXsoVF3poZ5aPb17xz+fVwa3aAbjsqF2dRxg7pNNbeYtZwLXOkIzQRgy5lj+wqKc
xrCCnX0ekBv+RCCOeBL6gi8OxgDiqbE2/HM81vZz3SnjsgoqDWR2nbhuKBvTF3sTUFO37Qtt/REL
JCe96Wy+5qgYPEik6mY4CopDvLz96TaZHHClmFxuu9y0jnFRsTuxxOR1V4lZF82pcbrGP8HQ6196
Xzfuy7pidTJSrKkGmxiczTangxmSlyRHIuBriMDmgGqaSXfAtW/c6xjknj1zmjBIa/JgqdT6tNAO
vq7Bph96S8cl7Va9gfMTG0Yo4C495KhHsojYT9Fj48vRZQpiul/yLuMO1HZj3md9KZ6suEVhN1kd
/5k9GairG8d5nhN+LpQJH8AxRj4t7szpWqexTq4GrUP62i7iUzeY+NZ2wTX9whJPZa7z3YPSIZRD
jrp16dpZdVYjy760CpK8fRUbYQeD54J0DnWEi0B2aObxM5623k8geHlCv6jS3A3jmr/58UCJmCk6
ujJx8GDK9QnjiYDjoy99/9mdm3k6H0VMzWEqzLza6H1ZZDdaZfIVmjnntwhcaJT5+rJcIqeU3Bci
vvmMyB5KFsTZ1pzI07wk27dDBUFHFFWqP3JAtK0d8EmtQcyzfE/RnbIGg4p5oK54S9fM2c116tpR
GWfxw2L2+Y2nbNKvIU1gOzYq8762GYAob9dRS3d4V0xkw+1mKiKAV2OTP//eRKyDaNAtqjTg6DNI
HIrRYHa0N8MAEYP1I80DB5y0L0p856BfaW/fcgaHWxIrk6nnjWJ4Qb5MkgdIDeMypd080iybeMCN
YI8T+kHCKbXIRQ0nPQcZFBUBKYNbxRB1Q4Nped6QUGsfvJwj9RquYEXzaPG5wWNnC1zXeLq19AQB
XD1WjJjYkP3LNNlckvoRz06t42Tm4Psk10eE9ts6VnRxn+hb8suGVmcbgr51S6oHdCNeZZByDfFE
ZmT88DqEM83j/hZ9c9askz1fB2nsqul2tCS3ZETgeD1x7L0mPLY5s9McMTNy1eABJw83boAvYkWi
9Bkw0tObs5JsXEbAOiUAtODUybB4RHMqedg6C0dmZO3T4nXdoXWgWGxcChr3NiHuD1quE2ckyIdo
Qgh3FUnoHpPTbWbSxgnp22NsHBURCBVfB0YLtBecoAjVZv4rCjMMMM1ikrON5P7EnW3cK8Bo+1kn
9pdOpk7VIm2Cc4T/wfnSujzCIZv5DQ01u9X36nc+ZlS25NTIFUoMrSPwYcsJOdjopfAOrtPRqC2p
7zntpEFwp8oSTjh/MiQeHcmaC3tyHIBMijg0u4oPtFisWJXZjOnt3E/iIskxGmVzm+3J2JpuYeLY
R78uNGjKeL7ZnWN+P5IZje5/YMkA+2TcD0BTuIOVPd3SseA/IuKtfSr0uD0ERo+xFqf5vWcx5qn/
kAaOdLtb7vqAXsRhkiyR7EqC86koGFFaYPKgiOwifoVjj4CLhyt4a9VVmZ5AfWX7HITXnkrmCoIe
eUoQ4+znPjNZmo14ZkzFFMMUVMiFx9r1pfOsk/OcRcgZjPtWziQBYc9GRNlVCPRoSjNejH6gM14z
StGWMyMqtzUusyYw7itMsXCDKrFGQgfryPEMbO4nG+xDG5lJ3L8kBfvxLCU1h+qxcY+0OHjoMsfI
z2whcfqzn293r2MeexM/pA9858hs1/EvPde4lJkKHjD1eXxPfV321Gi0w41iOz7tOMKzvlEAIwQz
tdbxGMy9H4nWDx40a+FB/ljS8t7ICHn0RoaSExPaesz9nmRq1B1jR9FXMxD6M7vKsghy0NLcXuwy
u9cZVynfflidgwYqAqdLd68ra9OkhrsfU799MAhGqx/GJJmLR2dcbbzEUPJBDTVmezsdnOcAxeU2
h25xY6RyNYMhf0+n4NgJzGShj0OAl3OcsAJTATcuCVtiISM9gBnsN74gGyRNayO9wk0B1wm6aTVu
jESyhQjBtjYGYs4lOKvQfac09IH0ckuyoLxZ8vJbrmel50On15IHXqUAMAan4hHVOrOmwMl92TAn
u03KEkNC3Uj6ZmS1nfvS1NVDkxjdCXyn1DmQ+eOKV7K6e1ylxyZYX0Q9aoT7bIY4zjvGvzYQ9cfM
XWXtutYi/sIwhktHt5qzXiLORMmVfsqQ/5dEDsRf2sHcambTnvf0GKKOc6Pu5cwBdB5kEI6HYZiP
4K3EGRXGroqv9ZQIjSAYKCPLncCrs9NgAVwDTwjzyoPYSPPucXZLIoBDDzBhfAREXrGq0jDD6uJu
FksnrFDootoQR7zU2PgGArvd1s4j0ZjVwSD3AF+OLXyOzYW1K2pTBaGXLTvoTuPJyTGYR5o3kpli
1iKd4ZtCqTwEDEvwNL1c9RwUqc8Gy16u/GkF2+R4U7xsatfUeDGEsBQ+2YZqLjTdra8yQopOnhkz
eg17dbf4DQyzXFBvEhNChMKTZ92k9AvPSnR8j5ozPZfAAD/NXvWJmMS2PC8Rtty0RUrUH8URP7KX
Ltj5EJq/99QBYREO0EGosoSAkMxt63gZfNG5281aHhx01arNPA3VFrnKlEYU/9GaWH1+4VNnnS+4
X+5LPvj1bpFjzHs807dJNn4KghzuVeZ1ey8evyhI7dTzva/Utefb1IH/ZZRQpa2CIFQTL9pNr3Nb
3aAmkWGqpr9yad5rFDZCg5LRhZ+llGvhEUaNJ6tdM2v2Pg6Udy4o8WyTtr9vQavlIZYZDwdT1TYk
jsQrZZ0oE2dMxZaaO0WSqjNOJpCzg4OIAraVtM8bgruQkEz1FmaHcze5DYe+tvW3WrCQqcWKhW2h
Kq7RRm08dp1Q9Y0rXgIzWz5V7xJfc49lZ3GERaph1VZ9MLW+2/vrG8KaCWOdkkAeHPJ8wx759FMf
T+0mF11wQR/rRmYVYVR1rd8WXe6fN3M5fIKkqZ3PlUABpfkePzeyd/06KCT1m9g0l9NA7XyfZ0Pz
merwwPZO0pFlfJvFPSpMREAAsS51F54ab15vU/j2TnrOvMubojqOKGSfiZP4PGktIg/DK6tIdV2/
0zyGTTh7I3WjZZB7PUZI45DUEbH4J5sFstI+TtLhqGrnRaSJvTUHg4BkoQO+gZ15nLGvPsedLtpN
3PTTZ3bEW3bXHTtBktY2c6EX26G13fuVyXXJyt/BNETqHWqZ6R30frL2VUp0dm/O0Hag1qxxY+Sl
hcKSeSBZSPyOezc4+q0ai9LYAnvqZvbilPXy24y0HY7+eWWXBwAUitioNUEqzcmSWnxSpWJN1ZhP
0pimXLPmTg0uCVTZ3GXuAYDS+KAVvenz2gP9FmZrclUnBk4gZFl5btdcZD3zIrOG8YFeVnlcXNKv
gjUHa1kTsWRKRluQe9nOXfOyAHr4DPEfOVqZ85qqVbxGbAF6SM4TYrdSRf4WjBB5VnX+hVsQG8XL
K76rUKp+Dsae7A8IEzFJM+0a6dW7a7wXlQuyZzRSME1qU9bKKw2sNQ8sfw0HSzi4xVfxa2iYUOSH
Ta9RYvFrrFj8d8bYOK+JY85r/Jj3I4vMfA0mS36klOG6kdaTT5Wn3ZmSIMzIz8Cq7bwxdqqzVu/4
+6Jhy7XRnWrwGT1m0G0dyR407VJ2W0BK2Ii4q3kqylpRzifdWKbb2RyNe/aiZMWs1eqUtFzxQZXR
Ws/GPxUZOTtznscPSoPSgNf71lLvgRvsKuhmBwhAvDCThq2ghIE9dt7EIm319Z1IS98+znhDOd5Y
TV+clG2qW2mrgMYt1v8HHS2eG9qvr2mDDtVegw23JVeC3USW9GwB4jWpq1uPnnWgl91Gq2IOb4WH
uPpibce9/NgjZxX9Mrmsh5J6FkRpxBlSaZVThl5fK8/QUYPzeun9oggdT7Ah+6kA8k7rA0XO29uB
0d7AjByYKHYMb/33P7U+VACOzgJXd6hjRXEOKA5w3NQtIO91VGnbqBZVvXWhlzxXdjHftgOH7jbl
UJo1U3dbkerxwSd67wHpqPbXOEyKd6+f+KdPpMHCWiQvwEOXr0U2V3On24HaygNAdjY0vrae40bT
7F9sw7OOQrFRrsemK/dGx7slou2/HibYof/5g/2qK0BSYCBpwCtE6QWzjP2baD+Ny0wMWU6YXsAD
xWVlTY+Lvcj+M/2ppd3ZKOUIO6+dkuIhlrXsh2Ll37bV33lWNuXM9YN4Kzj9rVlpTAkhWMwhOThT
4CchoV74cGRgxOalgeMm4ZgSi31mZWlyNoh4qbcCQSFM18G4h49lXMKV4jzyH98WJGCWo3PgQxH2
dgDVloybNLeTA/08jncT+0bUqg2nGUVZJRqwx1QbWRFVttFUIp7+fPU3wJbXp8LlYcj7a+vLeGtb
rGdkjrVauCdzySE6N9qZsF4oehX8KRKlHW2F9vrWfeHF2tFYD261Xdr5mbJbYV7Z7kwcXKgXQ5Ie
MKAB4m2BMX7vUdXejljiPvJZvrHjrx8YazjCORQylBCB8P864WikthnoPG1vpQ5roNkQ1n7y8T4y
1SaWCxb+4Hw2faXd1eZC8WSqUtYBUnCWuylwWZ4Sy+B04iw49fPS5h9ZnfhzAqSQbF/LQ5Yp1jnS
5VRpJPYE8sUSKmARfGCVbBPAnYdlrrg69jyKN24xKyYWB4Ifqrf/VaI/qER77mqv/feFaJR7Tff8
0vwssvrxM//UWOlrvC+xCJSKXcOiyvv/wszXYCnmmoPn6YcX6Z8VaBvJJgpD3m1kA9g/zE3/rEC7
KDMNMyDRAQs9Cs3gP6lAv86qn16iug/H3Vulnj6Xo7r2ZhDrVSqAUS/aGXniLVsMg0iPWX7uVGDX
3YmKpJeRZxv4lCH2vMfczDlHkF+N9OgCVtkBgfVsC6JUA7KirIv6by2kNqTJqo30X/V+8of4r0Ap
nmXnkNHXoKiFv8XAHrekQ9j4S9VItGiYyEpO6Tk8CQepAK4dT0PQiWIfIbJfVyeaYuw0Cou0pzls
YwDMT2bdQWdp3IE28F3eLgb4BFQpo3fjp5NMg6ssG7bjENgUliofJAitHPbuYSkhfs3oI7S4ACba
oLL4saL+b9Z8MGvQnK9Ksn8/bXbMmuzl+edZ8/fP/D1tfP0f/Ao2dSg5ABMiQP7XtPG9f7iY7VZ3
+8qRePUE/rNxw7ShKYOChg+gY4FHiPz3tDHtfzj0hhioq+/axLD3n0yb33YQLpPFom8APwUaydud
zUpiWXzRyINpkmkUUSWiy2GbaXBuS4utped09Tn4RWyTAcCLD1R5b5pGvKDZvNCfgo++No7e7l/a
lhqmWqZhP0pTbb25crdGZpYb3HTV4afH8s6u8t1LAQdjR4nWC5rOr++4zoLKZ+AF30MXp2RrGmNo
0T7egnhr/4tvxa0MwJEZPPS3gITFIL9xtu0Be95ETh197k1HzzgaJk9+gCFBofrzyeH1BrLPIR3L
YlDQ6/v1W01qkAWI8wGxXYxdfTZv6k6638EqbqjO55HXWNQCY5YFoVNj+vMtZQy+c3G2xOsopoPI
++XnfTotdfjgYhj2GmREDrETEEfDbj/Y4/7+4Bw0oOaa0uGi8H+LGugTH9NLG8t9F9jYnu1XCIQz
tRjHcs4B1Qdf6lfJpMMddcxVL4l0CWcbvK5fv5TT0uxIDSoJyexCHC+6b55lfveBaeBOq85gvX90
/Pv9NsJxwH2/enDBIb0a4n86XBAwlbMZbCQlbscB/c5RU+hBs/3zw1ofxk+vx9fvxTmBlx7JDCia
1tv801VoN2HQxRK6tyDTh5amnSdafzWjgIomvXI+2IG/dxd/vtqboUGzOmkpdMi9T1EbtFEWJgqN
vsgLenFUOhENF1///AVfpThvvyGbANdZ994MSNbtn7/hnBauP6Kw2hv04q7sxsaVBk39SAnZP8gm
KTayvfXU7BPcToikC3nqhEb6IJOu2Ss46ls5AQLArSn+miZIyjMl/dAEIoRmeA7pBSekWLfLBwuT
8c7zX6l9JNCsALHfRpzfJy7RDUyjbMQyG9og5L1wmhy11TRLJ/naoMlHRsaGYGSxNcvJ/qIvHqIr
wxeX3kBCZCKS4ApOZfLBXHDe/Wisz+sMd/jfm8mQ48EuKKEN+xXQauJC3GTkBsBbdwfwd0n/acos
IOYj+naSbZf6NNV5BwWqgkVUwU0NlV6Hhd3nYUuwMhonEW9iKJ0h9o75LJFmRz7Uoh3JnsTGoYZh
AykS6vvQ0WAfM5KiscMSREHucIclY4doiTaJ1flbSVT6UHT4QrRSRkPsBOFUOmepXXySo99fFvYM
+QlM366zZLYZteGKwv5yaDNvwXtaWoR5l/G5ns76o9a1ak//UItiZ/5ezNbt4A9FCNG9OFBuG674
zfXuz6P19wmComzVZLwmvv12RJ36xJHOuD70Pr3UUCVFWGaORjbdyyUWW0mn4D+eklwROBexpKuC
JHgzPQLK7T7F4WHfxfQPelztRvJXUNvnnVXbNIDdz3/+hr+v2yvvhWyUgJ02W583PCQyfBScQzns
AanD2KEfdaSwxYbW7ObNny/1+zBF4EJjAx8FlEY6bb/O/EQ6JMKphregr5yzhkLjsRml98ENfPcq
hFKyTbFWnNqbG1hxuqhIqud153Z6F7ZeoB1km/jXf/4yBhvCNys138Y3DJ/dIsWvtyC+ItMWdGZB
v5/QYWwao8937lQlG87ZZD4Td8GWgoGP8j85df5jZyb7xkbT/sHHeFPz4oXhO2xhjDUkCy3L2ypG
2zb2kikPKeBUeljWg3IXj/mws8cB4Rp9IPto1FOw7fTm22vsdTHk454yrLqolsU6OQUisz9/JvPd
z+R5azoieWNQV988aBuedZxa/b5OZH0E8bMNdPzmSz20l3EvIHx5aAxKhG9R2WrzlRSo9qCqmJvA
rxsk/OW30pjUZeFPm2UZv8hcM6M2G8TdXEvUAWAZDmCNxlM9l5eaPny0uXj/C9AOBvUBvunVjPTz
Oyo2wOPTbuSmpvNt0nm4QkY7+ZSyitHb9fJN3KMdrDx34I3VVScwec9+5t33nRscpYjjaPI7tU31
JrhpAPXf+/bybXHi+mT5abBD2z1vRtLleVcM5Y68dvHBK+ENgGrdHzEsfvoGb2bBOJR84Gbu9/TZ
klO8BPVpoA+1wVu8GVb5riVxEOa5jqxnXqXF9kchjW/L5X9/BJQTUHdN+LtvprsPLZ70B9nvcy3F
wi5L3/nKturas3vOwoH+0pRqevRMI/0LjPcgFSEfjZluitXHrpJ+Z+o9OUNUDhFtGGMVeqYkhYAL
7icnzyMytoxvM7oBlkrvzrOKrUMAwsbVgkfhk2JlKEc/1xxI4UvTPFO9v3NnLpQgyonEGPTOB/f8
962b767iPnttEyD0enPLifaDnJGzILR5+VhjPVR5udEWWjfN4lgf7BPfWbbJC6SAwr7+1X/w6xRD
M+XWHYvOXiT19yDz6QcaKkcTtnwUT7ieTX7dr/G1sNYBwLTXUM83k7mNEym82GEkdcl9QejoI8Ew
a2UDLm7ozAUSYN1F104EyEfAq3fevq5uI6e0LF5Mv/miBqJ6zTjXexAL81M8+NeT197qdvy99Iav
HHndzZ8Xrrdl8nXI0tih1mXA/HTct2t6oLR+ykj32nMMr2+lxb5nxtiEbIy0YbV80+PqvsnKaZPM
gs0NYVCR6hHx6uxW/vxR3h1MdJt4s7yyiN68ljM5KCdVzN/Rb4aNLjx6RnBsaGc2CfEmH0XJvvPS
xMhNtXCV0OOdffOQXfInE+pgPOS5m/aJMGL4An76wRnx3fsLIh1P9np7EcH+OmpRwSSNYYt+zxm5
i3yi8zYKZRv0MF87jhCOowTcCfDJttyOMRouqgEQLJR2tizuR2vk74dynw41u2VaRu/gosdZOkva
F3wYNehbLDDJru+Wi1lB+0+gtUeir7DCeYMZNoXUP5jAb6I4X1do1kXAjxRVXTyvb5aLAeOWadV6
t58NO/0qyHhxqLsnw1WfGU4Vjm7jwp2W/IJQm1etnHLb0tlQ5ASqULXEJEQjoX4XqEsT9GLEYRmR
kzj9y58H4jsLjU/HE08mvfvVJvTrI0s1H9gviOM9as8Oj+qitnZPNBZ7+eyDW/LOpUDb2Zg/qTL7
mB5/vVSGtUu0ndfukVdU321gTTd0OGgtaq7+X3ytlRROqXstqf22qolaLIPw7XbvmFl3A0jARfjh
xWcIx6gi/qvQeP1jpfwDKmBdU7gSZRG2iOBo31YqcCwkeSO5UoYUEwhLLe6qBAsQbze6R1MFN6RB
8PHni757Kzlf0yxyaT4Gb54aGSM1pngH54tpqKhyUFhnaDg2nY75/s+XWiXov70h2GnAOPOo6q9O
7V+fm1/YjUyIEdm79tq+J0506KIMb/JC0lZcQ1rqenMDinMgn9BSo7bj5Cin7TJ5VnVT+Q6TK7Oo
McLGgUplCoVItqsLn9ilsnRRiWLfeW7wVl4UaOj7HZx3Wt19bYBYrPlKuGbcxveJfIE/shst3SJk
FfXDHgGGt2wbGzERDMjUuHelSWe+tGG+7HKjmtytFYjURBKBPu+bm1MsSULBCSY9m1II9psuK7r0
U4/IfT6WgDudfZoZlb3VdGGcqmWatD1uFYAwTlVL/8Ie5BzfuBAb6h3/X4NngNW0mODjBkW9qQtl
Jxe+VzveRjoAQXfSacs7pQVufOpqrTkYHSDmcE46k456mj1UPc3ucMIKkh/xISci8mXTFDuyb2jZ
VWKuu/NccZzMIjcQY7nvEVtBQlLOPG0aNcf6WaWRtEXdoRJozypn3VxlYPSevT6mXgJofooWgNPd
nXBQ8+4Jq8/n6zH21F2d2bh/Z62F3qljl0u2claJPLKJnXatPwXZzkaHL0IaMgvOUsRm+7rjFYWI
YWXA6poZEFPaO/4nlC7QwcsKHVNvpwpAmxDOofLlDXXenVSOeIyFWX5GRqvfDrULnQoB9kFbwWBW
G1xJMsbrtt9NqVffxqTHK5uudbEgoDDtAtBOUFS7RKqTRQ5fZIr+OS9cO0Q4EhPAOVmQb60X29LG
rarnns/QeXu3H/VtYGe4RIOFwLXRBqSOp+est8X0FdH2uLHlnJO7oZ4R/DoHheM9VNMcOlimdZ04
NM1tr1f62dbQ6+yaLtESST0zznwEsRfWyPPgtABVD8H5tFjOniDhmwx+e4jDOD7GWGyjKS8km4re
i5COOJu+95YbLBHHdrChZSBL44/iqqC6BDKpOxXTZG4WvWi3ExE3YZ7GeA+9ojobrXRNifWvUdje
Vlo6bY3RTxEQdUs0a4NE3jWbe3JE9Ns4KcUXsiD1c8T+OKGGFhCvPnTfXa2tIw0LyManYL33msY5
kqNDslAdT0dLB3nVz56/pUhxMg0EK44wdoUzf65w8hLIGx88x77L5PzZmeJ6O+oBhToZf67AHnTM
wMo/KgnzR2ltjOhLu6fRF596Mis3btL4Wz23NZ5Du4RkgC2blHPDbdZp6rolXvq2lxPvRas/H2aM
VICa4JBo9bceryxypSE7AHGqDnUFgs7uBwmKbMRZtilUNiwzYVdtvWC6YqfZIRdusmAggMxHWmMy
eB4rNALTxms5R/AyZZHIEzk+Ce79ZQvLlfJITNxhYRx1ohy2WjOQlWYs/hn/0GwnJsSWJCln7s/9
eUzG/gkfp9e3WF5iPKE4bMzuCYz9Ts8T9BeayWfee4hP/yLQqBAHqyhN/Jh+56GNbgzPP9c0FyZ1
Qa4lhNJZOdqJ8qyOhr9ps0PXcadC4qtK5GeVusdcOl2bYNrv46ousuOYu4imgqyFQ2v6OxL5oPsB
1ZpOadbrX109Zj9JfVdsvUUvz/BQd3/hjkncLUKAJspHJ7POpwkMg62K+HtAcV9G7AIqDt90QDfL
7E+f6DNV3zuBdxWvZG98qfHQbDiiOVdBbYon4FYYF3Ez7gd2LPf+bOdPquf3zFo5bZvBbE8LSqco
IyHpaNpW/0gVjjZI3qfLblCSkZBaQfs5Tfz2r1bYBW4Mrf3stWZ2yGnAlkcin4od7LL+kV4qvDKv
GceNi46MzN0FA3CIUN2JCuyBoL1cJ8rZcB0lum3QdRPS33QIul3Buak6VAIVEHr+RD0Q8Imp3Xcy
ww+DZMTB3ug2lvSK1uBREEm7jkFtPCVEa97Rzi4hEHTS3PXcTu2hDtZ2MXKrID0jdJCP6hbqQZmT
HC8SnPpXmd9Caie49qIZfP/cTm1+q4XTwdYz904NJrZhdiLkdYo0vQKDKL5QujO3FM6cFQ7Yutu6
qRYEsSBDiJS2q70Hav6qLIXy4JylzhWTqGVS8XQpwrengsb5FXhu8bUjpf0Gga5x36NWe3yFi8B1
nvd+yk3VOns+0xiaN8LpxFdnPWESDr4gMy3I7NlzZ7MD+ll+rYZZxOjs9vSKK1lUL74Os+g+g2OG
peZ57V9w1rE+LzLltrZ1FZ8SqhF7GQz9C/JD58peWo1k8SZIriaa9Li83KqaX6Cc2P7EG3gkATHE
lBDP5wavZbEZgzyJNOTubZjU2EhYoWTch1D2jHthzM5V5jTxJ+GmCellsvniJi7YebkCQE1twchE
DED/4kjL3CaD357mTo83iSbVWYf16ECMwPTJ13LWxSTODpbgpzGNJVcSGy5Z4b7DDrzWfToWQFeP
HWTtOEQKWeSbrBjjU1oBRoGoGGAhTUZI1vkiGhkuzHPKWHX/OM8UrX1P9S/AjJ0ojufyaHTDOspl
usJmctO5y4gHeLCbARoSCTPtqXT04tYfOvFsgU++QzUML4GctvRqdqvaCHs0E5/L1Xnuu718QLRd
3OJvsa9Wqe65kxvxbWsrLlTAYAg8D1MRm4z0yu65a36eztd6os04+PFIaJONh56iPSyDKrePrZ7W
56418hubpbhlyz59IqWgf1lGZWunBa5SugXhPH/3BGW+KJa490LqLT18DVhQNaybxqtZyZdKizLN
jW9JX2J0C9m387FSigiKVDKSFq3tWHpdm5HGmpVelUWOp6DCmn2tWTlFXMhQPGu991N1dLEx11HQ
D98bMsMceheEHrTV2H7Xmtx4sBMxbmBvGN9clZN7ytRrb1gtlu+NiTI6cs16LqIud+Q3E8cuUQjK
Y+wLwW1xeZP3e7CHBsQRtrz3i1lqt8Ggs5p5rvoGBLG9ITuVwn9ristBzeJpgoR1Ywx+chW7+HIA
cPjQWX3ryDqGcnXG3Xmsyf5+bIl50286ze9Z4xFLO0fywbl5sIgvOBPHO4gJHYuYa3rUTQdL0hC2
/C8IOIfLGIfLXpWlOrw6fFpem+cWTj6JsjPJrsHlrzGhdv+pEyoOoXB/h1fKX4ExQpushPUV/Kuz
swWiMGHPoAStqY4cAC97g/sV0tEkNHPomIeDVc23sAWm61dfZm3j9DLLBNec1tyhablQHkvipOsZ
Z5mu24wyyC9b6j+6TNUJK07HZQv3Sh8rPG1exbphoe6b9Ey7IA9aXMG5j+/QQUPomTLgfkNWLaFB
NiJuDUc/OtlwUvNcku8q1YWejN15nXj1KUnrOWSrzxYwoP1HCfU5IOb1iD0aI1SjrBdFHEab6cae
txN/WD3wWtcga3ywz6Yptx/ZbyM/16fmazCufaZmQMGtmcc2bjy6ZSkbUkUs1CP03OQWgsC48yZx
cJuy3QS4/ODnYrv3x+WZ+l/1VFREsPLO4WhlaogYc5cTTuTNs51GeVHgANCwTKhY06+Kyha7Hj7q
WRXLaQMQobrhHzyK8rF2L1vNZakLklvZcxHpxN611ANw+5xj0MxjoAqywH1w+6E8ZJn3MKGS2lMu
TdkHspULq2xuMOCP6UVGvn3UGOZKhza+pno87pSvkfdrGsuGEGprMyomYy/SAZkppcJknt0zNhf2
Y247+xp68Y7pxALc5JxOE7eFhlEGwXdFCPDjhPfvMqiCBdVCZd+LdMpJpA/sncPaxVeDOoNc2LuZ
FU/JUf3U7jz2hWE3dEgHp0l8W2g1mVghh+wSGmx8l9UlzGkyEhFeCoHm3a5ygtdF3kU0EIAkDGYk
PZcNvZ3kz2gSi1My1oehaEtIm4AtmzmfbhYdwGSmVTum4g4Tfc5GzcGWFnvysrKd+BOZkGwzbEWy
tafnofCH7NbHnb8pKss/6yHlRTHhNCny27CAZndFcnHTROkYGDQtyuU4z426cFHa1+zRtIIJ59Yn
kUz5VZlb+A3bfMGZ2pF8BpEXYoRYxeHqAoF9/nlNAdw7BgV4SmuokNtFUNKQmUb6SLyyiShmc6rz
FCx4AKLFKSBV8hY98anLvekQqwHfUl+sQZXYmOrRY9VvMDDR4FnF8APStZy0aizdxqQFnwN6ppxz
nrumlhH6zyVqiXKISPVN/VCpwfg8zTa0E9P7ConjWwxL4gs71vJL2cPuyPte++SVjrazlEQVjCHm
ZnbZsZRzZ9D0DoaFxO44FWyHpoMy8YacNKsZ7Y3y9N47eGTL846x3eZKG1e1NSrb5oryDSQHEGNJ
QxtgtfWSQZN/qaq8vjHR297g8sQu8mpsJGQJhXtv6l9rrJwvLT5DEZkav7BFBXByCNO+m5FYj587
djw8t4xDTpW6wGqUhkG0FFhal9XSytuS2tlSGqak6M+/auLMvGd/zMkUx7B9SooJt3rRDC+9XO1+
2C+r7wU2NNw0yxB/0fvc+FrATsfFt3q+eyTKXzBAcgi340wDhbFgMNQcAVTWRFTobZfCqe/KFqYU
zAt4HjsvGci8sIORigYyQ4ZHSgA9iQF12dyloK8d9pgkJziGw88EYkIejtuscDb44xhGtTUPxUb1
fMpt7iCX2tSotDwOMRMXzQEe9mfZ4gycG/VaGWk0QgBJQG8BTQwXjXxPcDCUH3HXBbO21+Z1CzDQ
IY1DDlPBeZ7qpCO4mC0ltmiXp4QUmzTecpLxF9UpclQSUtUmAMRO9d2U0OFD2VqYt0fwm19+3ExH
aQnRHLQns2jpdZRpHpYMIAKJ2+zBGhDO2hK3HVEL4tajxK7vHPRj/8feeSxJjpxd9lXmBdAGLZYT
WmREikpRmRtYloIWDuXuePr/IKv7n2Y1p9u4pxk3NFYyIiA/ce+5gKQy4hYWZUFGg1lALWktpkC3
toDWuxs8YF+6G5pPnkRRwSlk37rQwPl9JDEzD+las8jPPSqGaV/hg0sv0TRMPyaf2ehqtMmwvfiG
lT6iUbb39VjXL5UVBfdFEIl43WKxfsS81euDYgwf37ojP/pgTybfkaqcb51hbKDL06o22P/BMVhz
Trh3mf2TZ8FchqM44XobeEjgKcjoXrIVXxYRdj/137O8z8t9NHaCBUYExmxvEvmn1qXJ/YNV3jPn
Q8387yQxkZorrkMqOi912xzifscQBaI+OOeVyDzibWqXhpuXMO+vdQX1vlgt2VTV2p7JhL9NJ8dc
i6WELIPaJrgFbeATEBccd2VjnthJdwdJbM59lYTqBi1T9jzPqXyStjv9XIP9V4P6DxpUlGg+GoH/
HQ3/JXvi+l3+n9emK/4sQv39j/6gh1i/hR56tgCBf0AG3J/SJ4LoN1C7vCog7vLyQv7/v/QQd6Hq
eotkEiEjoqpl/vq7CBWqrovny4sswm+RCfB/+B+kT/wyVIaHuRhrPEQVpocc/FcFnMUCYjLNpDlS
Uywwgjrxbp2OBmcuYc396dD8m6n5L/uvj89iGbXIxSMXkcUvu4CpN2G8hVZ9/HCmz5OGLYDS9Vlz
BG6E+E+3nMvnuawabbYcqO+cX2PBOgPnDk8EPg9LOQYIPLoxZDrM0INaKvgh9p2to0LrUfq8Rf7+
x/6y51w+nKWbDwiSs4e68JcfKwz8iU3f1ce5G4ZvQMUxuZfWBEVlsbYRthA9x7b5T4vdf3OIQRiF
S8jecq39OrbnuZV3yN2rI0ldS7WfDt+AuGDtIDEdAKUJN+Hvf+ZfPhCVChpYLiJyFJ2/yEJy01Ct
3XcRbChS8YKwZfTIDAbvr2O8OfHkv/7951l/Oa4BJTJLNpQQHFwiQP51MaERacxJrCZEGkrwSvDj
3r7FbwWAICQVqFrrMbOuYckAKtCF9SBIR3+uW2z6i49trldJ0AcPg7Yh9HWTN04UqWl/Y0Fw/4zP
5h+uAkrhf12kuNzwlEfc+8wgI272X75vXeHNyqsBRy+iIfcRJooXn/sEZusuwS2wqURiyZPFuqgE
PEWs0iP3oH4wMJUdSFf0/dNH51np1ntPHMQoK+oirqWebutcYVS9goqt0tMEQKoil36h6dgmx0EU
HhPP0e4pUIwuA5ij7TnctbyHr0YXGN12XOAcraHVgzX46i7OFvDN3DGU+oLZu+V12M1q2uLotfNz
54Bb8HlK+JssnIrosKA5kA2kEfMINhtccnG+BDAFvTaoCe05tazvXKWK/sfKslxdBjea3HtVa0lw
RYo3z/dy5kVoFLClLw+CTi9YHmj46s6QA7V0IeBvqFjAMmFe9Dp3ADv8qcAcpSbwu2HlTHdm30PD
icTM40uZOUwEq/Pew85UD8z/qFyrKQaykw7qwRBALrxh6ebnzHvH0GjXxxpWyqvP7HIEam1RzH+Y
vUaXALdNW7hgjMqeD4yYhD/bNIFATULpvZcjxzGcJ47bghUZI07aHIromUm39/5hU/ywfgpHes5O
NxnG10gtDtYeb/vDz2s1JX0E5ZSD/PSSLZUrtQH1Bovl9tXWE0v1Xk6U1ga24fQU0aVXx0IYAj2v
j+Jh3A7UBC8fHtSw5Xm6GYoRpgUyDq6Tqfbd92YhL5GZzs2/OMki/PvPbVnBiaEm5spAL2+s3UQ1
5+4DmuKAD70bR70MXHybQ8rdzUBE5VSACX5BsZvGjpMUpRZz13Rpi2SLJTOTbgR1IgGG9HH8XTV4
a2ckwSelQUMDZqT9WmB+vX78myGO63UF+ZznxpyyEprae7by00aSfbIbRc8FnC63hz8UbALYQsXx
2eon0gCnXo4ML1UYwcEJrM5ZDeDnR+I1QzO/MkvtW28VEl+oPrU+u3ickY2Kpx1kJL2KHYM/gKts
mUdpDcGkVgnoqfTU93SbcGHGXG4E87P4AboeTIkUFhMlezoO8Y0N/vMV/bP8NrE/myAY9XN2JzUQ
3peew5/u+7qe9r2d1gjjzILJGb49Rs0F/bA3eRzn/rF14hRHJH1xXEcM8Bz2p6lQR+kId4fGybl6
YcOIa5IHYlnUmaGPevSrkda1jfG/2oa+usxx1z3RHZ97E7c60Ah/NWhl3RpIZh9kKnpGMPHkvQ1u
EblcX71EqRxl6ozTkHlT2CSU/KZNy2kSwwG6JPkmkChcWQYEJ3ol/9qakPEIGnWZ1QIa4oQro29W
cw6hadmzf4uylF1ab2An3HBxRyeXpSNOFXfqo5UVBPGzQ2eApd1wn/BxMS3sBCmJQX7NS2RBB8FK
d+IfOjxzOnOBBeoCoUNq8V9WPJehHDFFU0if6zQ7+AbUG8l8cq/7oX31LDBgFQShfBUkIRJ6bwJP
NOOKeP4gPTHUaF81O1o4VYV8V02YPOeev6C1YB6gl8tfAOJwY0UaUndsEh+eIViCIRotrvworje8
RptH36uIEWFC0PMzkh32/NA7eeVsRi8zvuK3CvDffJxTdwyP5GNjLQVv0ANT69j5nnyobV/mZPL8
LZvvUxm18Y002uSuows+JmH0yARfPJdD964r+CpcgtZzX0XjJh85TirKec6zjctOUdPab6NBBsKa
ZBzz0kYy+ESWWBGwHpRHzyEXbONIYa25L4MzxKsu3LGxqW+h/ahxN7v2c5WG7aZRPQvRqUpZg2qb
vBejdL1pVTkEjdSB4X4pLYd/3/LG6p68lCjVL1EoMyS3oo2b3QwIs1zZSTEiWwbOdlOV2cihq0iy
mcGefGaR2BzoYEOWE465yflJ+8BqOzJm7Lh/bVRILdISbHvjoDFfF9bEaRURQ1X4nC4PC7dMumsX
9vqonTy8GkrzWqgabKlG6ffffqKW4oWVVfiEuawEw+aHPiHJOlHGcimNbBJgpDfW9SeNSqDw78Fy
8P/zgX7yBwxWveTUrMuS/QMwjJzvFLDiW2Ut+kOMJzWXoHKS6AbuC3blxC543ndTd9DpxHNw8hJY
bphyoNu1pbHOwyURMedlUq3JmQOL5vDxvicF61bNexyDP3QnQs3eZ53zwP94BAYps+Ft8OFfX+Cj
6d0g67Beja10b+Q4muQcLBS3bjD6bzUhNZD9EB8DpZsFKLqS92PPrlZuKjbX3UaLhnlEOXgBFYOm
r9n//FpW7eGFFymjzFNsGLy+gA40Z1ECcvpguA3TMkEJgQlZcwmVzJa2X/ercaFLXSzSDZ212UXN
q7RFm97a3sS3zqqW3yqXHLJN3WU6eHDBNvS8LfwB3vmqTJOFFSJDcwoChkuufxqLPhfQHTz9KTYa
79VPLR6suoNJJ9tOZSADR+aEzmgRBhrMjea5Wfo3LrisnudiYH0qG8M8tWNq/Bg6ZpjpKJlh8J2p
cj6IZbaSXBaYRXmTiwiTu9MtCL2kU/CmusCFlpCobDmiouGMk6bBa31sQ6aKrAiG+lO8nNGcbdX7
TDB4tSl7TqNhLajjwZ7BWGy8vjWyLaLX2Hy2DA32neNEafnJdxhtf5p8VSJpY2qbpOFDSX6Vz6sK
6J+DiTUByrFIPIzEespDquVkr+TgrcAxqIfSbDzQ2S5usbisss0gFyoesRr7yoioQQJ7CUBC83J1
qmFi85Kyr0612LDgiU4li6kLp188NCyAjgWsPWgtEWM8EACrqU959eiwOiRYd1ZaBcauHKXH70Aj
UDO5WJlBdHY1oa6icu5ZZmcbp0vGHbn0FiRXq1p1SoljQybrKhlK66F2ecSsKENImZs6qFQFFcng
V8UP8jo8UEFNfEB+USHzERObiaaXa54KP+qOjU6pbyOFJYHrmsJgJB+NLat561V62rD4Wfu9rqCU
kVNHbRwD2BkXEo1ZbHKRyq1yWdeZg3sBsV3fc7Z5L9eqPPHmq/ZuBXc1MJyBCFF/m0TlZcQCg+Uq
1bcmyL+n1vDH166xnWszVXmzBoFEAQlNuIxKZmbTnVNZD1R+9dYmcv2Hx3705JB9RT5CZUc5lpo6
kC7IHCOfv3vC54S4I7fwDkWaTDcMccqGQtuYWiQXMTZ6PU7LE4SxPePdhXgXDHlzZtVksPTSor30
BRyJVZXytMl8VsHrecIds4pJMe/vdCFz5KiU3Zu/b6OWruNPAmAiNelLSOxgsGAxgvi17SdRMo94
47WH1vso+ifFDLFbKAd//zl/6X74ICT3zDJo+xFl/qJZi+J0GPNmaA8/+SYjcsRHAU+p/Em69N2l
dfl4HP795/4icF5+H+JGVOo+nalLp/ivXSIteenkDZselZf++2DA1a56BX1NAnvstk1V6wffT3kW
i2mpcv/+039RoX58OgAVDCuRz5f4VV+pe1YH0vKbg/RiGpA57NBKLE/dPOh5Zw3JwmMAPENbslTe
OHV5uH98hf9O7P5hYoda728Hdv+3K97r/r3/88Du59/8YRqPfoMHhHCajMUll8bkkv2d9hu5v/mW
j3DWZmLGcC7iqvrDNA7tlz+B5EGP/3vG7O/zOsdhlIcCm6hYB1MWpuv/aF63ZN/++dZFlMl/HIxk
Fi4cvukvl7ZAP++29ugevTIETukZ07WrB1JS4lSdykR4B2ipOa9PKfU3EDnBjVe4gkgny5IPTTOa
q5G32HtJbMylwIxwnevYefTznD7dp2PaJL0bXNOSTDqdT9kjMZDlvuAxdqwS33pr2jjcQpDPTwih
t4MmDGPqc9jDRsiLIMulImFgbOevZosVKItxWK5jqLCfoAeyB6vL+hwHTrkfHZ7LaqgvDWpdiGEx
FV7Ow8Civ4NIW1FnwaB1NraRBCfSKtgmxqW6haJa7mGLLvP4BHNE4Cv7XhljdA3IirlYOjMv2uEB
jA7FAUcFO3JvNXby2WLfeiXA7s7ihXKJbYQAJktzy4/HVS3cyFiZonV+EPYNP61aGFbWVNtr4FDD
XaQt8kNzELA4i8iq7Zaq1yvN9pukbaPaR18mMsqsemyKJ8h/BJUoqDJ7EiHzA7IGzJWuBIsbaNKD
2F29NGEW36JkkfcDtcjXCDzmZ+zjvHyLUB8cyGhXH+jrPc79bG3adrYTsTeeTUVQDXsdhcQ+CXaI
aifK64KfwSp25aIdO0zE55A/647A2Z1V1nl6jRz2bNfJEYCk2o5ZyV4CBuem9+JLVbTVkQiDY4ne
cJOIZn5xp07sBWOzH6ihGqjyQ3YefFfuCX+Lj3aVVnfWHMz2LjJYbKZUDcaW/ex4bl2dPyc6i14D
4VfbPPPbU9z68lMLleMxit3sMuMVusjeVMCJOyd7iQe3v8l5aZKS47b7CmQBIbvof9AklQFSudJx
7meQBJeEVdFOBwHOFINq8KHOWmtaYT5blBnOREJFZt5FJFKemmTw43U+u+XXkf30Nfb98gDHyjn7
Q1vuq9bPXscwyD5TzlrXOmk95MrlfFDIN6+mMTlnW3rNocO2fEsx2z/msxOB3enLY2WMqMViCWC5
9sIrBbH9WkP4uYjELcDYlu2BfFtcV1XRlzvpotsqW3m2U+lyOYLZwdcG+C0Z3tMxZBrB7tva2m0c
vDMlopxQ1RETCu2YXpQkInZ3PweqrH+eHbf4qqUD6d5IXPs1COtHBBLzc9+3ej+byFAahoX1koxs
nDyjX/pYRuJQ43g34yrwxTva4PwOZy16I9dxoq8E7qT7euKPkjkrn8KM4mtiQLKlHa/OecJJlATG
Hv2x9Dch+REYsvrhCxbBqUOoaD0OTU2KlPRPJN/u6zr017NP4uUqK/PiHmNj+eDF5cHXcjj58KeO
blE1G7yCjG15WL4OTZQdA+Tk5EU6YgMZhp1kDZqv7U33+4y2ce0UebqeUw1YsfWKzwHj5qegbo37
1q6aNSc0MFcg5OyNQBVyRwbBTpa+OItuCnOwnjtvyKt9jCb4EoYRbVB5T7TO9NmIMT0XvmPd52bi
HICRmz1AfnO60vp1Xx2GKavYNTfSVIinLam2U2mNxjbFH/l5CKjbVqCvS+DYgW7gLuvkdu6bAr3V
sAhYtResu0n5hAQYslklsd6OUNv61dyMDB+jaHpKyFxGV1BEpPN0ieAx19NZkzQwY6JV4gLL1Nxa
FvnELKcX/dns0CJHuNN9MI1RV7PPNbKXIpTmsTR7c9uYuSBiuWi+lHDBz1C4onuvCv1j36PvW82J
MdxnS3pzQPaAVyOm9pEiLOCDkArYr4Z1WznmdQobcx3G1UybH5b+tnKa6DnirXGd3TR96UI3u4Fi
/IaMwz/wRkSHnPfTtU9c5kKTzG/63K9JdzWim4oZ6h0RsuKSm1I8G3FWXvsCqSEWN2YpUQMjEmj2
1uuF81LIyj74OOq3qNyaHTIU+/scJONFelH7jj5vebkwjvpMynP2hPZlAgOdFeAM8yjZj3MKu14n
EH6sOL2zFhOBjFyEZOBDP5kjh56Um3mDi6El89gOzyGZcflGlSjEnCCXXGigKSPD9QRndpz3msHs
vs7UAPRzbp/KMd5nVptvCx3Pd6RouVtIcyYNLAlNwH2NGl16ona+aKarNSX2KbKS4k0Ku9jQT6PS
sHjdZtziZwb37QF6Cct0xtvRa+H72aaqpfm5jLv4wJMpJRTc3mjwNXczNtmvLQSDUzuExq5ieXFr
obA5IpSJdz4DxftSy/ApkWFMuybMTylx0XwceLO11oa/c9KAgYoWSC9m/dWcRx7/4MVmWMDKpQVF
j7mhx3ZWdm+cvdq0J/bSHXBZQPzSq4CZ1qjfeaJl5j1z1o53f54nj7RnMJ3yUZR6XRMPeS8SUR4a
YNrZSrUBfELUupJtQByKH1HXFkcMICC3lTRuMrtCQ1dXd9NUY/P3xlevA5nLsxaiUzjK8Usx+K9e
lhJINP4Iyvk1bNRDbc3V2phly+cJtg11oLc0+I+2SNpTmwbB44Qm+RmiR/11WTu8dDF/yBDc4FKH
OM5ADuZ7Zo6nVvRiAhHjKzH7F0ot/A4roIsmLTg4CHfrN1l6o/CIb0apxvBODEL7n3tykUZGK+Gh
nCQnziC6pN0Z04xipTH30NbbGSBpC/mzFUbz2vIApfaKpo2l4mIniCiuTmxZu00vc3tDkVecrUTX
p7HLgldPe+LNDDAW3cUqLc9BCnDzcdG6xvtyLiA8rFUvZ2ZZCTGa3xCno+rxRKy8rZVO6NhZHBQE
9cCs3NSGqWG2NIjy/f6lx2NCA5+UG1NzJofEfVGMrA9+1pKqw2qKSOBa7aKF6DzC/M4692Zk80aL
wqBmVSS8ZYxgMg7UIk/1nJbblI02bXFkfALqn9yAmrPWAF31dWLuc+04m6d5kKshzeQ7E2h96hYq
bu8a4x7fOiDccSm3nJkVXOQ53TnLjkWMAMTXGyYHwyEsHeaLAr57z5J1rWMXlm/aMwAwkiM5bcNx
jGPMNYh8T4OZ3PgWmfLsAlri1/1ho5NAvI2OD2ZWeXqfiSnb5QMYTiOBJN1lZYMRETvIqoExw6C8
7dekagMqMVuENAj59h5JWD/gtlBGt0WbMZ3CFW99Ax7mhy+9OdZB/3V0A1ZsT7FwqTgYbJVZVf63
ifteD9mg/6GJo3UOmST8/2UXl3fYne/1tz93cb//0R+yCwQULso/FA2ks+AG/H9tHLILujQPkRIL
elzBSCL+6OIQZNg2owNaPyQRtokr7o8uLviNiQJGOB+VHoIC/qf/QHXx69acIEwfT3vIRjiCl/OX
pTBrpq5KC2KeEkRiyJXd+iZRiX5iaz+tkwQY0Z8Oz7+RXixN4Z/nPXxgwOjZxK6Ib5HBxL/OQwZQ
0IMx++iiVN7dU+WSDEnJvP/7T/l17sGnhFFA/7u0peCLfjE4D14P/NtL1YHJaraXi0q7aDrGlYHb
bk1DQo/mpbCBjG089BJx/t9/PBKYv/zMZZrFvbiAWTm2S+/8J9ISe8sQxFIwHJrSZ9ijJLYTNGTm
YXJZOSg77U4qV+jBMRtBeWljJ6abazMDTizqhk8NUh7CH+JQX3qZLsNjC8tCOEvMeXbBvyWIgMbU
KQ3GyEhaKZ09/I3eegi1/iEGXTywtcAapMiNTNmsrDHliFPle+JznAm9h6rLfrdNLKwtjXAwPvAo
nQ8mgOtHrNzttUOo/miTnniHWjw+SbaZ72FVZea6x/n3I12MNFNdTs/liMejz1V9E1s4broYnTAG
A7vmGWg2b2mGjt1KTP5QqoyNh8DFYfkI9qGgY6aZeiKBjhwq5vgJsztrCXFwnf2SPbkATnobGxGL
AeTs4SZQlEmemOubxo0WD05iLxE3mGzBPThEjgRyWOdDEK56as/L7KjsEJvkCRDdhbttxH7SVwMx
dSyn9wQ9lBjhZr6OM0zP6J7x5+Sz/4mzg9GEjea2ttHljbyev2okt+skwO+ayVo/pQNZLiNxFO1K
tLV58GXEPSS7+OQMJKf4JKYehMC+IMdWP5kdf6LNrn9ZnKQ3oGhxQCQsBsZy7l9y1i03qiH9o6oI
sd5EOY07YmWJHNIfZ5pk7DfbvoVaK+sJMjm13ANelGjFisJf53bTfXVj/muCPpb1ak5q3sFQIaWm
O4qvYIY05pNB7/1sLI9NyMnVAesaNSKa2PRO3dVb06erbPswXA3zYmFyDbWngi0eEmkVOz9MxZWY
WQKIo2T6XvD6puPFH1WVpslDw2reqNOm5zhq5ksk8IS0TqoZOsThylL8YhTu9L/FcrMbwrvl9Tet
0WDYWx8rHk6XlH6vKLgUp7SevlvYT/c6s93bxOVMfPhe3BoZSGUgi9yU7chxLZKW3RPRCkqCB98M
ygBP2ECje8CAJr56kTlf8LLoJ1tiE6gbboayE8XOKOrhm5kT7JK5mdykSTnvLBZ26z7hPObkwmw/
LtGyVtP3RZe8mwuNb1fMnAmkx3rvWlz/HXGar2VCfiFZsq/S6Efcb111m4Q/zDFibYdkHAsKGCz7
mPbem2lr8Zn0yPE5sbk2UfUXmEvNJty4bvnmYoj9PrhBeyXZkYtSEW2oKOqufmAMRGS67S1Nkct+
Qnq3mIChd2eoIUY2yW8G0gtsUcW86+y4eXNAjZ5zxyAQINRhuzLykO4PEPV7EgZ9vc6YSa2iDhvv
x48LU24CkoWMB6XbetiojNhfGer+pe2N4kGTu0MRn3B8rMGKT6rM2YtIMzsQAUP6M1jlbO+pjNDq
0qfcZ++BvUjjpPpMJjISYFMzrGL/LK6Dbyeh/RIWkVX4r1NTy+Fr1o3ua2YtIVj4X+faPeCmNMhZ
N02EKFrAbT9JGiD3wSk0hFRX6Scr1AsfdcRqzMKq26DXI+2S6bfJcszG2dDQ+yIOqa9jQzLEwBV2
chm3DWZv3LPKezC88epWbUUYTeDdzx3GJC9QDuViwuYtvlaGcBboRsKaak6PhBM89Z5rbccyHsFy
6C9ZWI1bdxq/FanN0KpOvurRTY/p7CNJt8b2piGfd1t6k1r3cTKQDo1bJMn6sxpEvCslUQ6EW0cb
CwP5ugy8ZJO0SXaFpqQvRoR+Y93N8cnPiWwoiCTISrylqzaKxRFpV0mHrty1MBMPb0YxNciCyh8J
SogQlXQd7Mfe1Wt4tw+6DrKtzdrunKO7ufR+Lnd+yg0r8so6ZzpmBocm7MhYy1rTx5pHs0aUUQWs
PNvBCbeNhIzUOiG3ZW3l+9QMFrF8ZZ5xcEYg86xPcKgjmr8A2VqNgGRrc+y/9q2U/toTkUFKFB61
eJWUw3Sw2yzA1Srf6ibubtDEo3i2zfGYYITYUBf4kORxOW103BP1KYEvegnvPF7g4W5Kec2lthq2
ObSIB9ZJ1soaCsz600gWJ1HpOYWxeguBgK2g36tzrRJ0eGVRvEZsOIO1r3wNIHPKJHZ+tIGRFxLa
ObkOFaIj7qnOwp07QtMgV07Y5kbzEEkZX6I6wjAYNxe37NuznGMc/7ZpH23V9hsnTbmr+m3CKGtV
N1yBerC8U+t36mkmKwsnWDWRz1gfZLlxJqM5WZ0/v7foTo62rubHlhgMgIJ9RFK0Fx2rMdZ3WeHM
mykeF29lS3gmajou92LCupwU2x6Q633QwwhsSDkbWSrDLjLbcCeMqdoi1ptXyLz0BrZP/jnwMcAw
35M7NybVBbwhdISUxeCYVPclUeDrPjPlMcscha9jmrAsJtFzGSYW6nmueNxw6RGQSryN6FMumJpc
1uPSeKgGFV4tMesTAd0MQNj9pu6WLWT13aXxIqkiuInUYPtEQYMdYcVte5vKTYsLUbDWEUtwwAo+
9bsztB8HTV2giXb2JJNWW5b9OdWMn9c5GvPvLQP4cuMGta/Ak5jTcRb4ZdvK6PajVXqvshyzbIPm
Lr9xh6T/Wjk5o13YdsDXGRlYifcaISw+yLTosxXjZkCEeIKKHX3t9AVTX7MGZ7XUBa24V2ooNwiR
62YbTlV2NhSZSatYB3nA5Velx86ZuptI9I277lTfoyxo8K2qOoz7dZ5hokVdkh3mtG6/2G1okFLb
krPBuSFRcymRWOrzHiqt+ZB7fX2DrMXj4UxWG2N4BgqJtMEvmEXPC6flKfyjLstw08J0fmiLYLkH
CsqEIDZhKAIPpCBKMwSWKbboOcuMB6NpW35u5qS7scgKtCgot/E6aij3rq/aL6od5xYvEifJmnk7
65Gq8GfxJTJWEbml+28tS5VwY3spv8+qliWw0treUob6n1QhKMuWgpHN9IT5OU9tzNKBX9+U3Twf
XLNHCNIQxTJ0ObI+uBC48VOPVfoqqhrjoSZU5jmzneQ2qag0as9vr8n88S0i8dkxlpytWIjloTxX
+seQU5NkUUB5Eglh3fEYrL9hoG2mjZFgPWL3wqMyWYD4FZ7FjV6m0MDsx+c0Mzl3Fu7Bem1Wnd4n
la/P5pTz+8dJbj48ww3F1mvbAwMCPUD5G/nNazCo8mgzql2hk8XJWim8tRoTtZpjZqx5hqwsk8T1
4jVkWU3IXHks7Ejc/0MTYf21iQAgFNI00szAETZ/6ZW80XCIIJHdQQmeJSwfGPuhndTAZBRXRYYF
Pkqd4MeEQvPwEXRiWPY7CUsvsk6Y0nq8pgxPJpuxrZrL1Nnu64SY8JLNDHxMs3LebLdI1aVN2hqn
cpqGRzhbxcZ0yYTKFAcSeWZ+QK/n3ZoWA9KONMYHVSLf5MU972oFCsVltrLpxCg3zXJmbVQIDzjB
8RN7gf4B1sP0iJNysSI7DKZ5WfjUG2SbHMeRCwdXL7USTQr1YFLwj2Y2nvWqSyrugI8aSdWzuK9L
cmDIE13KpYJCKqo8IioXT7tLPvWW7GCM0ASdssIRvPstWr1kwu2czAbZTKhryzcQoIV/wqobTDeL
C5+DlLFoNBTD/q0Hv4XMISSRpXFwHDTA3dqz0YW4G34QS48mdjFEC4fxYeDPZXIseJVsYvQ0xTGm
kIo3Zk+uyzrOCFiYmMCG9vnDz8z6X+HoktRSnbk4y0m25xcnNXBfxcVPEvECiA6UhTtKU1zRxpgH
uh4u7dDtX0A6+Gu7trx17xlNt64izP2qo2AOMfN80fmIpChD1TVOvNXMQs6HeB4o5NLaH5+HrHwL
Our2WVmolGUJC6MjK55inmMXFTLMTvPMwedmN35mllrcsPeFM2V7UpSY0IceMAR0cs270kbz7mqL
d7Jd2hjxiBfcOUPY3dEBYCcQZrkaJc2WX2JJrytqSOiVztFUQ/M2LG1fncI1xsw+ybU7l+zeyM5E
3DMnTFF7nE05EeMr3lnBfeV047NpjZCMart593oEl6ZLZdtadC3we7Blrgbm9y82PgNqwBLHdJAF
iFld1bxjow43TjhQkcZAuIN1483cI8vAjLg5i/+RaTkcgSX2L1xWDD1VOeAVF9NUyrNItIJpiC25
1VW0PLrSKp93ng5ovCtbfJbIC28sSXuL2zW6SRAWonULsLQnHLiOB9eeATaZX2E9PTPhp62SOtuH
S+cNLrW9VgV9OQN2OjNZzz9C7tJ5m4VzyxSecbQKYB6MA22O6SW3FuZrstVSf038C3RoYylYlm+t
3IjhQZg1XBhNuZwDkgSO1nKrKjpZXiTAa1qa1Dfm/eNOdVXur9iB2Fu26HSkS9OQYZ6uN6lyxb2J
aF+uWdmDEViegW29pHvSY+szaCQuVYoN+mnH51AtzWBTBvo8J76+QAQKbz4uQ1vR+nJ5C/OgRkNf
PhzzTq/F/UenXTtcPpUMwDZZdKyCZMmFfJQdStJhYdSgextjaBofbZmRGBwGV9BRMOjh0C8DFBKz
9a5g57qWafqjC2d9mbndGEoz1UaqRowrskamBubCKwDtwc6JwiOiPuRVOGLGvhPjxFCEpEBMyOgd
j2rmFy2iCprnmVuwiYh7suMlhDNhFr9uR6PZRjmXYM3ARG5r9k4o+Crv1i587xMvGigCvT/1L5he
mMTMbiE+z47LgMIbpPia5HS6vTnop9rgNo/trjwaC8wBhBiPNTqpGF8uHbIR0lhj4V/QGPMSu17Z
NNkYCkDUQzLaf/TNAcyDi1pifOomdY+E5X4nX3QpU5BUI8uteEmJ3ix2Py/NjJFRu2AaSFKMH0zY
UTct2uON8NzwJhx68bmxmF2wCWOWAcyovpGVk96S3cJzKzEHHu4G/kNySZs3IsXDDRQuckoDnrMk
h3IIU090X83a4YQUxWhtPzZrjMtpEXPu6eV6Ft3yGO7JVjuXPTF7ayRf1BpFx59HrDTOGekEj+ky
bZQiX94CFMZvVsglseQYfRsx0b+nFoCTgNXGzuqW66dwKbx4Eq1K7AGbeJk6fJQVYcRkKinq4qGS
E927y2vSDyz78ePdYA2M3kaiGm8DHvn0+wyvJsODYZIYHq8KCfxARBxhoeHKyA58aVRhY/QbKhCX
NgTzTg4UxEc18j/sndd2nUje9m/luwFmEQs43eyoHCzZ1gnLciBDUWSu/v2V5F5jqb+2V5/PHLTG
0paAosI/PCEbeJEhhbnTUpr1xeoM9YVns3BwfW52KfHSZwSzlNyrFeVuzBHZzVxEYJaJ8EQW1EXM
psQssEIBKGYf+/TKkRClVi1i238pxQB1dE8Bvfkz8MTTNp8pZHTsJrC6ja7AxQ+lFrR31iOijiYY
Yvafnl75ERQui2Ixx+bpRakGIOf46GQxIVpPwOIIQPM2Rb0dhz2T52WbnX1Gg4x9OVeNm3wkm1po
LNqVjuO6mexfYUqsSJYfpE+0RA+MVHHsRgbTZHtLafLgruJwaolREls7zDXDjO9m9Aaf7HKuslNN
Y/NskiXFG71VAtizoaI6xfUa2AWvMtOtUqPbOW3I+ZCSqrImFVXBmm73pa91M5zWH75rzahDz62D
mSlYuBlqVwi6NfK5qxQhR9ut5Qm9LYJHmYEW9uunEdkyGa2gMk82Wh8TJSfGoC8BdNIwbj8RlaB7
NMy4i2+AwYbELYOXXU2GySY7tYQTTRM7IPVHukMDL3wJivWysCllvvzzZWEu0M6tjWEN6ivujcYd
smeYnK9gpGcIE3DJ0brB2o0FnaFwk/gem8zoMbNd6aMXsuK9dCnFSiRMR38/d8UPVBEbsUs7EoeX
Ap2PaI9rkxFMOgpYACeMW2mvw4EEjieeTn6ZT0cIL7CUtIqDroD3JLK7wfO5WNEMwVkf981ri+if
XcDeIx1DxOtxkELVGOKfD8P0Xcm7cZpK5m1/dDOKw1i6D961L3BBTXokbBaXrS3FWRMzMHMG/NEA
zOlQ3l8JDpK4Jnehm3oGgmY5ryfZfhoG8LUgwucHtoR1//vY2qJ/8q4NYeGzh1kZfNcQhN27m4UY
WtBIdLqjgXAiwORa3C+SXMy08vTaGEhMqFYQiFojSVGBetXWpJRxVhDzfMklpdWXl/37m3rpSrzt
jWhFcbzUuCkfFdN38X4yMJNDuFrHqnJaJlqIRGAXDO3FOhnjQakh3ZK9r7vFcahNxANFtlzydkGS
kskhpnWXT0wqpxTsBrHXfJNZ6d8GIpE7dlkCQwM9hk3be8b293f+/8lUoCe/vH0fSRmKJW/fvbLD
okkAdhzxIG/PUO2AzwO7sYY13qrbUhdfVweE1Mie+IR1q3bGq8kLh9772Xv5H970T61Kx9IU1X9u
VWqG+Nl31X1f3jQrX3/tr2al8x9go8KH6QgR+4XS/Rfm1Pf+4/Ed3Cl0z/HXZiX2Xg5at76mwiJC
StPtv83K4D90FTX+WaOQAYyKf9OsZCv527LVgWVgafSq7wKGejvP7FbVgA49daSSlTlRrRwUJKH6
FecoFXrns6na8R6Z2visMbN0OI1Z3d+mktLYoaC0gTQT1Sqi+SLMIj8eHBaRouQkZ0R5E3CBt1iA
Q3cpameThG1O2mRMV7RVUodibRx/mO3a+yTq8UtpLWSYZfVhBA553xfNegv3+EMjkzwqa9iam4Zj
nDjZImXAd2i9ROOd/STIA+uuEw1cQdmbn8LCIiI3sJG9q+upOOvU2IMJR/lZSH5xovy/w5dsvqqg
cMNgs6y7eLWNXdUZ4Y/OVkhqyMZBJGisVnUChoqAhDsXKHqNVr9bpy6MVpeC18tAwZkkevPTZ95/
Fhmw6MzNZI3q5BVqDQ6s6hB1vmrAiSN3I98Z+MXOm1BXxQ4apUpRIc/zEQ/QNolqOI6faN+tl0KO
IbkyISSiLeuxnzp1Go2Bq1s4sWzqnFOvg5YXTVmD7BSUbOVtoDFw2qPJvOKmGQw4VsvE+DwMdD4D
gHK67+VYF7CvQvMweVb5iIILWpLIg1qfFCI5VCFnk79WVul8HUB9+oHeBNhIp43PqGik34yym68k
FguHl/vr9F0xs5EkzfnvyYaeBINCx/G+8Otpb6qhPtC1HUnZiDCzhkHuaDQAqaPCvPGxi7xIAmsg
CRp6sqoLgRNKeoxLi9452knK2aeeT0vHQQWy2eTxamwQQyvOVhdFA+Ui89zn47BHBND+REwUiL0l
l8A8MFV06FYxFwJZnOUgxLZcHSAycLlsp/Hf9yjylY+ICJT3qVSLhosiBAnWCUDoGOxTx0arvK1a
56z2huScblH6MaeqvSkhFZ4bGE1HgUCwdFP0HhwOrcifr56x81a7q0GYhO6m8FpgMhj0is2cy/Xz
Wk/o9rldeChL2/kxodQmIwTEqgbqF+xGmGh5VuzhofTpVQGMxVtDOmd7ZKVhbUXuK1FlVI2fc94X
3V1M2Yq6ExpWTlNQru1NIL+iyuZoBDF2gEVp7RUm93STg+JQBbMBKI0WZ7mdkfAKDoVldvd9436i
GjFcVJ75sQ7mhaLY2E4p6K/VWHHBLi+rhOpH1NFf3pNNxxH69jIazAKJL9rKNiF7oCDpl81NJ9bq
tjMcsZ+WpbohTLPOoOxR2wPHtcN9wT2uhC87lOvXs9TVLLLChr06lZ7zMNP938ATQmwnVgS90zwN
GxdKBS2NOmNSTeCswMLDGgXGxWEY52i3Tp1xANrdXQ5OmF/PAVW42pi8G/iK9o5yVf9yasIgTqoy
znGUDd2LMmyzYYtDm/9pXI3sMrZwbFlUnoNvaU54nWP8Lmnm1Vg/Thuq2YgRQ+0D+mjyO1/WNmTR
GznUsyMhV3vfhiZVxAk1H/C/Iy729EPXB9BJ5m6F1nQ1OpQyVlM2j4YAsgQzkzY4LcMGu6YEzcJd
vawWIWvZUxpLawL1ofYIj9koLOSXJhO2NmXWKZbNbTqv3ceQ53dAfON0faIM6XdbsSakYDF4WmOh
v01DISjwjq9hDwJ9R1VvTX0U+kDXqkiVdvpB+ImJ32gJeRN6PxapfV6QdyiwlWZuI+HsCJBTKhxn
elRJHU1L9aVZzRaE1WIjzNT6V80yoAdLIx26sU1+GE5zjrBzXfZkBMGqbhROxmd+Db+J6Hy9tcXI
rtSJIf78srO0RY9S6VxBnm1YoSieYdHxsorIBGm1ruxRdGKgiRsm2+poNyO7xsIJoxpRH2ZyGMop
pe2yHCb7zvL0hUhF5y3iPtxJidvr5WROI+K9kxHWVxzby1WnimbZNs2K0xK43UvyIO/8JQb4X7j0
h3AJHRRdT//ncOlUllmNMvKvwdLPX/qLoOMD3wJkxKCHL4o6/L2/CDoWLBxImiDQX71QKe3/hHa5
9gtBBxIaATM34RLj/AXtwgxVEEchrf5K+LH/TbSExMy7aIkTG/9sz2QH9+lchjqa+gWElInMzUur
S8/m1vKBiEtAlF6OJp9sfQNG4Gy5WxeD+nuJUTtVXSRY48gc4aFCvemb9qjo/sRRAIaJKrHvxrty
bFbglKY53w5AMdwDXJTFuC0ojn1sEWbzIuQgCYGWGPopq6AbL0pWRbspIY3Ym6EyVxcVhEFchLnw
4XRMCta6tfYugUIT7tbSd9Ru1DaCkTM11EG6WI4bNzDa5zBf/K9BmY7bPgiR/FtNND5SWfZdtAS6
v2glk2vTUusBtYSVuJxctMyqcbjrKIDs/Q53EQrOo+lsaR9n9zLPl9s5NfsrldjVXZXTFdwBMDJQ
WAxmuuu1ZybBRuTyrvTkiJbl1MJMbpZjMonwzJYqO7fS4DBntkJntcmavUdBP7K7lLOin+wCl3YP
0UDqz/bHMsRYIXNUeW/ZCMPTLn1KqK5cYzgbbpGOdm4GKkAnTmd3m1r2TSrWbososr8zloxTWRrl
jeMb5ZVTT3eeOYEULUsKjHL2068IXsqDi89jpJA6O7d0xzQDtXQ3Ksdn2NMsueyGzr2a0trh3oZ1
uDCnXWs3zVWM7fyPfBThfsQvbU/QEUSJ8rs7W4RfvTiG0hOj+yiMFIhYx3+o+X0MXcPaKBgWkSy9
s3FC98RHkvk+V51z56Bgc+5ARr7JOrO9lUX6nOOn+MVrxLRdk/mc9vey9XTkTRTlbpSARjE2c3XP
Dl9FdVF2VzY086hnRKI4LG5Vmfcw8IshylixDwWNOE5be75aEOXeSvT2d5bHnRpoa27NMU4+rDjt
wv4OWijYed2E/Nk8h08ipXXupK15hsDGt5LPXyeDW976INnSLarp4Z0Plf0WUN+IAE2cx0Dk1vXK
1UzeXI7GoUDh87AaQ31n2sxoXwz9hV247vlS2hupHHdPyaC7bHD8/DzSecl2Rt+nZ26eWltkpst2
o1m825YY8jDkcbI32uFcOGF3hsTO5Th2SCGsokbXGAZ1FOQz/ShQdgWROAK2s0kvYoiNnvJK/2gY
5T7t1rsAmep9jNrCCA+9a+tPyzTkN6mjro0e1cxFhduwdO8sGjS7OpAANHz/BOn4cdFmSKXdPVW+
Kvfox/VLVGX2uedOgDP0m1q+GXi3bxoLj6V1MD+6Q0jItoTxUU6jAVAoDHfxIJNtbrqf2Qy7a1tW
897oVIOPbOKdlrZzH12B5fEM53RbxbhDIYfFsjLOfMwEN8gmfoYk0CICVKlD6bf2Ke9AbWcXfdWD
wOix6quzqzqme4/0EwpCQMBgs0EJmmS2h5c8R26Rd3dB7JS3kOiTE9ZIaKOvhXOi8DPfVnO5Huoe
bo6UUh3WYhaXrhpRzHQmIiio7tvJ6qbbye0fB2sxjka7eFeTa6U1C6zp3Mm8J41xy3DbWsrOb5Z4
cqoLOv9XlQqemxbGvBAr4bizyL1r1wWKzll8A0A/u6aJ/qV2JSRJIvTNmllfSEg8TEWV2T91kPoO
2rR6q2Rpn2sv9D1tI6a0mZTRWLklkulpebOw7W7SWbs8NwrtUMq0T+sAwQEOURyNA3MwW+blCZkW
WppgNInz1Hxfm9D/aI1U1w2KlLgahOUgbxKowCdHTin2TvBLJeAMjU5Y8+YkixE2PTkzTo6yDu/6
3P8hG3OKEto6+ykNSjSBAwu+hSGAG8HRrBpi7KwaSKCbwctRms6EQUePECuw+2q/oCjDEq8xj5hp
yZeoZrnHZaz7swrlJQQoMOr7CnqnWTapm2PVgWqKLa4LhfTMBt50cCyGIF8vZnSEbmcO7HtHEc8R
MzL1TqofvU+dBbQzpeXWgV10vOee2Z9FFq58aQSwz3dJo6V/12L+YG9jy1RnAHiCs3aJjX0f5nWC
aXd/gviVXKflUN6j0+34GzXiVpEWMRM3XKf0syQb2o22Wx2tLEm/AN02Q/y3CcSjZOndi8RRFkKT
VHFhcEw4jtKOZX044zhuMHaAJ8bW/qMuXBPPYdeeLvuxg1Y/262JOPUCV3W16C4h3jE4ECjndfho
IuD6pVVm9pkzOakhgw6XZMzVNaWO8Ic5pwMmBmXs3BloVH40YGZcVaZ/8i1RfqeCKL55dehBVkqd
dkD4dyzRIXCzk9eMp4rdlv6yZS9bZEEAeIUxo7jJ8zR4HMbFu0DipPxm5GYen1WDTW9UyGy6JbUU
j5wj4U7Oa7IfQIWgKuT7MsYU1UqTE3Sd+WuRUYxnM0riR2xJxpvZB6wGlTA1brKcjsPGRqHmM5YH
xZVTygTUbgz0MbLDaj2hwlB8cylX38kJsdOuJJvM4AWfCpQdtlaRslhl07fXKxCUOCKvD5aN3WUx
RB47RI8GVZrP3rRM36EUtk8gicd9beQhNj9JmNDNbRfjTFn5eINLCsUSdMyMr6654IKLvi4+Zyho
Hwcfufmjb0zyKUzA9kTLGsO3tHqH/kuWtwu2oFX+EVqI626Cxunvcjce4INSf7jS3M4Taw5FzsE2
5RIt7tyiS5GGO8dX5uc47GN3V2dmMW8tOk+HgdbnXRxK89A6ix/Vw1BjlRpA2mV7zgNKSCNA78L2
L6AvtmdW2outkHACl3HotqXNhPNLSX4UKCBYptdGSNr3O6xYSOwxPbq1hq6HY+uFF6VBVgMTCtOv
2c/lqfNdRZOxrNXnQgGb3mTJ0FkRVl3NJ0Cvst6hlLZARMOH/ju+M85lbE5y69ji2U3S8MFPazKt
pGsgd5UjuXrux9VmGYvGiDCKYUf05sU8ZdAYLkOQHU8jEjBHmUpMsOzEQwMPhrTzDG46Pe9jy3kM
e7pmaGY5s7uBOgmCubGbIz0u/m+xDkVwRBF5uQsK2n0RKHrrywiKOEIgSz4l6D7demEf1lE+2+bn
ge5UvEsAkjKXzG7YBLVvfQtbu813cSUS4yxo8vgTTh31wwKJsNs7dTqfD91ARzA3DFonqmvxYXSK
U54UNzDWoOrW/lWCPEiTAuxDg243Bdi21ksf3ro9mmKD74LmDCs/23qhtK9RDjY2gZX4h5bWltx4
anSfQ0jLOK5RLHysXbptm7yaaHpahkNV0QKShyx2klx1aL3sJiyeTnYOvXp1vZ5c3yn3g2kOF5aR
7sQA4C7N7QFHpEH430WONa/uZuBzKNBNSjw/fhZuE+/HBpIXWNhw7SKp3OESMGUBZdYpMP2IPfiD
mUrofoHByb9JE9vWDfl0vZFGWrK1ONMlaXT6sUQN5EPmmenBzDyD/CAeLpREH4oJLoLzQlUhPWNi
xGpKzgKk+bs9SivDMchCOhYY/hafugCptE0aTyTIaeb18U5K+PttvK7nhWHJswlGxwVPWF7YlAm/
xmvW76us748A9MZ9Ejr1qS0T+PjF+lEuFF4iy7YUkoStfwMszfhumZk6/S9L/oX/9LUZ6l4td9+T
rKl/TXhfVCL/OUd+qLP++7f/d99/6b+/SZRffu9nmizIaukKQleisUU3/L8EKMy8/uNRVdbwNq06
q3VYf2bJPj0FfIodqCacQhCjfqbIFg0Fx/ZwEya3tci+/X+TIjtv24D6ihZimIJGoC/obaCI8SZD
Lq1c1dZUeN+Rtu+HcGdLl0QrMuWYrY+eN8jii2soTMHqdunIzHp7hlUUGU1sPie1cmuOPxaSf4Yd
2oLCUmjU7XEKEWq8LL0KRUu8GGZP2530+Ux+ggIAxZ7Ep7fxnVRzGe7KFNIi4YQn468ObT9xlYiM
IuGmAjXOrbjSg1WQWgAxEMQoPaXN06HDVhcW7G9uOamAd57blVPnP4xu1KY3v5Q9bl77j/9sMafV
VEMoTPCo0Bth1E3N6PqliuBbVTakIg2+Q1Wv8/bYE5a64HXGTvnHtUt6INVAjMrsB9rTmR3/qVWr
e4f/7YpyfVpK4CBdqL+8qb9RqTBtCTpUUrJvuQVOIIv6BjFwrY1nG22+V6R8qt+qFJgEBpauscr6
BvnwpbNBS61ics6w76478NLQnJR1BfC75We/HyPdLv7lHmmIOTC9mELCckM9Ld+O0ZxmBqQhx/gm
DDWa9jaBMe63ezy3etrLteqFeCrgcvav+9I/Nt3f9sOg/3FZijt4F72Qzd5fFyJM4zeGE3xLFuYc
Spsm4mefUjdGZQMR8GzIrmuUj3ryjbSxOXR+/9hvaXb68lSwKIpRA8d7mzX09rETb8wM4lDnm+GT
uDmRN5nC+8JCMvpTg9R7eZUZVmNdOkW7DPdFB04JGFCalQzK7++EHeHtC/AgLyJdHQiESGzvvT1u
j79zvmBu9zUOV3TmDk0L+QhlsrjqQrhEaB7xVn5/yb8/PCgB4KoekT68zpfq2y/rIqXrXuaQur65
YmKV7xdLrLCFPDURIYPli13xhHaHbbdgw3xfPDXmMqpwN2aNKac/TIR3gAZeBYQml1XCQqXo+DeJ
6SRccwKO3niGheRXBsioVC8I+oZp19B6yGGXRFnVEdUBabQd7srLyMDukSGBXAwwTdX3IZoqqgYa
1ij7DveFunv+/Zjp/fTXdQL/zHRdgJoWIBFWy7u9ZJhi5HDbdX6ese1gEphDYTJY5jw5nrEBXjQa
99IuWr1o+qnRXzL8f/7tYFm69CocU4QY5PxduYiqUIdekGiea8wo2MNzdi/qmuMCRs87d2KPfb9L
BhScqtzDVQQUf6Us70hqSK61aVN2W73z48xNhxMQ0niuu65UwX4/XNb7OWbpQfLpoNPu1hpi784n
NBFqGVIdfEarQRggZvpOlsNNS3lE0udol5abM/xq5GfN0lZ0C8AkLcb9JGV86qBI4muFE7u5nFdp
i874BuFbEfeoNZlGeSeqMFlR+XfCmS3RNvLFqs/MNSz5qwWEBFihf3igt5B2dirgz+BtBA7WyJIz
Wd/uGMzMGnbFKJ/wWPByoJUmpduWEHRAejNCzsdga4dv8bJ7loPLz4aX7QTT4IAfIVQIcm0/TM6f
F7T7fhe3iTbgY4Mho6jPRvJuduIR0VVx2sgnqVhF7c7pisC9xEIcmLtDWsBwhDEqyCiYQojwqasq
YGERG/4k7pJ2jYmIK9CZ9GqHTlwFmdABwuyOVRkiXOXp19N0TsgUWkbfG+8kjizr41qKYio2Zkl1
hGyX0ecFNXWY8k1nUUQiUBBm3p1D8Z4v3WpiMraVXocTjvDJ1uyomJOMAKN9uTykLrx7yUznnD/R
EDxw55lR69igl15VfJk7Ubdyj3yONQKhp8F0oXAdUxsaZMpG3SKJq/mYIJKRfEYKNHYfR3O0mGQ+
hYj8x9jWsB7+MDfeb+GMPnkgeiOOC7fdASryJs5w4qVOLGRMn5B57OAMkcP5ktZqk0MWcIZ2YqP4
/Wx8vxsBIXFN2+Lctggz/nbFTpldCth1+uyAVWMyToOrtz+78wsObwGDXDzFOeoQ7Wayh75LLqmt
+MzT39+GDmff7IqwYyBXc3B5MMc0/Ovtk6+44bSYtFaPFbLxPdAQSmnG9wY1ZnYjaEu1hRaN32Q3
Yxck7Dgy9RoaIEFvw/5Dex9kJ5D8pD0v4wCGDk0GiiLdZInxDq0WM4sAs6PuxyRCi4lCbQzS14Xp
oRd7ajIPaVZCZT/FedHrlQ9H3bm2Oe/lsnEKMJ/j4fdP/H5fCxwOKMINnpqndcgJ3j5xIeK0ntrO
fxiHGrrszlMKkLlNh5t5i+2w6x5TxI6YtjN4Ur4kON3orU5IPaUdxLHt+D6ehf6m3WYrsoqZtB29
RbYwt619W44SMeUVD3lWXTxVOqa20B5ldfpWyzL6/SPZ73a2gAgo4NhkV+MNWhDV3z4SgvPV2uS1
/RD0FNzkvodVww30hjPopfuyjm0T5rS1Rx9PL3H2Sr2lKNly0BgpDd9zi0Y832paNI2/IArsQ4il
csq32mVqxFXcznyKip5+RPDuFC0Kwwd8IqHhOTTCOC943D882rsok0fD4gMHGJYKgtjEe28frUcc
zC+HZnlwklHvVKjeMrXQu82ar70ZFDZ1HNqF66NvQyAtNpXRWLyQWVRlsuzWSlh9gr64MUwPRKmK
4YDo5zD7cL1nN6kzA6zvgZ6D1LvbwLZ5zGwJ8CjqiUi4YNajjG1H5FgWQ1ElLkPR935KH8RDrJcl
gUB0zr9ex0dvhcWX3w/CuzWKUgUyHJxfHuUJIHLvQ11rWl2xiNb4MMKPZXd4DW/tlNIUmJbATsEd
/P6K9rvjSF/SxQ0FP2gEQOjuvjuOzBzSkaC/96EbEPH+0i99z4Ti7Gd83Fy6tB3iyUBIeyNKZ2HA
S9R3CFnY9BilSc1lf+OLLojzPQXWgM2ABTneqbLhUzC5WPgIpXNQ/XxtSQsVZUIvEEKig2qSqV8H
Nlb6RWA7ZvElXPJwvDObquFOvKLgbKLQpPPU3z87bFTm1C+RIg+vDwE2CctyiYLeZzaEgx1sh3n5
kKIpDwOxHwoHCNIEkuZK2Kurll2b0jkMNiGk7zzFHw0dqDOzpHzubSTRjnEOi8xwL+Mq9Z2onZo5
+WpmJUzQeHDFFmu/pvxGg3xVd1UjKvVlAsQxXbsjXpT42YEd92TUEj92w36avAB1yzaNEcsSFYDw
CxSoLDq3tQot6o39oPDxmoN2xYSrBvA1QxBB76DYjKuaFqg6hpe7+T60rcG9F2W/uAkIHWuA54yG
OtwG4je44qc+RVqujHx0W9eVtJapKE8zYl84NnbofOxxAqP4hR7WvOIWA1LskQZmEm8dMGZWtJCf
0ksRSd/R9MtsAFeJVyZHYAz9FjnDCUG2sDbNgzVZqb0HaR+k5k4WTeU+LN6YFMZD2Jjz/GHuZ6e/
NFCjNu44Mfzhm6eEUA/Q55K6AXXYWGl3G2IPVRzijOrGfm3cAHwYSGDHhlqt1q4Nnq0qD+pvqS2b
cdY1yaX9Hg79NJlRUU6dlR9harVesCUP8EpxiCujEFegLYyiOIwC8nWZfk/BuoEPi2bLocSNqEcz
MqVXS0FwuXWE2QtzV9Njk/5pCOMsLS+wGiwAceUj0PPxAu3bJMv2MYoag3cX14gRnETupkmwZ64I
6qJyREhfRWUXZBMyGoYrWgh0sVrz5TQlnZGiIZNVnDZREU4uG+wos8H71BiD8LoTk2My4oieYEd9
YZBEXWha0P2bxTXleZ8v/es3jSwr+Rlev6iXREhoue3zOrShjbelUDKxtcuegVD5knvoKBzmOrfQ
cvLcUZ+LJi6xPE7ieBwqX+Z4EWYY5WjjQxFbJjlJ/yaPjXwq937hGLY8FcMSBuO1yB34+hvE7XVU
7aveS4tHH79gYz1HfKJjpAxE263qkl27TYEMOjEMmwv6fChJ3uT5lAfxjj7r1CU4W1sO986WpW9p
GY0SfJiZpEvWbhFazTW0uzcNr/5kJ3bN9aoci8eHAZ/lNlLkwYws1qgZJ0hkiVT/Ee6fkAVh/1DH
9G7a8fSRTK0abF6eTnrEnBL3jZBeLOJB93Xl6y3fhRkT+FE49Q0TAJM0W2CQqio+J18fNYXhxfC1
uc//OEu6mKuVKV2Xeyhn+vVY0k1t76NVznqcaxccS781BgNEyNGoCyiW39uWhKaFY5kRaUVTYC2a
uh6ksHN5g+7QwrLM6yGrGS8jXRvk4FfXmi+D3Ne3nPGm5XovmFlcweFH7TPqp3qCCWXoN+8tKLs/
l/QM+N44wlvAq7EP2ol7GOuOy0Y/n0cpx2mfKbilfM+bZSPuC8+NQydyp5ACEEo4KcDE3c/ZE69d
yJ/0c0M/XNwvL4MxMGsUIJWXGDfEBk//y+m8Av053NDvfw41ejH6438N8uvnqBTYxSWQyoobsGoj
HZ8LxFUzdcjwEuShWwzj+C36Cklm3pOAJ0248V5fVLOOPVONzHtQyam2wiX2dF9sXMR1iK0Io4Tl
Y8lHbEmNTUWUOZB+QSJ20UEvbHGbb5ZgAcECvY5gI1lB7Guvz5TaeMO3kWxqMVnHZcB9nUXz+mpf
p4eIC1RKEJ2hW2LuPGwN+IsIQ6TM08RS+jKpmwq+uTSt6acPIC7doT/jSR09vK8TaR0Wmss7HlL/
FfqmHb8Hs8NhdnV9qm/9dUDhR638oymdxgXHg7xfkZ9WGzy3PCQmFS1zN2WIG46goRJd+egQ8X3O
Rt9un/E7qJk+nUfEysMrrHrEdUctW/9BG7iOiuiwBnwpa1MvhwoWJF/qQSTp9DCUCean+zrB9+U+
bR0LcdGiQ+ijP3de50qW4ynuH34OeYh6PrczZ07BH+EEaLh4LjM0Ew4jQg/CfCByywOoRq3R10gB
d0nMxb08bUiZ+lJS20RGQVdueE1A7/0m0csZhSNd6CmWAT2TfUGwOC9nwF3KuTkiaqv9HEvoItW4
iTsIJCfsyAc+n/ZtxxeCRq+8QnSZ/y7QRsUT0CeLUlFLLb+8woAppigwqZyr039uxkcBL4wsIF5W
PfeR3hQUienLwrncBIoGP5rRFUdstZuNOg67kxdyVM2fTQEgVOyTsmmK4viznJz3Zary/ZCW5Ltf
F7eDNXGUecpwHJyXNQNKp2TAungq4vXRSYNm6h9aFPgncYRrrh99DhPc17YOLfOCJyoSsLI7scI0
Qq1LuXr4rFnqWUO9Sk/x1/oprqwTvw0FWj9vD2CeL4oJzueRRPH4V1au1JVD1y6ALVOyWER16UgL
p9itWCydw2Jf0zGvXossq+VhUrAf6lbF9imJsYeCaflaeotJy6kaQgpFJfEQY/ApnrBMLxokVPFU
JQ+tgGPzpL07ZRThkefo2SodocnvV93CTpPvyfX04A2Zo0sFNkhuavF5iYuYd46MHk/5eSI8QxZ4
ijulsis0SnSRshk47i79AmZxf+tSxlri3RxDHEj3YpJe2W0pXVgChRCKQOLJTRww2hsOw5CXvxou
QK09UBR9bFRerMdc2cpi8r2OZN43VKKdzMyc8WxakfnFpnMdJuNeEUxTVVhlG4on9lvmF03/lRHI
XVM/Qyxr9Ir3pJe6SgVzVVdz6e80QANECLjFenZnFN6uhGjlEgP+abre+DFlIBjjHSeaU3qbrqT+
bURBafnqkYrkVPQfzKTNkySKPXr8890E/d9pvyHcMbb25y4OKE0cFFLntFMNe+2Kx9UdbBfdFk4H
aJG9ZTXElL7vhYMFOjys8tCOkOFaDOy//YnO1Lz9+SSv77KVOQXiyPOAcvNYL9sNjt96/wuXRO8m
RP968QKo05+AfsyYxbmtv4elgsEnlmTRH4wh4PAJMnfd28jKWLKUE6LF+GrtF0vu6Gb7elWGlf7J
zylLTMlOFGJbx49e6+F6OzUSdFQAYvnA7pUZ3AwpGqEYV5iASZ9ccBehfZpadOEhnxurLgd29In4
guAsu0W7msxv16T/cEXdUt95kdFpfPp5IU+FHGktU8W4f83YavStfEScazm4t8XrhoXhi/7LOELq
YrRRtroI2SmhXHdbJVXbxBBRxWDcD7TweWaotDlTKbMTHcal7sw1/LHUtzW8LDiIH5wjGzCvepFL
W7cZYbzNek76EHiw4QIXVlfVLgWqxux9HRDqwHrTKwLwgGzvnWXk56ntwHz5Q+HrXUJPLYf9gRkM
YcuHt/e+rAyChOC0kPZ92kDYaLGuSmZWA4i2Erd1V68gIId6dY1Zq+/9D9nd29xOX17oxomJ8KXm
Db5LbNUAyHbqfEpVr1tjTg1Yjz/dnfLq95d6V0BnNcFWM7kWJSv+K3Ra/0uTBmZBG8SEkn/NEVA3
4OewkIJcCmBaz+4Qnj9fhiznDTeucnllPzfH39/L2xKChyQlVSHL4+FphzPP7bf3Eo+OTfk2T+5D
umriKUPhkS26AxDh7NaG0PlP4/z3C9ramxKFT0h4vOt3dUXMpaH7V/Cv27nmoICHE/bai5Jt7ufK
/v0DWu8A5zwhtVttCGEHtkU76t0FEYf7P/bOpDlu5Nza/+XboyMxIxffBoUayOI8qEltEKSoxjwj
gQR+/X0gtcMt2Vcd9vraEXZ02GSxqoDEO5zzHCdBPOg9/HliQL3chvYLATOue9DOEEyHvI3X/l7N
9pKTUgOq/bNjI7Z7NAYELsbfTOV+DulE+s5eVvLw8qULI+Jnw+AihYGP2u4eQEtsN9VMXcc9rlUB
agyL0JTxFZCatnBnSpuHA6WFkW5/SN7anVp3U0dnf3Chj0P30hwty46jvuP/zv0RmzfZYtNP7ubv
+6z2+zH764/156+RL47AGuGyMTHJ7/h59MRztxstTbpGStAZH+f6rRBqB7dW94sRKOfqP389F1+C
2P5Fbs1Pw1mfrAK+YKFu/nzs6QQbfijwbblNSHhG8h+N1jB0moGJXJIbA6wfroifjgN7xtNUT1nO
42argimSt2/Dx/Fn72v00LzlX7/B7Rf+c7bEfBarOhfqJkphbcs//3gjzsuqsx7M5cmvjb5wd36F
yOuz13PD/N0t+K8vxVeHZ9bDXEaT+fN7q2KrWlTiJafvpcjkMh3hOrKIt/q7FfhPJmx+OwoNyTKe
T5E+gJP1x7dV48WLc93KL5iiKN++31aWV2ylYm9XWzs5gyGvdqICq+mHaL7pAkNCBM1hN9q19p/z
WXAI/vrT/lMi8pcPnBkmHwF2deubYACIy49/mRDsi4DdDMd+JUl22Fuu3lQSSjiWav4Y1ppF+64Z
Ema+iGpjAluJkXQBpFZnqgikQaiLi5aJFJIwZiLiropd8F0nAJHsqm9gUBamXnaxxSrsdehQWif7
PrecmuSuUq3WuMOU5WEVCHqXEeCVrc3G9khT+bZnRLkGCuA2riuz09dFkk4EH1J8eZnJrCZHQnKi
AfJJzyqNvOUS+bNwArey3Y7F93KHziHgIeZ9O16/t0DFt09zTiuLRwot61aezBMERePUAH8ub2qL
zPtHSj9P+Tf2ACWPsvZ7zdWytOV7g+xnEuRQDGNlrmGNx7jOIuTMJVLrf4xiOh7nOOG+F1jfbiE2
fjOfL37frbjwu4mJFz1P4Vn7FmG18VgVdDvTJSSgOEt2gDkG+jz2DGVePtuU49K+8dA0Ou0FMD1j
G1IMU8/8F5X01h/KeRnIyUgLVTEOZjLks/0I83Qkf3BnkFcyiyrsbFRN1p3sJFaQfdJ5kD+e3EVO
a/PEHmTbtFGbCsu7aUbQG95T1jIFT4iFcJA5HNK+M80cdh3F8B8LLfEQXLqenq3PUD+XMQDhicnw
vpYyLyywkKTc06FzoOlx148pO/593Sx8t5gnrRXj7xYQ3Uw7SkbTRdLroOK/KojEGVZidPI5o8uX
Qc++NkvFcHREOc7vnqiKJY1ih0YAoaxfV/1LzUTIQE36fRX45xnZsadPvKuA2FIaoTqFSaOo7r/V
fwzkt/p1qcftYfj90ii/Vam1Xxa0kr1EqYNdqhcepJF+SBqfP8MqcAzNBaCgJx4uTfCIIh/DR5W5
eJPSJJkf3SUjOmLJZiIhnMk+ZZDsL6p+i6Tuk+bB70k80tJNSSSCcsIse+qfYi7qk5O4DcQjInvf
c5wHL9CZm0hLk2i4oLTHI004oy687uegFZ+bgtsRJod3Bai7hQ2cpny7wugPua+dfd5k6nbNy1Hs
6RbGPQwjPEYFSR5f0lY9WqbTnnvHSM7VNCBLHhiNI5CB99ooGaVyDu79Nu3QG7TZB6DUOCpTdPCL
U9eRG8sOGamFjyCu2U7XLcAk6uOl3jmwwg4zv/IioE98J9NMHdFjxB+dLEiJ0iYgzEXm7iHNRfPY
OuwMIFmJbsB90iTPs16Dt9KoXUYMqnqaAyvbC2sUl46QKJAbw7DBSbowdceh/jqga75nqJmhoxpt
+WGygqLPMlvzgfy6NDu0S23szaEaH4bJYRDCURANRP1coi8nMsat5gAANyF0wUs2WXK5QBmhvgyW
k5v7RrUj7VdWpUs42W7wNSA6kwwqaB2XlUQmETnmmN/ryS7o36rm7A6j2UHJTps3kQ8tqQeOOA+e
uV2hWPjY7SbTDKtH6WvhF9MFU3njEqpoakUBp9+HOc84SVYSu1Pa+dZ4Bbcyf+0MQ++szFzfyDhu
LJQOLbLGdR24ctOS0CuUXL2CJjYX+tJTCUFewmyzm8X0OYhp9XbTbJf2JZbHsr3sddcfrFbhJSor
HTKB/oQq/4sgLuHGgc6ISFmNESNPciASXU1+5C6Njd19rG/a1Olfl1ZTK+KxgukZqgJtRoHFLEFC
bShyMdmYN6FtlfWxYYARWqIa7+G6FfdDuozFrhjH5Bn8dvfS67YihkorvYvNvs3DnL+PTXDALJAb
T6frztHBfCex7eF5Wqf8La/aFbuAqD7hD0X83k7mPeTT4KK1CAFXvYgvnax23obA01c5ewiS2xkE
86LxCFDC6OiUFVkQgdFkIYAA+dYbFFtRQN2YY8Acujtv9ooDB73ngcJa/dOIb/sO/RCakzntn62m
bo+T0uYRz5n31tvx80z//rx25KxjIXeQjHdV8nXhAzmmo6/UnvJ0eRx76cZh70DUMotkDEUKEsiT
RXvsqI/NLXFePst6lO9ACe2nvI+b92md1q8AWONo8hvr2kHwcBQ8KaJOd+Mjda8RumDHr4x+KD6v
8FOPdmnGKMYYc9+ki3B4lm1uSZFnAXMqAqFPPgujXTvU+bHA5feM5szm75+sS1PU9iEHnfXKvLC7
k3Xan8yllI8VkcXnhFzWvfY5cmnPKyxfjhgve+XMdzWBUU99EDhfbLDbgCG7BYThUnHzMGu7Ne1R
nXXvQ7Kdtd0wTwrqY+xVOCk7D+Un4xh5sRoEdAJf7O9X6E/PASOd124Nxice+FiAjN6/Xk1jRFvl
ZYdSxu4Vm3dw6mMFhADKHEgQgUbuQH5Rc1ewGrhLdNMSxw7N99DPG0Z0VA4Z3+66XvXSUWcEVAVT
i6p5IrhEQh1JKo0HBBODyS5yN7WrcxtMic3GoDc+jNhCG3e1uM6aSdJQNDV4BO6sAhNWuPbkj3sB
6KQcwTr8I76Z6U95YzhL/d9ENyNBUs+ZNU3dEYQrOScy/Wdis6hqeflzUHMg18oP83WUfwY1NwY6
hDMR5D6ftSfmsYedNrGAMnVvEp7ndNUtVg7j3q9l1sJg7lO4aLLtH0jvBlfMKnpJz1Csmywy+hre
AJAV0zj6eKPWB5J5QB4dt9JDRLLTTdkUfGoNGOTLgllBD5Pcp3LZuXCTp+t/H9uLjDA28fdRIp5H
BgTjJ+J8yMHkHOnbceNvQgxA7nSaRs+/hN4m6vxptZfYgk6pOyHVpcVhJy4Ch03FsSuXuo/SaXDV
oyRuFdq0lZTYi3ojTspiZzhSP2Y2ap7QSjGWNotprEf4GbAqBN5GcTVLGHtwDNgvXG++HbipS7dG
DRO3S3w7kF9Mv7gcjUUP+W1JcBKhveGEW07jfxJWVWzqsRaT4O04OnlAyIyXe3hPa0VI8L4JWLvu
cDGSbOSYhOhcEdcMYqaqGT/vwJB1dWhXCwspX+XFqc4ct9knsztfFwBkvSjXmT5t2FtIBoFIfUZ1
eW9eFAnBSWELQQy31cxWHq4XjlxXan9X5TF4St8pYKYuzBI/ma3Rf0xbqpXdtwQHQ00z7X0ypZay
dpRwqQFyedgkcsQJp97DYjiNT2GmgiUrd5ykI/+HRhik3XzhEOoC6GcA44CqdqaW+6LyTT/dt5Zu
XPfaNCZPPbNkruJT3gXOWzJNn9c1TZ6TFE+QbF14GN1cPc5oTvZxEGO45OEhOCS8nrWcv2Jytcob
QgAVmPEetHTXrm3oIx8lDbdyq8e+JnWu770lVDi+OF+nsfpCnvF68BtSALtEx9dsPgOxMwlG6qKV
h41zJ4fUfvQRNvVRNjGD4nrgggnR6c0fZtMW921XD8F+8P3kamgwNqpuGJM9TsopvmCanRCJXmmY
4E1OKFvd4c/dUEN1IUxoXmlzLmLXuLYK7ZytlmUqNiyW6pK2KLKseHqrla+Oq7asDSrCQzjC1NMN
+9b0GsLPgnm8aPstPxDOsd51BaZ9xxvAT0g8/2hbEWqqi8Hjze0Xhu+Pa9xnHzH7+O6Ys/eLem7K
OVyXor/hKc/DP/MKTOc59QV/AiEMssgOCkrcTtVt+olMT/MzE0GiUApTHhshq4Pf+vkdHsMep6uX
voi6ei5zFGoJjdvBt+L8tZktOHUuRJ1XW8RAQyw73ogrOg92GUNbUh0t3jRhSgcnI6+GJty+zWlL
sKSb2ZcCOPLnIk7Ml8K056uJjXLktl1zYTPK/sRSAG4kZ5puQzsX3bUXxzZ1Kw7C7SJ0vhASSJO+
1NX21NbW8N5g+CJ028tY0DLkbryL2q2zZgecVo/swNaNrubPuUkuC+dICMo6d6/LdrDe0zQdgSyW
/A1hDsc02BX83h1jOa6JdGndi8pTlh/Rwk8lZkUe35cVRsffW7q2dFe0ti0+8+Cd+1AawTydjLHw
orHNjRNJ5tbzpmfAdjsVKswWo711XZ2/qymAKUqiqD40Kkal1cSufcVKsT+3UFzIqE8oaa70oNr3
who12TOMP4mumEr9ZRwX7hVuSvo01TJd/ZjYpk0hm8IJCPZkXzI8xzE5Z1hBT5uc9auDtDU+VH46
kuFN/xYalCNjVMad4e6NDpj0TqyT+2kcyvLVb4lHKAYbC6MwOpxzs28+svULJGolarjQG+e0PM4U
VZtXuCZwu0uB23RaUnqiLjGaGzudTWOn8Mni966EC6G6JY80RCnDRbTbMp1zp8A0NnmseKpilxcU
af1+a2NJxFlAnlNT23W8vtQAVopbi4hFTOrTEOOL4+Jt1nbXmyopl6MhrLx2bgFTAdsrzC6z30rk
rEa9m4xA5/GBRR5QqusibbxG7ui2tQNQdU2rQe38dBYwD1L2agGQZFTmzgJ0comr4rwEMSOd3aBo
wNo7Ymxszw4JbVFSHXoF3++FeAGivaKZW4X1Di4hIlvCCfCjNx4SarX6QqXKqP4YukFP7j5Fl1XV
e7djB/gIoZyd0LFFwDXWEW53Q+R3ucLp7X5yDGRcKkdhzW4CCnfP2/9KXoQv+ByHvF4i2abafSFG
zUofvw+RjXZbhBDXsI1sLTPW7VlKLESsgjnHmV9wH67+B2ZMImKP6L1X7reOhAOyTvGcG7gAAwZw
Bp1tnM8ejwiOY3z38C274GqkoCT7NJdicXYqGXADH1e2bnxbPPLyJn+3A1VPVeSWo1rqs614e2uI
qw2P8g4xDhz4R3t0caGTndelmX0plOqWBn1UNlLj0Dsk3aFtA6hvyAfJ3kQddW0hMqN0byUn5oKt
fhgD55iNfrVg6E+diQlvtkPqBd/I2Se1drJy384ogSSzA6JlrlZKv2AfG6UXs52bcPOq0HQ66ez9
BRDwkX1k9akNVPlsoPoZQ6vBFBc6intnjwqm+hA4w1e2RyLtyY/0BplG8NprX4er1bEUXT21fFP/
XwKInO6Az0wn5tPZVYNLfAeDVF3nJhyrfWtXiMgmuGl2a5SPudSzfwGDYfVDG4qbE2o4c/WxHwXq
Sh3gssY0NBUf7SpiEMLAFeLQ4zmqotFel4chM8gcTWaj3FOB0iHGeeu6x95zxiqK4XS9G2tMcky4
0VFMjLlZ4UZzVtdfesFindCDidagXg3CHEWfQ52inOixWKduMX0kpBQxcaGiturdWqTJAf/YhC+/
UmaAaMjqMPPGwmmaPfjQAUhx479iNHYYWPqxlTQEpVgZ2F5MtMNNFXhCRZZw1fiCJAM5R9i3qP92
aE06InqVaaF3Yrh1k9B5Q4XuqMOvNYtAvWWG+Hu/8MpLAzszEnvlYvpA89dWSEqsBad1ULuSVZkx
pqTcEsu6+joBao/m79S1JbBAxcDsfUVIwbURy3sFCYr3uUJFM1t9t/BlR46MA7nP0Xx8JZeHoqDI
2+TK4BgePtNczum9n1f9VnXZVnaigvEue9g+2TtHpL0c7cnJH5rZjq+RbyYfSW/yyQfzqpHRbQb0
Yl0zDYJBzM+BdtXdDFKNt4C9jq21XzWcpn6FiaJw5YPJ+NAna6qZL0yGFlk0o9n5fbYd/I1uMTin
2oFt0M29+9jFSXMYrVq8eP1gYn5HH5n25YpzYFgX6DzucoPX08oiSw0TZjMIiENI2IqcLhIPEggS
9hWZahLPmj9Xlptkg24Y37a/WAc2V+x/YU5mQ5RM9sTRa+DDICCyhdFICMOAdzipl+HaVq26SiwT
eBZc9NYnTLFsn2btj6ihR/ixISoF/7PTp2RGVhTgtx0RtnU4BE5Qh9TUSxZ6RSyRyRRdlkY80HMU
YYxL7taKCQDklbb19sWE8C+yRZXt107zM4CphwvkLFUbwUf7Yx5Swi/iQe/m0V1efU6LiWyfuidC
t5uCh8HtR8XLuXjxDbRGl3ZlNdd2GVvnICXfGvlSDMcF97Q84zO33peSRHJttMMdGsJ8hzbNesOt
o2r2H75cdpk7QMLxZydbIjUvOSj0PsA5DdgnKDl/e7s856a1uIfRm10CbtNW3zC5KsCPOU21hGVb
ma8AepKFQA6zv2lQvoi9P7sLTYG0cFt0sXCrfQX+9qkgVQlAf8HzeaI+j1K77+AgsTG7ne2ZMbRt
NfFNUFb2S4f6A36DKl/toWpe+hH2YQql48FH6YmAK5m45Mv+NTFmEBDFoA2Yb6t5TXoE/AnmLp/r
RBkXPf52oP5Z4d+OamwuR2ApOzry4oq5gH8yYhF8YmKc+VwGifcO7djea0cMD1MP4K0YmtHa5RMJ
xFRrokLSUzPi8YchOA0QbiDkSYPCqcqkPtauNZUPuHgJQmC4FfVc6qQp2S6JTrY0z/XSpGgWZ/Ml
jRf9IuORdL5BCSydbrEnnzv+A7mziBzXGZ8Dyv2j6cTme4My/kXwIy4UCD44rAgveIGCa4344NhO
I3ddoN4QTo93rRJLHAZjI0zug/VOJkZBRWM61ZHnAUAGFQx2FPiIZvjpq7mzeniOlRkFmkalazLS
oHRqQugLSucxTwFx7Rym+hdtS04E8Mm5LGybTCqm//2+wO7f9e88oIpqitjN4656oaMF1vzQO0Pj
uLdjnnac8qS/bZqpvsOXjXgBvGLVsWtgEdrcOgsSn+U4W3hIrMhuhB7TC6G2WIQLBObL+Bxnena/
uLXTFKe8CarR2cUOkBsjCiZ4Qj2HV4HKhl0buo1cmpkHKnDszJWyMYAevusLrxf6Qi2aKSZkKO0e
HNjtwWevJmtuDLu2KDWBOyCzhRtR56GfiCAIJglCGwftFzJpynjUXgsebW4a5PUELy9T2jZfRWcQ
3hCxaEVASJbevBQpm9QsKVAxtUm8idu5BjvWIEkOWqy7n4iPoIUhGsnr+09NMMdTHrEgDuj7sDJl
Or/J82ZQ5IjPXuCZe9HaaujeVbFO5hLyW9psYd/sUJLBs085GU4x9s18y+JetnfieIkgCjxN9OR3
vysjWS03JAq94H9Do+97+myMAw3zmUQGgGo7LWTgT4dfr+d+3C6zNfTZ0+OdlexfUYFvHvy/KiQy
d8GaROTGR9G0m7ep+i78qAoJPvRoNKyl/mb9+qP6ZHtFbNwsKzfvMCvfDRf811dkOBeMAr/E1+r7
K07fVTWEl/Ws5gc/deBZALMnG3iXZjlLwe9v+f+Yh3/DPKRH3Lxn/zvP4elrzTJj+Pr1rwyIP3/q
H9BD8zdIDj4mIMf2+WX/AB6K32ykLb4HrsHfQArYo/6RZev9BmodEYrzHQG9eT5Z2Y7p//9/tvMb
Bw74dV8GbmCj1vlPaA4cQ1w5f9kzb0Z0EAHs9E1k/xJI9I9Xlo+QzEhntyZdoxhMRuhbivVEXT7P
8Hcr1DkhWztrvhqtBdLZ0C2ROWj7iBjeP+GdJHmKFFWki0hcbobO8Z50IYo95nLYC4k3YBHs7X2V
ePoFM11HVp3t2m+SxOkLqxUkhUp33nUYr/d+7H8w+BgvcGUlRzerE+ZpRbcjUjPdrbQLx2Uiic9H
vtKEK/bbg5vyzCvrAHZgvjQvTtsFb9wQ1QUTIZJcMu+gmBVFghtjNzFOuTXJpz/VjMyerJS4HjYq
5J/xbPaalxT61dGajPVymAjchdbree9xwJ4t1BW1alj1SXLd9BzbRT6SR5uv4kHNvRXVAOMnZcpr
kbPgDaok+VxC82dLVkzwcNUUFVkXhzGt6LH3Y4LtMgKye3u5b9rGJwvdqg+eUSzhqibztvYlqRVF
5Da6uDOC2IA9BPfZJCh+X251tio697EH5LifO0cwHXActNB6uFDDajCUX81LEqoMMjbrdl9Y3bpL
jXyNBnZ6152HBX/PLpbsv3lWT2bWOnvEsv4V5lX36LRmdWAhCdN/HVbwW1D5/MyIQ1Jgnzxd6S9L
obz9MOMdiv1iuF9pSMMZs9HBUw3yyVYvD06W++8q1lSqy2fqweFotnZ+UlNiHfESx58mwncOeR57
BLh5xXKtFiu/TrDYwh5sgVhqPVb7oCqnCNE+5QjPkkNHfHmED9Dao9KzALTB/QXkK98Ztcx/JPMi
D6uodbDr4q2NR3OFKHYeyqslb59TVsoU983yZnDK2mG9uuIaveF0xulJGFkl+JIzSQJQSzIhj9E4
iNK1CC5j4dW3tjk11+VsPuNAbEdWoU53ClRT3Oumg4dEiMutVfXy7HSZRyNROpSdGUJY/6QMEucP
7IAIoZPUEsVuVXq+9EgKw/SITH/FvU+v3AY7ywS9Br/QqjYRfs5SDYdHaDlEZuxKC6wuOqvJIkM9
8aMBughymLW6Mwz3JN0Odh4C5eves96asvPjq45ZWnpuzfJ3D7IBVi33GBuBaVwwuoBzcSxHOy/8
cJJzLb+QoNll+wT19+066eFuUFZQfZG1Ha9XTq2YPYzq2W21De8X97baU40/OfGQ72VPdA0APnk5
N761AdGGcona1GsfWgTl+bzLlik5tY5fsJ9jDgC+y4UrDWwUSGfjX9bM1QYjqtzcErcclHzuFSue
Q+wRWdnvmyQWoIQ78olFayQ33eJX/u8CrEbX7weMjfe1lir+yOOOhUa2ypATLkxNxwCPoJpHrly3
CAOMEsgvescsdnoq2fUKEHbvPv2EcSJriiRltylnI2wCpYpoAmHARgpSnHM9J5X8VDFpfCtMBHxo
/BczQTQ/Clpjyr87Alacj8Wxx+JoxXpqT/Bl/DoCtC/xo5hxLPe1y5Y+JP6sZ6OghflkJyvQA2am
JMQIcIwUMw6vOBYxUgJLDsQOVkmWs8Cg+Whu/WCxGm+HfSK1xzMOMFdAN54MFpOaskxQq9/qydMH
Ckb+UZSkeRLPOpImwsrxqWRNf+494JKkmLBA2dG0zUi1be8a1llHJpvkvoe5GrlF6WCwVTZxqKaV
Hmt/Co4Ns5W72iqv1gR9AwW321zp1E3PMdaxA8J9JLslefDcVFNG7qpiYgC13bMuA78/ugZYNu7V
nPMr8bI9CgvbOAgfnwtrnHzvWSRbAq1FtOMZdX3jp6p5CCYfp6rXTa9uHlvsTmx5xhgGmr3rzYgJ
YXJERr/SeK6qJL2HdvoLUId3nlH9DfUrcHKfaTxZc4yLLNGJx2Q144MWefDsIoG+J1cv5uFQk6LF
cve2we99KI1FXE61iL+AGXPvSAuOENsmFxyd8Qmqh3gpfDOLhkoGr3g7cDSO8GMJpOz02V/99dpx
rSBMOg1qj2bzMxJk89IlZubGSfRhNGqGSMSn5WjGUrMNGQUjAlni9c6Tec70UR4HBgA4BRuwinC0
j6xN16M7VW4HoHyGFjQYhEWVRHlTJbIm6rUVEAHFES8tm9K+R54w8/qPGu5MaJlwvhNw+3dg4wjt
WdNiT6ZvcoReERzaoSB/1JydlKNxdV5wSPU8C2GhvE0QKK9NfzW/TsoCzgsdcl8As4XX39m/Q/sl
OFAyV23JvjrkWcv0GPHqTSHm7hNo1u5aobu5Q8IsrzAFM6BK65x1Gml9nc1YpSBTbudapXcq1+kz
I7PsakEa8zt4Y3HDGlPySwaPSmBLalNBI1iq2OJm0ATg7TLu/DsX/cwR6W7/FmxRKYNXRKAix/t+
cDXjKeZZF5Uc5P3mvDibedG848BDkKArsS+WRlxAO/897mty4epKUDz47IyMheRHC4Am62rjRdcx
JqO06a51LaFYGAOQdZ7+XaQNu0VZAnUz1Ob4bKC0wIY5JAPBir7e0zEzBpu0J6EHCJ8pAdu5sE7Q
0nUVtBIvZPBsJhuyfQ5WG0GVYi8WNXHmvllb5Ld20nwNfQiSPN36gv13PW1OKwCeeZDwyEsqQJpP
g0ey5v23ovX/6vu/q+9doOK/qu9/fwOuVCfjj5A3+/uP/Vngw8b5Dbu/6wE2+oZlo337s8g3Lee3
vyDZ/gE0l78JAfBNCn6IjtrmT/izvnfIjIH1Y8PW2FgbOLn/k/r+x06VKaKkj/gGkKObQDb2U3W/
NmunjEF59xXBK+uuzrSCDD1smRWwJD7/5YO5+940/JV6tv2yf7YS314MxhyrDuDpHkaJn8T6iasd
1nSjc49FtX1lqmE9LYzVPxXZyMPPg+z5mtDkvskp70//xUtvIl5A8KyZf2bkZAZiVqItnXv6Al4a
BwvQqAWP0N5XHs/cAGlIOIie1LOBnJHsb9rzTSb84zv3LWAPQPmAN9PUbf/7XywTlp0ltcxL+77E
jE10CKP7bidghreXWbO9nN4kKb9+y/9Cz8CIwiXkcoX4OEL+xRtRt3WsklZa965VW081j8gLqyIG
jT2wlJ/akXhJB1lFhgNK9QOaJzV+eBtfozQ8PofOa5iy+UmuTwPm3XhPqKnz5gUWYogYvLF5nlri
sqNsBRgSDrQGaaTL2rb/hlvw42hju2qQetMXu9gtqL5/5poEc2ArgOzWvakMrhXQrhe6VMDBgkGb
T2W2NGeG78PHrz+9n0wu319Vcnv4ATcG//3jN0bkhJ9rtzfvc3Myn2pj5Qnl1+kfItfd/WKu+sGl
G7pxfZIREfOp7Pjr1//XG9O3meTgTBCS6+bne2WSknE6kst7z/D0Q7bdMItU+i6ZOvNv/Dw/idy/
fcI2AA5mR5uuHubKj++V4eUIvkCZ9w7T3AejTUnynrJNuRrjyPzQhYM4UHjb3bl5S5Eec7MYPGjv
chrJv/m6/90bZ4DFaQnPbIMU/vjHWCxQZSdica/GjpvE8eOyubIYNLBDrwv5X9wk2+CF+5J/+671
0+DMbHORGfZkUSDwrK6RZSJeRIV2Vr4A79PnzoU9Dc256zKucqLgzZsKJHwCTsA05tDM1+ZseJOG
VeXqZI/2mo1rMcm9OXr6Lk3J0uG35txlblDT3MkUCuvh19fKNxfCT8cLQUtIUk0eFZIr9sfPLIdV
gdBHmvcxQwSslX7fn75dN3TK7WvfVwYxsDPn3sIHWLEt2icA1pAmLLI7tUtFe5EVTlce13kte8IJ
xPCBcE4//Prv/DenoM98GP8YDjIH89aPf6ahLQwAhD7fuzDJIM9vHzMpv+2rKWLzqStxvf76Ba2f
LyYP45TDiN1Gf84k6udXrMbEykWxDPczA/ezO1buWyz19h+4ZEMlbKI3bQ/IY5zFaBgIMgfePzMt
eMzIekfDAoX4AzYGV7rgBBCwkl4z3FFXkDqb87ePaOCp4YXU0/JqQO15Xkw7uCJ9zLmwfN7Quqjm
e7zM/w6o/PZU/uv3zRQCOqJvc+XCz2EK+OMHuQaF9LtsSe4bfgq15LL2Ue4b+S2N/TKe6ikliTP3
pxwuhMsCnWaH5d9BpvSNxHBijCLjspU7K7emPTJf/zAhwRxPqQcWh9VustghvXG8RqjfJaLkdDae
W6NKxkj4BCPTSSypu2McnQ4RsB3ujHyY1Z5HABElRV42LDDb+h47a3oOhiq/sqqguZny2GcA1vTE
MbVWabyYi1/cbrbbL4LZYlRSB6DpWlYUIoue0o/FbRbyxZe0jrKR5/cl7sfKxgWRt3edSGmTdSo9
ciuaQUQkcRKKMiEfaT+pGvdBZMe+/yihJAt4FQlhXb01sbSu3KQnIxevMcyN0QreAf4hQq6rYSxO
K80C2maSMkk065bMuIgD07myEkXOZzvFl4LR6+MyTyYKFGgB/b0xA+MKc3esXfoNi1lklSZtSxxn
VUJCkE4aQ76Z5ackVTx2C64RQoy45TxiSvYdMCaoKqUt9745MghiGOO+DdKhTKgDThtKQA7iqeUp
MGQLP8bOhVyNeKMlBqwwaBxN1E9XQeEXiiezmZoB+Uu1gvR2aScgPK89u+muDC0D85AsTZWiOsx0
cOEkGdlUhRy/BHXhNfSDqYBBnfe49qrkprec/tCj3CCMAZM5nNEXE5jLpTUFOsKPxIqV1SRzlW44
+tKKD2wQm880V0BcQAyEndemH1wo+mtCMNUYoh+sI6H4enZpPCKXSFo3qkxUilxYlSBIJq61DsKF
dgvO3vjhdIL9jJsl7ZPhAvA4TzUGfueyrgF7PPnEKsBq0WkJrxXVOwl2jFQWB9tTEULfAu7IVMGa
LYhDxBobCPNRcWHnh+YIEu8FwZ1n8+cWOeLTpVuq4GCIrfhZXf2A5Z5PGvBWcyavhmKIE9x564IZ
+xz8fBhuhKKVzxqDJZJW9pk3yFpsxW4X6kQosUUfs4WrktAKBPQHTFP8DgYk7atk3LfpUVe+1Cxv
jJ0Q4F1mcEUtneDAV48a+7XPnORe+QG5a+viOW+xS+wf+A/q1bEMOI2q2YVWs8pPMyKdj+F/2DuT
5siNLUv/lbZeN2SYHMOiN0DMDAZnJpMbGHMgZsAxO/Dr+0OkVCWpqlr29s+evbSUxCECAbhfv/ec
7yyEVjsDQd+azTrk2qW/LdsEY0bDE+qFJBfw4+dG8OI4cdQ3lHXR6+Aw889n3A8EO5vPYO7XLyKU
+tz3dKg4qboRUeXkoccbw+j5NzHIu46+E4UP2DX+BbZv8uo9wcVpTXbqoIfLQThjYmQXWo4sMZgy
vHPclP7Zd2v1iImOTT3VWFGvayQ1nHdG3s0zkTXtIaq97kfjr5dybcg9d93AX6+vthwGGmJWY6v7
mrKTBB6RzvdIA/krBBK7vavKvD3E8QgvaOETGW0qw9mcjOfRWMBQm9n8OKCfeLWKjODqyGR77pWc
NvNaPc4m197Ap58SoJ7wm4CodD/SmpshW//GVBz9RZxRferovD48EDpbfy2PZMFu2/hx8zVD3Gjh
dermx2uhsORNNZ9UVji/ju9ZV/DRNrwYmjPZDxsXOtcCS+WRTrF+oVWnhQ4YbDLKirw+cxvx2Znr
q63qho2nq9tDF/GK9EynCAe+DOXPyOVXdCrs5oRra+02Aiz84XQLmqOxdmaEYh3CMwRJGRVUXU+z
OjfowsvwWuAMa6mSL1n/49fhx1r3ZIBkGcY8MduwsrUcqaaLQo12p5i9c1IK+wP6V1vs2XZ4gYiG
aUp4WjVlWyQR0bdCS/jl1fURMiIBxmpU7VoGsfMwCp8ewDV0Pwq/4zOSkUdxxz/6scEGTJI1a1u9
HlXypEz3xkw2NcuAdXT4pC9VZ7lH3k59Y42a85jOpGUE0PR5teOQtodpYscF40pdXhXGRY8zdqbc
HvjJ2Ui5anvZPNzKKdaSQ5lEnAEN2CZ0klZP9Zb8EV4MGb+Entg516w3PP9VYWcmVt1rim2Ps2bP
iIJ7pEgK8QGRn2uKGYb3f10E8sJSjzOIX4+gntQ/O7OwjogkeeCc9deXU++FTLgpx3pDfiVZsL7x
iVo9UO6jeIosPtXUJBi5YCPnOkyUoJgTo1ctmdW9Qgj+gUaF51Uv4ByY6aI5mxhYFaDRjldyvRNt
lRndzZSyBAiSxNTWIO8PmhHmou7eV5E5HT2SFiLcLjZLE7KT5gCI139N+0XB2OI42m0XAHSo7WFK
kSxCl/tp1jPxYWWZ8WxqHmcAP+MYgsnHeJ6slouMDd8YSVHK/CKYU19+JSCZB70xJoUWg3fITkSN
jPIdVUbdpvvrgZcMZvl1MSwe0ZgjasrSTXwqR9rnAbzOc82I09r2a5W2oBVgur/enddtc0ZOMJFN
Tu64BW2NYCkh/XNlYpfJBrPctMPASWa9aqhXlb9BfFKAfltfzjVrHhKv/SGHnue1SmJSPEihftSX
mXRol7hR5oKFQUwIrbsfTZrzcJm2x+qYdK2wgoRbnrlHHqnHJI0cCwOq2xwwDhblFnpIIR4R+1Rt
WDHRWNDc6OLDxqiaIuOJ/NdqbfIXKK2PeVNr9ZaZ61ScytHhu4shMZsnLAkTt0iUc6GXdXMBo7Cu
fQoe476ODRZ5SpF4PZLbKKRDmp/1zfUC/FqL1oP7mJmsC+vC2sZkqIbXezeCn4dcvieJRbnp/K1l
G3q43p+YhqN9RiNgP1aNDThm8LhFMKy3BxtV4SmJZ7qfv26Iciq9T+kSkBOWSNYPGlg/MpWYgsQO
vZTrXeGgGyGF0sTND7CXB7mpjEsm1m5D3mnouxGgINvuBYoTomByLcTIQROiFVmK9nR9Q9pUcvel
rQAVjdal288UQi22E9O44H9sD9xyxrNInHraGEXMk0XiFTsMggxrB0pX3Q9ZzWpvpcadcM3lgZM6
N7WuGdhI+4lF+7oC2nlPCk4dIaIJe1BvbN/MIxj6uhOPzboBQeKM4VCFKI5YFOqVG7VrNDBR22pY
X2029DxmVjPze2PSMx7L2W6dAH23/+qrmcJPxLxvgnA97m7TRr6T2a1aw960FdBlePhD+mGskjtj
ncIeK5bRCxpeXoXwen4DERPc7boB5eG5FwNFCPIm//U6HcKEsr5f15/u4dm4T4Onyjta/t8T3I6Y
F7LuIAq8GS52zpsJT8JnbDElxvwLQdXhSB2ONd5SS7E90rBnR8L8uoQ9LU9Ia9nsvMIO4DqnYBiC
WiCM3GtDZu30yptHJhqEmCajKo/0+rNbC8CKQaCcKI+c7NWhMhjyhoWU1W1Elv2nr/Ab7RwUT/fg
K7nDMED33lapDptosy7+J/LbaET6SUJNNdik6mBILI6oWenC0CkawqaA0PkUZyYfT1tK/mxQPqGg
A8h7TwcQSLM1seC06+LfjNQ4YLzUYwNW9BED39WTjcAdeOXN9aCcF6yyk+XzqPrwvCM0tby8aHFp
Npk19YEdTbxSdd1M4J6wYom0zn/W1JjsLr5EfLru4ZBlolfMMNxB14NhjAlKnooCNWrQ9qxptaPc
6IZ+GjlISe2fUz+2j5P0jUushP9qIEz6YS4zLiErt4+cwfhcK8dk/2zJoDkMZcxqhZPOfB75zeF1
3cSozeLos2Fu56bimSjWelNGvofMz8NeT9QjazSy+a8ovaCQEZT00TY8Qqg8KVIjLT9ptdg58boy
LwipG7K3SGE2UfP9tEdH726EHHji+nUULvLGP2u/KoyGHonGzlzmlWcfXXfR3SMHNtUfOs43AcNS
IgN6QJ+FbZoeZ5VefOj5YjwTIELLTmBmCenzcEncTGPbiCL86PvSYWNx4Nc9Y7hHZdi41lEKxfOw
xOtycC2ZhV5+OuSnBXTJSn0XY1/ytpjrzR2/OXlmCK1eFGmP58Se0xc5xPkGlbPP6sxpB/8xE3NQ
DTBHcd9j1r1vNadGhr34lbe1WksdCFLSvg/SEj8yf1h+khw0ftaF6ii3pyIOqKtMOhedDp+wq8lz
9qY3ktqddoMXFyVu0xDqsW1q1ZyEpdJL6kpvE2dO+qWUffyEfxI541AyDM87oROlgNjXt2T0kmhu
/r1uZn6SqPS0o1Ku/Ph+gamB1VqPJyJ8ezTfAUFCztdrs+TfE55/mPB4oKX/1FbafPQf/+vnNcjn
8lH+/L//e/Oz+Jg+2p9/1m/9+p7fpzuu+E0nMcQifpZGOw4Wesm/T3f4Ty4tXIyT1xmLSX/qDwWX
/xsqLURPqJGEixCbPucfCi7vNw71NKwYF5mAt3TrX5nwkG5AN+g/u0WCIZJwYNzQHVybnPrf2TN5
NiYZJyAqFGaFb33WVxIJqjUNgVrKOlRuW/Y72cz3RW0uU4i8nUOp64eMOeUuI7EiCxZrMd6idEDo
XtErAKivTz9V76xC1IRIzQjgK1vwfYVyCKBe8W5rnGotykdwiT5bt6VDD1E+fj8uYnpATCSeMuJ3
zoh5lktB94Rle9CXg9t0ESpXFPsnx9DzzVDjTgNFhq1+dT8RZ9Pe4IMn5rRk19KUyPYTL84MLMDF
R3dJo2Ottf0jj419AqzznrmN9pYyd3mOm4qEMCw3+8E3Y7Q80gqk18k7dPRsEqp7IBLwh9By3iQW
hwCY74NtzkSy+zlBphQvQQaKaa/H+Sfz9HQCOovbpdKJksYdg4S16eWuWfjtCQ1lhziFIHX7WzDe
VjCY5kNqeM/RONyiUSdlV1VPU7MYZzXhoKf+HCmvpvWP8lzP5ZkG2ltUIsJejF6d8jl+p9PFMage
g8KyHvI5f28EWg76cU8q0xbW90rfSCshp8yTA4FmZNKnaRVyCz4rK9pGLp5VBOfrS4CpIvjRGICt
PfIExDW5RnIjIXNPcecXr6Qo2a8G4Zh7glIhNseRheOCZHZUwySRsfx2i7wHLbKgv9VOPRKhj9o2
2mfp9+Na5rIrW7LYIi7BfjWJQ+QtXuAJQgbRDrdvdu49O11a72vFWcDoZqz9EW4RNl3j4DeOh43Z
eykWqUGls6YXrE/xyYaQ7YZu3JUPyMSG75oOt5G6UbceeszWlzJtCISdzIQmUp00y7ZIqidLM6jN
2qpNNmZtPXZF7+86L4IdaSUOcyzHCDKkIIQ+op8YS9X4+7axJDlu0sDcz3QJfYXwgt4bnfpiGmq4
iWmVgq9uNfHiQm68sUtHf7d545tuxmtMSiFaNMG1rHeG14LYsNSs30y0X0jwyXTyokXWz5+AMhZt
75E9Gn3OvjvdFmaLRjyu7HxbuMQaB1S1IYdL4+nfC/11vf6Hhd5geWZt/J+luscfH0n952X+9+/4
jym+wUJv8T+DxR59N9vGH1N8w/2NY4UhbJOB+qrh/fMgnywjHVoVeEBnna39Mcg3fvPXAaNOMU5q
C3vAv7LMs0z+dZln0kHfnpfFmZiR739JK0KFA9LVjZyLSGwNFGmlmhu8QLO5Rdo3C3dN/yhzqzoh
eXeKJ+LFhP8NjcHPpF7EExo8ZJ0gnJ45w6kvOQOaG8ZzCuMRVFgimytnjTRdOp/INWuZ+0etMBHO
JPE0NS961SBEReJVWOVN7qPpHMciy6DgJ/i7pqbwdikGnyP5UVboZvSpS5Rym6osbFqLHkSZ1DAh
DvnDQ84SQmqqPkXnwpLyjNyw3yN5ak5QfqYfWGzf7bL3fti4bb4WCAv3ukzle1vmemiL0jmCwvig
+MdDo7xkZoE0ScJc5kQddJAi+Aw87UL0cKSgIo27hLFRG4UtO8KIHYhStxx3gmViCMx0yu60JDG/
jDTN7AFtj5EqGXZpoj/OHY6cfmgQ8/X6lwIY+IuCoXSnKpZUafpfaGU721GHoGWN5YOdac0BDb55
acuyPQ5YRkLoHum5HDGLgUxIbwERffh9I5iNoKIS0slvGhwD+6LWxm9d7kZH4M7WLq8MomiLtN0u
mWf8pLDwcAWRDX3wzfTnMJjt1sc//CYMDx8iAx98SNKLURgV3rtpDvlWuMhzlVd/KdPyC2S+9JZO
7bIOecavEQ6rLV5YzIF5ChBbumUVAD8dsUeVozACK/XLJ3dRNjMzPZHH9Y58acbO2RH3h6iMViQM
OHNo6Ha4bs+rh0NDI32EgDJaDvJPjiEDzicjfrQJoL3HBLPcRVOih8liN+fEMrUuSHUl+C0W3RG8
FnsSBYBNlZqVPk2E6J5FKeczGQbWrUlGxc4h+RJfHnScqutwWXt2UQVICYhkyjX56QPfGYKY8Ok9
lPPp3C5RelCi6s4921IdKGeKwekXtFykFIfE4OwbzIN0KfH9hOzm3tUvUzXrgdP66M4QZKO6Bbbu
o13shleWdwSkeAnNHWF6zYynhKhSE+YZ8ANThDlwsiyoS9O/GUtStvHg2QMW56Zud/6kzuBAp7PL
uOTULXP3EpM3XwZjbiaf9bDUtCUL/+CmuXNuBWF4aJMDNvksY0IXO5Q9Gjp87OLk2UpL7txM97+k
I4CksXVvZFSl90hLkl0RC/3b6BjFDh6R8x3uwXKCKz4iAx0TZ7/uZqg3++kNKo91r+URsnjXg2zc
134cVvk039SThgDU86L6RKOOzFqgBsl2Hszl3hV2ja8PZ6njKNDVyjKPjMLax0LH2UqvfHgVBOw8
UI9AZMqiHNW6H6c3mrTmQKA5LDG28ZYckEDArukNkxE7ke3djvMWC362J6tp3qbI4l4waatgxBm7
S5j5Qrua+Uh6O7ol06C9BxrM/Nprn9OcDrFvDYe2spa7aSBxu1bQSAYea3ABpjoScDwdPPIeGKeY
oKYmfAuBJ735CfGtvC270Xw2SbZ9T3WjIWcyjwL0/LRP5zSJjhVeXAqvhiqq7kLYP/pt6Wpbvaqn
hxh32Kosz9Bme7TzMYOHtahwzZapxaLQ+JvYmvTj0hiQo4RzkXZTHfFgmkec7U6Qgr0K0VKi6+dD
xukcMfBLGYO5EpfbbFr90+In80+E6Yz6NHc+4CuzHxAXlymfIigJgldI6k5FvifLSm7SiIVcN5ee
nBvOxnTi7V0jqzh0KGtudVWhbmY2cPThnG+iHBErdrTkMBMxHmqq8Let3c+0rXBOfWUTXA627xMK
mzUEzE0J4zHHHj4JSqgvNr2Rx65xjFBiB6b01T+IQ8NOZhQFFdg47r0ROVEIqyj5ai4xIVll8djV
9XBilFuFVtvKG3M9S5A5WO8m5S33upH6dx1K4yboh2jZ2hhg96Vd05XFKryBvDFuBixOP+O5GreI
ur4DaRnDnDWTtkI+JYQkCO2caHYT1FJMX0jXTUPbkMujgxgCV3btfAVtz7NhOXKzwBM4GmmubisQ
ACxY8RRMIrXf84L0Xo/J+8WIqgrHcm18TGDLNpxhXiIgBqE5zeZBQEYo6TNCFklTQ22kvniITovH
RTeOVA/gcVuCs9CKQP4PKsRHGzcdkSjkMQpaUYbZUHYAXqsE0Hc3V4HWxNOrHjvNybca9xTTib56
R/0D66YW0js7d65mPSJ4vh9igGpNoRc3aPEBMXDvPZMwUJ4iwFk8Eum+8o3q7CxxcvQ97TGffW61
CRZeYFlRHNrg7Q+pcoZdjIdi20FyC3UvOme5zPeY6IdjhFAai4SOu1mW9pEHKtkNJS3nuId7YKoC
4JQXledYtCzfUzR9JKku9xoKoptl7NzvBB8V39pOahfRtQ/gBcTT4tkv4Am6S+5HzXmaGPO0PZAf
D+DKthHu+ILsfTgJp/yA2dUfk8yNd03OAWIcZujoS4F4VmEzByAd4TpNY/uxI1PlfmkEPBJ2rpEg
9gcjluZXbaqms8+unASWEY1fjDTVVrmxOJcyzU5433e1lSHPw3OQO/ar0iY70PGbbAlkiOA6j8Uz
aXByPxAocSe9nhSVTtIQbaKfXk5kEWEByd7rfBlMSVccurpYG1H2dCNFHr+NfkemfTfWYN+KZgNg
efkUTfGclBUIozxzn3L0vrveyPuQ10fuTGbdot+vtsR3vEcdodZlbSd3mazPuBLmW+WoM3p0+6Vo
8urUZCjHOX2Pe2Kr/V2q8ui9xf+Jhj9t3+HzO0Hskw5Wj+Z4hKtCe87p3ieDdcXXSwQCHEFzO76O
Ij60AcBGy+E9cL1sOfn+HLh5XODLvnFrxzYRXpQo2Is6DhNPr8NEd4uXTHOqJ4qq/KZiYD4EwogI
QZ9yL7ur697Yk7UjL0Vs70rHkntP6e0tDnlY3kpoe9gi5U5PzPjsrlOF1syGQxxlqWDFz5z7Bp/J
EQaUscP5y9g+AwI62dM7xrQsrN1WyP2Em/pOAiYKc+R7pxrz7054k/oYvMhDp9gQlwqJxBFMjekI
ABdtbMxUi/pegXV6dzg165S5H2XsRxteyGc5lM0uKyu/DiEStse505moZ7l2iBf8tRxA85Ksbjuv
biWASWLlbYeJUEmKoWbHP6IeC5hNCBRbmtP2AZmj9KHz7I66N+xTvdhNpoMZLZLsoHC1TgvrALAc
qs3E8/RDZGn6J6mpAnEDmXRDP9UbICUxIRllG1B6YHUp8gfhLjjTOyAKN1EEtaipzOyo81G/10jx
D6aKoq1bDesMe+5yOiNDF8aJ1m2aiVEUOoHIfUMo0/o7Y3CxzC76gyvZkHBvxdnFmHrjuwKRSq9E
sSCMZhFaUW7uomopKuPJUxHq/k00AlD8TptoJFig/CXTUKBTgApdBRy98vz6eZpHrhoCD3J55sC/
ij6yFkkEEhB4/iNzs0wQ9Y51fTOvohENwncfjKuURF5FJT6vkBpBvPE99bsWT9FuNkd5jOZIcWxe
BSr6KlUZRq+5bSRfXZNMip8+JXtvbnfU5tptzsx1M8TAtFJXSOQvUlU/2kg3butVHYNaeuEJ5jB3
QSL8vCSM/5pWOD9s4EMRyodF3kTCn7aCPJLHtqTHkzl0rbRSlg/6RBsG2c1MrziZhoNd9N66GpBy
hIdrU9OFYq7alUEcp/kB6hruRki1N3rV0bVaBWWp0JlIk2S9Ec5c4rwnhPlGJw/1RaWj/aWDeqOC
LpXA4zpDQ7GkQ0qD6JM9ToDqITn181dCmu7izOOy6gUINTX58WaEEhcRh7HotzNAnzDrOwz7+MFI
AaCNOQRRLL07j104C6i0hmPWGdTInazKkyqz7Dn2iv5rT+nJmakbL3O1xE+lWLqdt15s+mbZXvN7
Tl/CLJOLFo1QAupKjVtnkPoRzkLzFEUlQoC05ksHfGzABtrqsY8hvsWN0by2SWu8GdJr3qo6fo1K
Vz/bppxQm1S6drBMCQiGyFVAQKN+Q1dfPo2J6iDfApR1bweV2A9V0ny4CyqKQC6gttEI6EvoTTrb
frrENp27AvJCXszFl0yXmP8yeK84YQ10nZib9hyFsHG2w/Rj1OAVStOOb7oyloRmxNUuazMeQoUD
J2gdaBUBRw9qHbLSzE2UiOnbQtVHxa8JpDC1WlUqHh3Eyi/Sxzb2qcRoEiJVY1INIEAztqa7+McJ
ldIxWZbsLJIxPZYIAC9E6XKAVQ43k659K7x6ecENtlr5DYc3Z80sGrrI5y85S4XJnU8I2JK5y502
18umGGS0J9CyeKzWOslauK9aRsaB0ejxCddoSnvJxAqV+vWhyiJC1ziWEURWrYWsIdoz0RbIlCrY
AKxg8daH+uYS45BCMXir+8kr74w86yymvw6HscZgF0B10oHiIt68YxRHS2T5oUGQmO4NX8sODqI9
fiDZW1/6Skn1jAQgY3/Veg68/f2go/Awt8Pgmi7YNKtV0w2XBEzlro4bGnZWZ9RDHvyfEgFmwiRV
XZZYYV50G0bqpXr9U/vnvzEsGH91LHB80FGpCk/QxKdFjwT9r0JL2agJaZ4xXQh1ExuipegKAzF0
mXdqnreJ4neztNZZ+8nKxU5DMCcSY+u5wOuGZQtDY8tb3ZMjvYGN8i8pxH9/bZgiDBtHA8nsfxOB
lgaJsTpyjouU7cWV1IrRIR3/QUH7VwHtr19CMiiqOUYcuvv3C0CjElQD+MlLatLM5v8OuOTKrX8p
mP89e/qHlqRp02D+0z35X4ZPd+3P+K/Oot+/5T96ks5vNp8+KCD0wBCMuIP/6EniLCJpD9ESIyA+
vnUs9UdX0vnNdOhUAgkgyoMWER/7n7uSvg3Inxx2Ar11/1/pSlrmXzXfMLNszDauMMXa5mQN+pvm
O++GJZ8GP8UqgObap6TV2Wpa1Lh30JBtbNhOg7ajLvSq3eGHNXwRTIAPwzyiM6YujQXpiaoTE3PX
p3lvPSYeUdrqi/BGjZafk7P0Ai7JqcbWVaZH6/CDc/HE4uN2VerBmltXJXMwajaCOjE5Le5r3463
5FlmpzKrjE8rrujz+B3hitq6KirHi08uinhOxfESqt4tHqkhoz3W3GVj+QUnAw4fVCqWMxAiadJ9
xMIrW6gklq29wIX/RhRegnOZ9btaV3JnXdPTdXXHTpEeXVKk3qm+za2tS8CmGA6Tx/a6TXTrjjEO
xPRspDmV7daSvGOmYwtKia4p5MbXk+SmiXIYfJDm+3hyvqXrhtWNTpJdhKm0DZWBe5e2OlvdnKok
DQu0aCHxrhBaUMADm+30Pp2fXNGDsOOTmN+iueaoCdFyANIaxU+ubUWEpRGhmXO+T8ZjSsLwzTIp
9WZzrhV7x1b6McbfvvUdaFQh6VscINzeSeKA+YX8MrcKCHfcZF0IY6U8aV2l1wFaXjmEJBJQZuST
C4yqsLklsiU1170u6ZZNJrqu3TiFO38FSdc497wToJQg60q1AXWlNqk+oMRdCyV6a8mnu1ZQqNvz
Q5fazGZisKuiSQfGh4n70Cy2Qs2b5PHGRLOM95M6ba7BjuplYzyAXJ1Yp0vnFNnuzPxyrfJWXcZG
Xau/ayGY/BJOx/Oqom4qTZ7tq7Za/yW0NnN7Qnbt01X0vC0XwpZQX5JK3tt5k9THpUoRiesWon1G
f3AN2oBDvn2eIvq5tEorw/MoVhg8EI+0cPUesI2uNB1jdJ9KWaXTxkXBLV+LFq1ZgEZRpzZete/t
VQdvKbWieEwAECcyblu0hzJOfpSNO8sQeThufgKsS+08oqfuAJ0riKWal57HVaLvRNX0Qbm2ivdX
Hf9MtTcf1VXk38GRA55Jxh/9IPpm9Jl1DmCII2dOvtPVN6C3pcugN03vU4U3KkwapsJB3UYlTzaM
DJRGck7Rfmb1gI4KTcp4Bqs2AGHVbCus8cRYGzmWo0EJu0odsqvswblKIFoOYO4to+rpUqxqiTZ3
h00SW/HMHWcztctc1BWF5qYXDT8ETderBgMvGSoKmt7Tm7mKNHpfNcwQAVwtqs9Qgw3ad+2q+Oiu
6g9PZLO49LB5ll3fIKnbxQPMEIXK3A68VVYC3d2s98QWtBDSdXtVimnMQw+sRPMTYEJVH3+XNxcF
uZkFx9jp6GYREsVatp90T1/EqtG2UtEh+8o5sRymHOjUsQWLtfGkZtxY2EluF5KEHsA08TxCN8rI
347XUgrWA5l/TbZflOWdMs2baW1MmlJnZSBmci2IcBt+U76nR9ttCyNGAJbyWdXI0ihBzMW2HjQ5
6+POIn5vg7XcvKkdjtmWhwJnq3GaSMgKxVUnF+B1RA6YfM50A7JvbeMCcYc89YLwd/za6QokX1vb
Ns+arcYNBBEgLoYDhwoMih0WxIl3Wyfp4vaGL7BBN2qwEzkUODjOA8dbyuRkdxqHBCQ4nL90CC2F
PW7UAJrV7BzQZsJp45UbIMeD1rTMAqK+nCCwoy5DjAzOfWCkjHz32UCf9zpOyxebW7gnbk2hnPMr
3TzQ3nMfHJEam5j+8aY3E0I7/AoYZ4XNY1toxNjSFp7UY0Vn5VKUOJSwcrulcUtLrL5d+sXJ9l5T
g2Xr1VtMHggSWQAdBqOgqPDCcdR7WPpjpoZbDn6r38foHkuomkRKsn/FD4Yao9YMMruYl/lQWm7v
CrjA9HWjEwzJybvYGBL+XU/9kuT8Qz3logj+/5VTYQ2M6Xuffh/6P895f33bH3IeA82Or6PkodtL
QbUqc/6Q81i/uUh2dN1ycYX/Uvr8UVKZv62pRyZVk8WL4C//WVLpEJl8REDMeV3Gcf6/5Nim+P7r
oHelZVi+iT3cM1yOJ38vqYQ5O1B00/FQV7GxMRPAqclS+SFb+dvs5N88bGykJ6BKqeDfhnnmdIFS
c37y8AqEeu89c1RH9kf+760aivPoraxxzbmYPGWozDQmftkIL38A4gkadtnZVqlvmlUvg8XK30kU
8KHvDH6I7+dBRqO+AdMHhJk7eWs0rgpig99J3AOLs1HxO/VG32R59wY56RnfRs1IsjZhy2bfHE3q
m6Lky3PmPCHTwvYox/bNoMkdLmKkq7IIbUu+5Cu8w8fMMr6NLb/eEfKtqNPPOu4h+5KEFMLReqDU
6wKz4v0Q8g7cv23eHCPjkWWmFkwabw+PDQEuwI+BsNBkbj0qmL7fRh2XBlnlNu5ptixZ/mnmmgoc
h0tZey0ut4YfWoxcAmAsL7wFLoNOWz+lfRK1fNXI0C8cpa1tE5DeWArYKZH5yl1NbOzGaRz+a24/
TN7Qb9fvzGyYx6lPyxyiCIPamUsgCYrZit5YHuK6eGCwNW4LWstIqxZxI2xaTNVkcTymYib7FLSF
vsQvJNApaEuDt/Hr6nOumvrQWC1U+Ij9Ycpnk7WwiL9HhcZi3vrPiBX67VXW0+nQSFfc4M7uPTQz
tPXCNvO7Z1Ss+Zn8ThIntGLZwbFdDpPH1bNWnsYk3COwoOfrTZI2CFZnu+k2KML1jTFboAQ8yIO6
/zx5xkjRxh9wpB/GlBcVZ0hbLW1tM2bwX2viG06uz1LMKs9d1PO1zNUuKf0totU7c+uu+jIngpy0
mNxYQ1FSWAlx4X7+VD4tT7SlXlBM6TfLdvnsF/4pwyMTjIZWbfBbQLUda76n5CrRJvY2dBaWW73p
/LDt2rfr513GoEzHgtuKGMplFyfcMq6PyKxuwKSyZxcn3Yg/eci5qx2+1qMbSE3LrVKvz0Lc9PNL
kfCPjgdO2eCF8OR5uPby9DJwuVzbfZ4XPvmp4Tlx3Sk60TxZbhOXp8N3uzeX3nPouHzCHpsJbhrn
cr0YleShmDS+VObltxJ4+xbJbHMqsCtt7Yibtsi76DQz1Hksu0yGNMogbrV0sa1eSlJWkVW0ea1v
ytbmkuojryFOOlyZmtrHNDnPVhOlYdMv5hZrIoLYySKlI6tg+9bcZRX/UU1VfouSS9/AbyVzZUwK
WClxsdV5TgAKpQ9jIi7Xx8vKluWgE7C7hfUA+6RGM0b2VU2lzceNOS0/xYle7ZVu5VvA7TyGuVeH
189WW3uoWsRwimBmlhBugUo2HBnxxsFD4vPDbrYg7W+h4cBE2hLP7e/I6So2sJRleL0B1jucR/wh
tRfEazPLmA89d2sv/nK4fsz9QLZNj3A8VLnZb8fMiD5kKrSDSHiri8bvglEEKM23WL3ABKczf5mM
/DPOeX1YjVlXmKOFpdXjoK0MLKHtUJ2BFqmLUEy7p+ybhnAM1SL6Rprkq5yLJ4KWKyMDwXOK3sY4
zy7jGdfhJqtKqzpr0LxxbbJ8QSv+IJzFC4ylgvxt7/2kIFgKts45MqYxtDuL9jmuGPITaDA2Ztce
UUUQbFKhdVdpqR/0WlhkrsYsirHB4jbx0aEs9vfRYD4kMAP3i1HNe9mzmEh7HEPR8LYJBk/DaTB4
ilxZHyDS8IcL9fW6Npm+MjnY8ClyOsezGSOoNPrkXrTcEq2wH8w5m/cOHLFAoBlg25m4mRold51D
TknOCZ/oGB3FJ+fGy+Dmn4CIuDQzT8D1Wjs+o7q85EeSwOLjmXRgEqm+22genpvChnTkFlp0z3Gs
3AAiL/Ze1Hw2nIbccsi2PPQSuQvria0V6c5o2++ejpil0mjq1o37ytSs3uZacq9NtPTrHkPNxDGf
4zHeGq3A8LMBCE7gVj7VelApzRk2S7G8QzMnSduhInC2HP468p2XNvtmZgDtGDv5NNt181nERDV0
HlrO2xnG+v9j70yW40ayLPpFSMM8mLX1AhGBmBjBmRo2MEqUMI8OhwP4+j6g1FVSVldW96J3tagy
kympCGJw9/feveeeMqVzC0lYAOdPWoItdzkc1TBtsuGOFq4bcwhG3+dFvZjGHO8eUV94RXq8V3ba
Ghu3Ax7XxvJVw2T7JoLxq53pDTIWayq++52lLS6rBLTdDS+GOgBKbiJo/JSIYa91tKxzAl6q3B61
bcJWtDUNP74ECndXVFq1YtJqknh/hPElqgO59IP2cU7scZNK5ps3cRpYA4VwabibbqZ3eWWobc7k
s9ex9lCTQn1KPffpl6PY/9Bt/VOzdT3X2PSrIKd6a7zqn8kPZUAsM9HdErHLPBNrmH7PCjYXq/af
ZN9YPFa8dXbGk/7Xn/unFtWPz7UNmlPEr3ho6H5v8gYzIt9gaOXBUO+LHe+glRVvtcJQPLXF97/+
tD91VH98mkd/3rRhbtCY+/3TFsyHdoY9+1DOPCDrSSAoYg1DDxX9+yf9u6n6L4oAkh0srvo/13le
v42vb6+/FgA/f+RvTVX7D0AztkVgwA/h/t8qAGM9bf9y5Od5Ab1LT9YAskOD9WcX1cISgOre1/EE
cABxIHb853/8BngQf/rzr9wkw/yThF8H37N+jBlw8ndhB6+P8C/8IJhJ0wgK3bp4sfBeZiySx9ky
tD50FpbVOa3gpk5tg2Q+6IywMTqwDksidoqjy15C7LlxYl2aHx2wlVdCWlBEdhOMOY4L3eRsZW/P
L4Dwx4944frtkMwLJseZCJpgJE0rbDENbOln1uMeVLrxIHGQfarHeLxd+gCS52r+lZDye28Bet6r
KKtsVIB9jsu4L2goolsa9m7AVwzbNJ8KuoKNnUOaxqUHBttzI0TbKjkEtrHI7cqc/pJLtC9hORfF
W+dp3S2xbGMFm6OabuOYXFMygmJ+d4putG5ELBXesZl7e4kWA8XTnoA0/tYSTmuepJ8wg0udbj4m
qK7JSK7mCTQnX7A52/GiVRz08Mjfm37b3Ad0dh6oAMbbrlQhgerlsFVphYQyFs24z1XvHVDz1N0m
txtiWsipwWXqy4JBNba+ob1YhfnM4WtgRLxVsd4M3SE2nEzuia5NwCf6Tl0kkddn+qJvJ6wONYE7
tT9dLW+pamMzzKN2xEm3Trra97FX7gLbr4sdaPq19y2giArrYcS3H/bvDXLfyeJxuhbdSBzCbpWH
BpSASV9FLYo2UCfImt1k42hpHt/GxqzRJUMYoBAIcQjgYsrRG26Ero2QbTsd+uZBF8qIz4hny3hL
8TOuD463HJYpJ8JRm3KC2IrKVeV4GgbJbPdqzFU+IFvvhaAZU4UFZilhfEzi1DSXT1O2xny9Daob
qgoj2bKU8f2/F7z/jbDdRO9Nk+KfL3gXwkG+MW38fc378VM/1zw/+MP2rRWzhfHSgNnOEvOz6xGs
2vbVOOS7LKwGHK6/L4HBH5bPhAeaj0lPgjnp35ZA2/oDEaDlwL0DX0XahPN/WgKRe//e9tCZcbFF
M4llFTR00/jTxmkBwQSAX+tnVADYO+SGwai2JaCSsedgTLCM4aw2Iaf1FoWHZpGP5nLC/TZNJfVY
tWR12EoCL6aZpiodCEqVD9NS2vaLEZQWZa0wvsD6SJ6rSXqbLHGdD6NtDxdm5YgRFfkSUdbkUHcb
XHoXdFJkHKDLCpC2EY916Ie8xsk4UWZMzn3ZD9YXhGPxfAbVgCGFsNThZswDu362ilh6N2IhNXcj
S1fJlUtpybd8mYljNYnAiF1OoEFO+TYLtV0KdCNWr1ub1LPkJ8QxKqUSHis0LPSSWXJpv7dRwb19
ZE2smJKbdVPs2jLOng0CO0NUnfWy6bN8dI8IzsSb1zfdI5pNVLoe2SsQHN5KsBu7zMugQukdmKBx
NM09TpanGVHznUuYZQ7lYrYuMy3tapX4Zpw6LbT6PVCq3WBor0y2aBjpwEmOPYJEypnA2nUBlcMG
YdC4XVKvczjfauLB0EvnMgYOeIJBesZRIsZpzsMC/nmpfO8RzU5MRO9s+jTHB2uVnrZOeS6FjUHV
6+P8I7qSdKdZprchnsTjGrQjq9hUn9ygKc9DS1BOLStUI6YrYp3G+azOEO4Sn9KlTXde5i4PXZ1w
qt7jOO4PhQEvZuhnFZqDYtKhlnrrYXFON3ZMAIJPiuIBuZv5sV0sgkbgrS5PQenB32EA52UHW9P9
8iVjI6ifE5/tXN/J2mYWt1MkOwmxN2U+6+KYJg7y7irHMmC8JmLpE+4c8xTHQWbLSGhjdq19XZyY
cC49rnduAAk9G5cHP40pQBC/IWxtVE6ACREjNhvXJnXRlPRyEDRCFkTyoXBMtSuXeNz0xBHBsfGe
Crb5yjGPiewvYDzoOqmFKR2C3W4h3BChsD1VMUPPGs9xIZ7JULmf6GSEPR8TJcxMwmqcIXUpIvq8
LI5ihh56mYtj16cpwIguv+kqTcesaxfREHfmaZ2OME8yxE6w7YQVCsSTLUtEvX6D9Jt++FHv1p4N
UYvPwWx+JsyZ2BAjIQ8zHbSNPeRjRGbDMOCitXLg1OoL7IjytNJxzh1pi9tlAdtKIOK+0QKC1rC9
2bCjikLrthlpezRmtEBjrJaniN3Sb87SffTAJYVB3LSh2+lgoOy+8De67attILGh1c5Etk02E++a
L49DhhlhTfUJR9OJNza2kju+fX7OSebqoUAP7dGwLPmNLMV566cWF4eXjfAioO4enbs6WYYDXaRj
rZxHoB4PBTM3cMP7oJf6JjeXp8wdmCaJ4OQl6oEmwLGmZ7P1dYqtnKufMA7xR/tZdN3en6dLbmrY
nh2JKbwtaV/EgI6T2H5xLSLNFQyrrVGV30pb7+mDkgWWl6kEdF1f/A5nfjDQweoGh0Uw8y92i4Iw
h7qPvDUwQtM37XvyR+pdhbaJ3u6oeLZascbrYREwRSU2WhrIg9+XXxcPdG1n6sHJZbk8SfJ0wym2
8msKPuGAvyXd8lYY90na3Y+MgjTSmzFb1NfJt/PXcl3NChkj8vFzoZ3b1rQfMrNzT00LmZob1kct
hLJPXkeIoSbwPJrT93SojANIZokFpyupn/2ZE00cnCThczt8o8H9YCm6AIsbHFHSPsRuf89gXI9Y
Jvxzk2vK24jCHT6wrpBqBd8IaIo1kDrC3IceWIG5kxsV6U0nr0SCpw/MVYNLP+kPS68NWzuvPonE
RDUXyFsyVSJyy7HS5K2HNk08CLdmdVkn7FLPo9wqLL5eAy3Hzq6FlbI7dDFdJ7Ias3x4KjHSRma1
xI+qUBecjsDCCKV+huP27CRwt3Akvool+IjT/WhKB6KEIduoKsspZLIYCdUfG6ZTOGAgdUBzwZ2Y
dHv6tF9rZ3Z2Dnl+B30wn1pQ/DzARYPJNS3Hs9Mp/Zoa1oMM2ptSpC9uYS6YLhbCcNcUZNHuXC3A
0YhkFfPypljX0lbz74jQ2aP9mh4mbt2qukjA1biL/yMPskQ+iJLQ41XTGK2b3njx5nE3dsXJgxod
OWO3ksYRj3djm0EqCxpCGOfS35eTXI5pMxzIXjyNGSHSRKvTVQ00DP+jFrGZgTuIA4+gK2hU4Y8k
SY37hcFA86/zosOUrVBGA3ToLqXMNNqYY7Nrcyf90tJw2ihT3kxZx56gymfDHg913FyCcWFjzQPg
UP3wOBJ31mVe9XWc6gNk5o+5V6wJbThkJihXmMu87DzOgB56ZA5Q3Xza2Y6zXCcC1MfQibt2SzSh
cXZIk49mDWeLkIn1CXZ1+2DpRoG6osd7vfOLNeCQpt9doo1EKTc9wraBfa3NVH2YGwoUwzBwTstW
Ap6rY5hAsMQDSa43amAgAbR4x1El6ICDkO7YVeme+aLVZX2rJ+1IJBqj1CQL5yWXD1jdaDGQMXCi
4HtGstF+QR2uEc9c1bKIHE9Z9DveUzBtu5nHA/ss7fgh+Fpp452RMtUYbDU8CKe+U7WmkWuq3VcQ
T2+LKfsgequP5OQ2p25xP/jCLp8oxU6mRtvR4NcjZbXsPrO82odVY4563+h36FL7o0UUDTn3Y7p3
Sf8Mfb8tNlVByHUmxk9EropdraPSJUeseMESqMJgFP53VzrJVlLUhU5qla+N76FhURrGZul/QoNH
o9+vvBcKFdKPYxfNiJfmT3VS6+GkdIH4vKwwOkzIN+31JeKGrWAdq4g6P2NBDvh6SU9cSZW/MUn/
Muua9wBlYvxgCWrqQKbXUieObx7Zsr0c6O3Gz3qb/JG2t+nm9OVZQNE45BJR9SLq5GKY5QF2PzHG
jteibAwg2FdmR3iDn8p7WnU+GSBu9wEtwqEZ5ulppLcdGUFGMzZYiuyG8dRbV/hfWZ3LiKFMQLke
y+csN84u0qJ9G/Tz1lGkqMatywaRBYSYmvSsU2f1qWlNbl6h8mabxnS6G+BQkCQGMd9UtgoOqsGg
4qXd1zKpjI2cysy4a9vReGSBFBinpVViNRnW1FCcISKyKezZvIRWfyL+3DonyIqikrMgMJremjeN
D54u1OzZeqxSZnV16bhfSHaHibGg8A3jlARTo+TAILnmJpgXyE2MbOxqPHmSCMuMWLDaMm9jChX6
E2CUZIwzqNxWnDxwGWRjAmAxNiqVntHnehEJXAmx0RxEjQsHrU1Vjy/Y9NBvq7cmdl2i3b1lWw3t
tJOolo9x3ZjhAn6ElrK+566dnBxJLMl6JM01DeR2W34ehzXqYFmFxm1MwG3ZILRZUyS0ojmkdg0n
Lybro/WN8mANph2mfT6e0J/t4t665mluPWc2JqWydaHwpwDA8iEl1MELHucFM97Y9Q99Otp73fiC
V4kDUx43u7yKnw1qdpIMEBKjjNm6adtuib4LfdiZJ+KS653XlYel5rmr+kkQXmEam0ajh54hnvBX
GTd0LSe0fReJVzeGPhGQn1Uw3Lgc8CPd5xJXQfs8kY6883S6xU5WnZVLCF5u+NWWUgUYwaDZsOS9
lj2xbI5NYz8EqrL3bmJ9LWv53LSzc6u5y/1QUaeYKKAjRkT2pm/J/bJnfDWt01+0fhqjftHMl1L1
wNRAlj1PA8Y2SHxsdSSb4qzvSXtsyk2egl0Iaak3N0W1PFddS7yu4EyXAb9/K8h1MCZvuV8ynvKp
dMNZx1zmYjN69ozypiOL49rjwIfqU3/n8MswORUMKxYsKVqBPdIebxGWpdFSyuq5t/NsW9oSB5GN
+MW2OeyYHQaLWcvLS4FHKJxVUUWB7nRX14+/6KJPtkExuftUFdN9N3taFAgsbnOJtGnCJXqLiPxa
Y8a4mthgKmhNBDL05K7Y+nw18+Ck0X6G3dPgfh5HBMSBp258y3trqDdKQ/tk+str0hLuagh5Q5lL
rEVeRAwjwY8W427RtH2Zftf8DiENwuobQFHtoSv6OzJzz/WUsjymHaprkiiitqW8HYEJ7K1h3JuN
Y5DFnJ99g0RIP9dPekHQhZcyzc2W18mTX8GEf2mIuwHNaoFdvnhN/NyMy8AQs04+a5o5bqRdHiFR
LRv6VzfkFnykU7btg6DZF2yOoZn4LfkMCPi0WjdubLu9zxWnMw2e1Wo2wHhR+Il+LeIGjuWi3Um3
G4n8raZlNXThcsIayNKgA5+OZt8Xx54n+PPcp9+sgugVK1ZzmFqMusDDlStiwqk+lU1eNTukiNWV
LYuo1wmQFQe8pvdQRfT1vRrM4TCSVrnRc7fY55mWYDw0UcxtmmJoP8GGXIebZMlhHOqelcT3N8LO
PXKqLo7Abeu9HdR2BF83OStdulFfy6cZEhFJPMFt4Mv8roYs+t3JhDwvaeaeWstfIUyILQCXzJGj
7P7JJv9w6/cmrnQ9vxS1TYGf6LfLkkCcEE1yY02etcF24FzQrNm7Do/N3mpQ7Ocj1dLo2aA5oD5v
+wxGqoXzcKyRCSYT2tKqY3iVEXK+pbeBA9/SbxNb+hsiBq2dSevu1jUG9+CV8xe/kkFYmd6rl5Rc
MQ61l1qW9aHP56PTj3gZ1Hg1KsI7EPATQV8En5EKZNuOuc02r9Ix1Fqn5hjUL8gK+OdFoGjvUmS5
E8c9qv7IJs6ZzoCJpGrKo7TRyyPnxiMecpywTNEiliuylINy5tY7NUlB2T5PSdaeNf9B5pq9pxSm
4wKM7BNg2oCTtK0jUrFTdiFFtXCdRXCuRc3gpMjtrRlj7ZEFuZYj5UdjmB1oXYFIPSmzA6hYY/Pu
YykGoZ+HohtOorG+d4u8zARohmttYS6YOVndd6uD+i7vuY0NoOA8KBh2lqXaaArZBGqbAQW/r52V
nd9lZgVytKkuieu9ND54G87X3WZqefzFNEW1oe8TRb+jHBxqGSedI2DS/FO+NMMsG74tTXvvNgMG
HPAE/Rxvl8RimI8ZLTetelNpeO4VIUhmXNKuscRGTydWZUePD2lTYvwvWodDy3xSvKlEdYNn0OXA
GukY/ZYD4JfRy79gajr6dnc3DQ1WZ9rhW0rIM0v0C4KdOrLltKPU4kk2Zm8zjAKPq5HpV7rnJqY8
RRtlYdO1B+vYt8YD/Nujn8vdMrrFpusM5EYaoqMPnY0vmq688iOzNJ5YOx9MguD5jRAaFK6i8vLV
JgFssh00nckprh06Ali0M3UCjss5zq6/1AyM7/NE40b6zr5THX6XyVqefcO+wxrD7KE1SMgUejQI
xwvtvs9JPGoc7V0jHFLg5E8Arr/5RncVi3kufPcV1XvUlq+DUa1Gze8YyQl28rN5VxvE7BDUs+3y
emNg0gYyNn5vB9yypVZ8TiEi7Dp4iBscqqRAk75aLj69kiXHPlWj4yVBCg8hq9ZnZH53fcoCvRGy
d0k0023vtpKjedI407cw40oMdCNF+dgBmxaSnbwdCzgaetuRQzuBHk4HD0CGe0Y8eO51Z+PmGOzk
VJQyoouTnNiysCouBuRs0qg7eaM1S7+3BSZ5EGZ2f8zKLr7zWdVQRgqjd2iup8DuwokT+fCk2W4l
ogq5B0ljWqF6FPgprTaXGgGkQmfKLMrtwOjMsOYaOTHzY+JjZ/1GMvGGOzF5xYDwIBB0LML/l379
/luzkrjEf6yTz68cLljn0uE/f/8j87Sfg9HVQ/HbH3bvPfR7+a2fH74JWfKjP0Zx63/5v/3Ln0iw
fzF6BOTCEPCfN+I3ryWStL7OfuvE//ipX4aP0FvA4zPvc/Ae/Z0mtmbF2Ksjifb8+2DS+HsjHvkh
/XEmjkyVOfP9wpmxzD9oj8GL8XWwZUgb/0/yQ4PP+JUmpjukQZoGswAm5ZbN5PP3USSBT03bQVe9
IkUjQ0WRixw2FrUyp1s1ElfhzKecaWWx0/UCp2Bjj8+FLTiYiqDuPvxy9f4HyYDxD9CbgGsRmLRT
bYpIczXT/DoYZWttiyCVI9pFAKNJscBvlHiTSQkcWVRwDdvykze28Df7yl+JtPl7fNsiPBvkhFe/
BcOAm4NChIZQWRrPqA19Yz+7TvyNMZkxRX/9jd9tWb/Q2NbrZ2PYYqcLUJL66zz5t2+cgakHPT9c
rclJSLBkBPHM0M63osFjSQthzRj5NvMQB1AX0mSbC93aV2NP1Eo/4prF6yhgbLIZb3HEgAMbqlTn
SNnjLt8lTZ7eFTI4VSKAzY+UNXgRafeeCzftMqTuF3zhY/UvvGj/eBtwg8CEI6OKZ8N6/6V/mU/j
mkhA+ZbiWg8QbptkXdhtFCYg89Gg3qmpDx7b2Cg//vXF/JOWQvcYixscP4gw09f/W7/WLx/r6FNi
t/j8r++kfKNIJYho0hVJgX/560/6kzbl/ZMCpLYex04SjNYo1l8/qa3teaHR3Vx91vhX2KHgr+OB
6L2wYJigdxIMr6XPSNlyy1HVv3po1ofi14eG3xLBr2NS8oJfsv788bi1MozQVXbFbO68VrkkcbBc
v4OzVMjskapTEnHr96rswMF0ReN9W6cOR4W6BcUVJ09kdDldrBy4DBr+1rSwl8/zt1aj7tW1pQL2
A/qlPziWu/xc6H8TNPwmYPjHGwUFkWWDXFoCKzybNe3Xy6fTtqkdJ9YuBo3D14wY9QRDQDEQe2fN
c52cVJoVTN9oSE5Ll0ZwYCboHphfvjNFp4zDB+4RyJ2P3zJajG+j06be6a9vse38w01mCM5DhC0O
WiNv56rC+OVxcgGm6n06WJfc7laE6nYAGQx5ZrIC2HhSMk3p9Puxmh0ZYqTyNr1R74XZt/vSbs1N
UXbVQ1s61YRQTSUfFOUJtABitluna5+hfuIYBTC7kU2eZ2CFrFyR+irqq2o1cdtpC1zfxAgoopYY
LLI5ptXBcYfywcyTO9gm1hSW0uuuTFeeBhMc0tYdmd0b2WyyNthyAeKk/PymTB3/E3oP+5S6vkE0
44QMUukpmeY8dBnW1Z4Jlpr9ZWuQrbhd8ulrK7rhUdLtSkO1BoLEAu83WaDkAqSGKvaxp+FTIicw
/oIEsl/DeDrtM86catu2gsB4/BhHowvKNxopHH1aqyoeM8QhxIiSJH6Cgyc3M9dhb9hmcNuh49jZ
qu8iw5gMZM4o55MNPU1gVqOZImEQFjRVKmsw7Qm6YoP2MFuNqTY1xVzoY8n7SGZfikAhaB8da3D2
Msg1E7Vhtbz6bgMWQQdMH6EvTZArTPqrSXLDd0E0h4PedNDp7STmmES4gRpeDqV2czJKP+obaDsk
oFaHmv+UnBC7b7jQ1chYSuQ5pOpYQY8lGWAJwW/HCG21utr3yBUpvWb9fs0D2Wai10lF4UkaImtQ
FAkTNLUb94fuQf5QQRA0vGoi0h8KCaG0yYM7GfQs5c1X86ecQv5QVzCcQN53CrJu2Y+BHOJj1WcZ
UZFm2Tzq4F+OOcRgSQskoB6YO33VyyJbIdQojtkPh7JQ3Q5uU6JvevDz8S1qzFXnUcyeAm8J5Ycm
0Q81iPqhDZHshZH7LhlBK7TqR7p3MYlhFYLZx7vIhAj2VXEyrZZNRjGrfXOOdZpBjYghajMuAs6g
mJNWDGg4FUROvfKd/cVhxayxzWEFTHucQSMQSHEnMg2yfZNk/ncNSUqGJryB/5bZvvSvzHowzdQ/
LTT1BMtjPgjSAZgE43bzKmT8I/lmqCjrLJpLt5pRsQikvngmYLh7kzOX+z4jygn7gm1+0NoKJ49l
uRDA+Z+u3ZY50yYgG3X9IUcyXh2tPgCDU6SD+4B+GyJzvqKozykwBywFxJKlwx79f1s/shlbJ3Lu
zSKSLd9g1wzo9ne+MS3E0+ewlC6VP/Noa7wq/TY2DHnqsYyUW+iaiVzlu9zOzBOYl+olt8AOF6jB
tj5fgHzfGbvq0dAz+0CwPNgRs0CODEQho3yUceGEmurb4C6PVW5vLJhiS1iB7NbOOhkxkdHGicPX
DehBG3O6NEeIewTPFMTTrCIn2oJry7nm8UksalmVaUs4TJn2uad7QWch4z0yr0iSM+aMDCQ162ku
mapc3TagvVEH3XBxZM2WlAiv4AcCsjCsCCScUYP4L+v0RMZKOTG2cpbsbAzJ8GTnpvPqTPFKmsc4
AHW/phOyE+4CzruSuCi3pdUVuEdVvMuMrIP3B/4dCms+PgrHVV/aPrUOo6dA4fsFFmTCiGP+Hfq1
ULOpZ/BjTS1Zz7CnjSeDCpRyjKxbwCtUvdNuNKs8O/STiVGvBixq3mYa2O9a79aHM8/XZBsGZILo
BRwSG72Dnx6ipeCLNVTUxpkdLHgBxcjTXbFK9lvCFrEBDoL4mbWbUBQPpo/G9jjZuZIXMoz4B+I1
lsCBxTTtGlXx0U2zECMDnXFY9nrhrb/8+tUV6xPfi8IQqhYdn3vZOVyqlGEUqPJi5NWBTVVk93Xv
8cr3klNBwt+xppoDMPnOsOe+phmbwpRPVb9a1JC3r3Q92U0E3mIN381M5dZFg5dpw2/EAjIFxnpO
HurqBYxrcPLHLMNol8L+pmtLBIWqV3L7RN/owRomAOEJx9z83LR1kT/67BZ7fL7G9T0SxUZ0CyTS
TjPz1PjgaM5x2iTjdu69TnHAnVdYIpd1g6lh/lqUhXM3SaFjYQFfW3xQbpWIA5y56vu8BOsawuCX
xgij3zWRdU5F1LpV8EHT4yqqFGK50LNZ5uZepQ8Z9PEzmugVJmP2ZsKy59hsR6kZvACHH5Ndada8
JosWW8HRrpFNAlaciWzBeMW7odYVe5c7Gld0GpdxxyajurPRSxNybEAbkp3WGle0PpA4KAnBkzZz
TD/RseiNt0HUM7ojhKNYpxXmld1UGSnpciohOBhWX0pLqAjcaIGKNjCR98rHfBQdhDFxsKtpdA6L
crk5hc7MZt8SCdNcaneyb7RBR8qednU1npNZtSgEHFGlT5xExJtOYEgbsnQyNKcLrkQYKMgs7AJz
9wjxyMg+Gs1i+URmcAKbn5FI4f0kK4iQlNTTiuSkxa36kiZoATcop9ziCO3ZuJ+EFi/7XnYi22WL
5CHNzCG37uhULM61ctsS2j4mHveyBuBOm5nTDQLUtOWuKb+mddkvHng6X4hyB1p46rcjdLx+v/gd
Tz/SIaLL5xiJzCZuBQMx0maMpzztedbY6UjOYkQl7mrkMCywZhugycHuqcJJ0j2XeI3Cohi9Z8Iu
yUpQTjLYFxuL5vjQxfQu2Nx5ondtZnE3KRwgembWQMqO17epdWdOeslsaGoCfq8Jktil6DXY/xXa
IZNgqoq2eFnGK14vQLsJ4QSgi5p0iDbEZUCiQtROol2cepf3U+m/Rdz/opMCTHdtLfzzVsrTt+lV
/Krh/vkTP9sogfWHQ2PA4sTh0h1Azf03PSNN9D+oUU2qb8P8adX8Kem2XESL9F08k9RdnYMoFeVP
SbfpAGxn6OjbiLrpoiCQ/O8+0s9GxV9Kuqksfq/pDPr5NmZQDx8ARxQ+6/dqAy+1BgyKxGnVmf2H
UWNpEuX81Z/Mki6s1u1SDSvOVDXFg6f8ixDt+BE7YvfYNtpjp/cC2YvLXNVf08UbqYGHtdx4P64d
ALK3tFfpeUAtkBJCnvVjDvaOAx/grvYcTHq2nRVmxbgG4taRoTybe2AvevMsGD5iStSKpWFtZkzS
Xvy2Jw11o6PqRStUYKiqbOIa6MBHDDF0DxGN6vvuufTrAecdFWZpMLOdXCpRMw6GnZfqtohSgiBa
WOEEXLOH1wXqeTa9mRC8DA+icfKa2XyxOQXC+lgao4FXYceTD5fJm52jJFVEj9HxZTR7Y0LicGob
XjF227Rxmte8jv23hBALb7sgoRTdjmpdBzTmC06RjxOWnXY78BUEE6vGPPskG4qNdAOi6vPVearw
ZYuImKyccVuTYzxB54VljOy7qc4GhrKIHQ+5Nvk7heD10zw6cAGsJD1kIntMSqhgLEX5pUN7echN
9ZI3mbWHcQ8brgqSAwdvkmK7Kkk/ZFPG9jIDBPH86ULRzXFSyg8iqTh/leLOqiYa8/UYsI4n7tdh
ihW7u/q0wMVgUom3arKOyVS80OMinCYw8pNPr5aUGGAhcSHBKUrBGVKj9c0l1cD5hogP2Je91It8
s94TAPwwLtkLyjtyLbLhvAgGc6xs1yXtmP3I4VNTCUKJmvpQEKgFoNLagmAgI3lu6VW3uhERZIaT
qWpI+UGhQRocugTijJjHf3Oz2r0QNRzfqaBxQY1MnAeljENBvlJB+OHeHm0Dau14a+agOhiJThsC
wIgbU2N6A0O4v/gDXke4svrRa7IsqqeFUY/G8H9ZMS2ZNEeaYtjz/LSbTlM/z7u2c7SHpJ3tsM6T
b7EVN7eONjw6QzY9wrMoAUWzfrM7ZgekV24oMx1+bjM7zM0cGQ1wdI6sC2nU92YQJeScbZxUC/aj
qwh7KarjkIL7j1k7wiKRkPXjKfvSWHazGZF0Urqjx4ShiKu1sapQ1APqNBK6Qkcf2fFIiQ99c3oy
CPYIIZO9aGV8XJZahZVoIXoM2geHyglA3ZSf0s5hwNLa2XeLmcFnuXgYqYcwL0iUIpevA69HpVnc
VGMhz667euZkzyZv2Yv2vRnQhYQjMStw7+gKJ3A3UDpt5mrSDmahyweyupT3WNpFe+fqJtMmTBvZ
taW/GllN5hMVEHtiY5QyJ0u+GjaDbiwJorXGPNUSgQKb+8Cn8WAVSxirAd4qljM9Hsc7bAEGVAQe
iyRYNTI+zvM3FK26vks8ez7JIasP5qBmFewpabNpQyajPlFZGg5SKKGG70bXIdsF6tdGaAtl+h1o
XMC7poKOilvvWnXFciM+CYenxVwPl0tkjJV+Tuug2qvMJ2Cy08y9bgLQ6AoYHHPOZD1tWCUmTImN
nmg7x8KWYrWMchnFWLuYadceRwlyYX/5ONEeevGydiKZQnvllfrAnBBPIEewXcUYcdBQ2+W6WWz7
kpNvrWVvsfD7bWa22QuZweSfuq2TXUx8uAaVzGJtF6My7joEHl1pFj7BNVZw00LOPBkBDQLPGm9I
sGsf8CRpj7TLPXAsTrZNiqDbLNVqRZZJymusqFV2MTw9yttZv7hAe3ZDjEkyGYYBPkra7Ph36qjR
dCx061uLpMq9r5aRWqxDbq1xfqaoGe9KVIm7bBbosgCVhPHATKtbUxrm2GV0bs2fMAA7B3usgq+9
Ke49prAqFIU1Hix/+OhCHKaQ0LUdUqMjkBGiJCVSWLgw7fA9hgyyy7VBO8/SSSN/lMaakxHs2mai
o53QkiEHmPXAn69AnYvbRdPHy5zR+6pn6W2zekK1IWjMjLDEd4NtJvs0QF2uK6KEgjwHkm70e9rO
SGOs4RJIVi102eAk/4u981qSHDmb7BNhDAjIuNzUqipLdYm+gZXohtZABICn34Naju2Q3J9c3tOM
NOOwp0tkIiM+4X4c98Da7MfyCLgETp6GyRRZ+mEIZma1AbL4ygHWxO8mDw17dmNq5LE1VbhGCUUp
78niE6oeWi8kRSzlDQDAXcburajosWQguieZpHJjB9mELSaXDOGbozQk9S2s8bHxfxSJD8pT6mFn
djWO2kkSAoe2bhsj1NgNAxZVQhW/VDbf5H04nK2R0nnWbgMt2i+vgsrkIkbe2NKc0p1OekDRrusd
EJBJSmw8P4o15DrAcYr6j995IHF3JYqM867xfs6zOdEH+9Y2zvqfgijTs1sT5GlN5RLojZCCtbN1
4RnoUHMiXdNZ9nvwsNyO9fwzqvmqGUjLCCCLGxLbZYUCVOGy8pbRR1Fbem3mfXuHsTlcx8rqbrUT
wNHPBYpqM3qrLPd3LZtfTp/ku9ylYFCj81K0A7KtrGuec9Rvq7l12IQOY/+7HRzktF2abehxC5Bd
Or6r3Dy9l2RvHWks54vKel4GP2PaGDIPQhPBqZ2ol4CsUkTiNpRlwNEqIpMvBbq/Grwk/xAl+SaF
IP9yIJ+DGBt/Wpco0nddOhcXQTDsFtcrDg57+uhiBChKeCxiyZOC05mxvJJN8NyZsM0zzG68oIAq
PZD2SGJ4wWp+fNVn6Rsf+4yEF41HtfFZvWqWAI9I1o4emPu1kUtiXBk73rkgTN8IYHl0PQ8QeR7d
OqLqDjbWNBJD4xTgf4d+huiU2PmBEVqvRxdG1ATyy5lDT5As7Ee800qzW2+KaYUHW1rrqBJfbjmW
CBJ5n1eitqoraaf9wZxH/8C8K/ips858G8zxM63D/jqbtpFuF5HLIaXzu7qFpwCsp4jeAZEhrEGt
sJZCLdIL1+WJMIuHJpDug6YxM9ecmgYlhmDa7Tpd/hv5Z0AAcZdGvKcsm1hD+K23r2vL5SNTen11
aDs5M2AQXPNgeh5rQjvXuNcvACvT186T5kcZwTPQMWnTaRUzY4zsL5jE7mNJ1NmnRewaKYiOJ2Gh
J8N4rNm9NMSVxylGQXcaP808yDd1NXSPM/PkY8jheaNiI9/L0rubvfIcVn7vbxTXwXiwjDnlcfaU
/xVGPvNJ0flX2bvJi4sUkPVE4m7aQudbF4DZuq5gNG9gHzGSBBL+0NpOS84qL8Ut8IAgXpkhGzsf
73C0AVLZE0M6dtO1DBLGYFab7kJf9zsLKMy25ufa961n7FMX/8y+8fPkhdMse+GKG15zesnHLO3D
g5n6ydF0NRVviB6+ASCJwsfowgwkuM6fI0Eo31kZTPDlHLe4LBgAE8mjMfwkuTwBcUH6WYwW5mWE
ikyuI3M7I2G77zFxvKAAHL7cWqtD0FUSTXzaX50obn9Utotgze8qrJ524+HEX+KAqa7mZ9ki9Etp
HzqN558Tdk2fNMjNLGubRCWsD2qLt6jPzjJwGN8GYe790GQreK9RZiTzBiAvN2swOJIPIhbJ1YRa
IiJiwvFuCbuL3xjheSDo/eExn0sWnWSFGDd5OSZvJEWVuzYMioWLNuZHUPqgZII0QjPqZMAGukIX
L2Y4hveKf/UwkrBwagv5yBYDI0fZDB9lUZJZEvsERfQIudqSkjQvVdOzOVXFk8Usd8VyU+x1UGSX
lAi83QSGADhJkwNAmaEvuG3t7rRV6ns4BC3hbDP6d6KxYFikFoK9kpXZIn46DP4Y3YnaDqeHwE/b
6gp9FueNjEazQTnDlkxQLBQ1qQW4dQZSoRjZUG4mwRCtMmZizmPVRxhwOMYm1M1td0hlXMiVTic1
n/PRISK4Sy3cPTXiERsq/qoe0X1SOnn2oY9xrYkgKbDG6Kj2D23GZ/GDzJqQJR/RipdEqaRZ8Qi3
6VYEkd4wYVJYZoBVcPr0bXVRvVEfhk5aD2PT0wtYjbGfXWCGigiAU8OU+djyTG6YhicXFPbJOhSD
/7uABvZplhk6vJYFH4kNRf3UwXNP3izwB+sCP8FNz+eRCdA8uxsPUN6vKqijgzcUlOCwJNCWJ63/
PKfa3CYep/NWgrbedaKb300K67OeWMjk9MeVX5v7ii97mkXT39ckwLzGo1M8MB92TzNC+rUAwbeB
xmrXBHkVbNayDoGMGVIdMFLejxmwOXREGKCchvE6P+OPjipy2+P4wLlmpduIu47ivJm2I/6A7ZD7
R6Mu1aaicQdXnMhdm5ni3QVvdiB6ugYrzsmUV8D5MVbF+ySy1aat3IX4Vni8vV2sP6AcqD1qxatN
dP0X0MsrOapEgfZkEdZCTAeCEhpKqSG6ZLS0I2N5R0OU9ZpdLUd3C42B/oaH0lxZaRJvNcTlrcy5
xsMR9VJHTQ+Txi8ORoJw2cBaAk4bX8oKbDPyZdOY1k7KiLwKUdASqGlce9J8HmodHxbR0Q3WDiLD
oDoCY4aqAp8D31Rde85NGCYJB22Dc6Ay+Ox2HPwD2PWJLOQ1rOUCzkyvuHT0dB/3prxVY5Rt0zLx
DpmXuFv82ByYJD2cEtO6C4Dyr7quG6v1UEfvLFNS4MoTlo7aaoJbHFxohAsTnlQeIhTOpf0W4RCF
2dGxGi2SuHgz6u6tsX1UtirYO+5omaQ7qC9z5GJlkzsfp6LNef2GIVkpl0Af1Kw5pA2b6YMfeRtv
zt8xrsZbxbuFW2p8rQOaiAie0dx8lWn+2qVoQwmLNKstKyF0rqONqRSX6ipntXlKEzLDsw71YxER
VU/NbJlroyTwG3A9d14E1/KCRWeBW3f+njg7fy1aJ7mQJ5ndMX8wzc3gjEMA/chUt11PvU1Kt9g0
y/hnDLr6KBtyp2et5gMgb/OXLmnRUnxxB5R5A9ibRtynPVl9Wd1+9vHYnxixpujcMh+tI5jEeKqP
Qe3h8BMkfQq/UPcIwjH0Jc0H/Rql2FSi/XbmtDjiN1E481nEvag+BDmj9I3NqP+ZUuopMZrFeNn7
59iz9boZZwrHKj6GeiZmPh6MdlOq4SdCshvNLmcVp+K5RBu4ThWQwJrd+lq7dvASjxYGDILboJgG
0KGG0H1Cckko2pyJcznFF8xqb9g3u8PUxY+tB52Vk3SnJ6qjMmLPFlfizY6t/Gir0vnqXDKBTQSG
m9oonkc/sH/XdWEAcSoDWIBMPSi+x3pAsOcVD8HUAxasotTa9HUQ/lQmAeirUYEUW8lJP+CRA3ae
B2HI2KnXmiQoEkQp/guLHge4TzbY8gFfqctS33Yrj18vBGEaIBvAc8RnwDOz9iRKSsk5iUZanXAR
Udb+DWuI+goXn8Laygwk03g7UJYK+PlbFeS4JAfylPBwecGR/8EfgQT4LSLx4KQVh0eQxCdZm9lp
crlcLVt/Qn8amn3GyH5LXocDVoq9lJuPp5kFIR9167nlSlrnVo/oUiyzwCXxZZID22vLU8tngipv
IbkKl0qY9de3qL5V+gCn8+Cr5mcUYBvigV/nCfD2LDJuQtlR6+Rus02JIqkt1e+0TXIfK8n8VLuM
/xrJCL+k1F9TmYp1SKhTG6l7goi/zIKF7hBiTpNjed84NakPxQSFBq0QBDqcyPQuDBDnwrhq4bwk
ltOdCWUGo9DCfokg1+xjs462SYUTcExpzlp36I5lH+Hxq3B/4835qnUo7weDJRLL0GQdV9PPLLKY
nPWTvfOzNlmBKfgIXVwuOoA55I0Tssh0qPQvt/PVI2efgPzmEgeGsOfUNgyjTCtdW1gybvI2wFxq
JwlYLTPLDtIrb1ABsLSYbQcJWaLlsIW6BJc/NePs1HA/WnKudhme0neYDtWbi6O+2GTAez6RSIHP
sKbMeK+A0l59MzcOKRceoYG+Px6CLG0vgIgFbswgjTdjgpKCVImtXUwoupfNLjGWKGowb1wrbYcQ
K2OSERPvd9RaEwh1Ih5ODWPoeyK7wrWbwKTCZ2bqH8HoDndCxM58i0kYO6z2i2rPFHRRIPSkT8wz
u6nF++qzG0+IsREJmebJPNW7pAaE7pihcWslrQs+isvgAIDiaYrcH1QI7mMTRlBHm6k/8DmYUCh1
Fs1V8KxJjgIBUorHyATZ1cX2NbC68L0ggmiN/yVYW74gPjGnSUdtLShqLnnJaLXpVXymhujHHek/
FZy6xBtOTsn5gz8J+8U+CvW4DImICtXMwqhpCs9aLWpfyjtdofrwUYU8t7XTnJsmYAEWkwlsrhC9
yP1Up+GapAvrjSRgad9q8heeQAJb7N+bYX4Zsj4nt8sPGRoxoF5iGkEJ2ItDz+fpwWFQ636vmxJ3
bw2QfcOFtWAHh4iKadIg90VfYNLul0qIU+atwLX+00E8zEd7SPtDTXLGqsGrQNEaAPtYRUYO6yuw
x0d3qHuGT4Q/eIh2iLyqhSGfIcARVhpHKaLkiGD3DTO16WEiWZgIEj5o27nB5EtBT+M94gRYU4IW
9UbZ9W9NeY05vbmfMIfhUvPMU40rduPWg94TD9Hcj5ESL2lKBb5xHQ7suXWtu66pkAAh+AgwA7bc
p5xl1R2Oc/UC0mg42fC0B0ALMrhpJ6N/yWrDvDULPe0FRilJ89rZ950b+A+wFGhfWnJQz/jMxQfi
jOyEfV09CmEzDB3FwKe0KjlWV4UblIKakUANuLk4h3ztcGPBoUnxLbaSdBIm/AvEWhJjcU4tgSOt
97TLO12kMGPbKIUo093Bw3FIGJtqAVG7Gp/M2Y9OKbmH6zKPp985e/a30Ooo1NBNY5VlwISZWbK4
jNKkeRm8JY7K4NYFXcNlxiO1odlJtmbUpfva0EDGGY2eWyRPR6WhxLHFzC61VZbYkXzLvFRzpX9A
iejhSo5Ec+PjdNZe64QcJ71xX2dNfetOOjgUsRVtUbIQZtOZiDlqJEx4R3V/E+SF/cr01uAS0/WT
SX13aasGH2NP9c8402dKY8QPU5wq5K0s2kd2Geuo7oqboZefhrKsLYdTSBCD22+MabZwwfLRsFMR
b5PGPlaxFdyVozce9eSqk2f4s155Yb7BjW/x0EifiLe+PXUoe7B4+dkFNesH8BoLL/pk7tJgeo/Q
qqwFAYJwplPGilZYMCtrp2cjscOdD5B9WwvEbgYP+j5WdbdW7YSEDIIJ09msRFUp0abF9giSzTL9
Ve9W1LLm3L4luTOtaRXmA3BxD1U+fqm7wK+YA1uShLHSXeIuRsLLoSJx2aQoqeDUzCq7kBHBWpj1
DTNWi0qjindWhrBfVvMtOBr+fzMkjYoMR92XzIFV9iw78WpHHNauUW4Tx54Xqdy7LFtvJSMWHlrH
0aYzAA2RmFHthJVhc3WKPcTkhzmAAVA5rruWA5yBKJqvdpwAskubF8R26Z0XDYfQELCNm36vZkf9
NEbWIMI2XnELmztzpkIeGyPZ14qLmsCj90Kmzb0emvuhwmO0MquAq91aGkHia6+BLUmbNEV8JBhC
XEC/fTmGP9x8A7xbzn8226Qhrciyfu01GkbgmxdV1+Oxzf8mzP7v2vrfrK2FhcroX62tb5KuW/5D
S/rX5fXf/t7fltdB8IeFkN8BBOb+Sdz5E8Zj/eE5AFW+Mxv+3FqzKP8TPGb+AZfYXzwAjmRiicb1
P9hS/4MgdtHAMi53vlXWLL39ZYX9F0HsYPZBzL0bHQnNhplatNMeVQdaeubeTGlM5kaf46CaT87K
8N/IcXEU/P2CnO+Om8KyAAJCPXNM9x++OywawtsYvh/Bac83PuL+nSE6Gqu5AONK8WoeiEslaUig
JmPL+t0aK572C6TH6cccDk1Drd8hkcXTRSsoralqCZYQ8LoSaKjI1us34rZaVgNdmgzzOUz8acCY
s9wRVj/fkFVmHvgpF0UlopbsFqS/+uWTqTQwqyDyG/2Z7FYp4siHxsBI1abhCAFUj3fzwioljnva
+8oJT8hFed08ZrUXOngXsrsu63dbQlcOTAnpdEDBOQ1M5lde7GDohQ9YR0P7aIXzAKsMi6eFQZV3
6UvBvvd2mt5dPLO4iJJtMUTIsZD7GO5bbKLHSxD9SMD+TC2zwEbRy9LsrhE+bZAfBZo1L7cEmToZ
KbwPKEK9HfFRRcMJERUmVq4OaAYjM9N2jyD2+TcjC+ng68g4qdzDTSFEzsiwGRMoj22KW9OPkBIH
yIrWVuZZbPhXhQeo1luB2Pko5im6MoCvtpU55+BpCKrk3Iqa4HVmB2BgydLjVpeNvx+8edPzT0xq
VPvppo26JXqOhiIzI/uQe7aFCRicpQ5D9drCSA5kvi9AkN5YHai7ACpzq4J0rXIPsxuWxAYpN+y3
TPDA1EQv9ugIWDlKxoXeNP7ASZe9mjEIOR+J4tp2h2pNzIj7a2njH4KOuxqwP+opNjw7UhqSYw+5
8o1FPK63OK4warQlAqmyPyE2OgjLyh/iPM3u1YiGlJ4G2Xqpm71haY+OvDyOcnryUSYSqSBl9+Gy
XnkostjfMFpI6LC8YmvqvjjTCXTbrkayHc9Jjh2XwVljWPE+QqP06cGiJfU0bNM7ZXjNe6Tw/uFA
nMxbiaw7XnFZG6cy9vhbk1ma920HJEc3DHNtkT+lRi3ePC+qo+Wa/kzQ0z17SHs3jradHX5C5xix
x4eQQ9BRa+tfRMoF7zPokq2sK9ZLnAn9O3yRLakd7YEJqrPKan1WTuxeARLnO1vN7MC9KGQBAKr3
WEnLY5fkW2/UdsGt5Zcaz6jujzLNcvq/SWIxrrqnbqiiq61dZMl2YZ81Uslb5vsLu7d2mfPF1i3j
yvS1KeP0jXc034/jYJ+Has4PQ1nWt9ns5J911MOuDtvIP2EXmIkNRKtX9A1VXULLugpritAp7QsW
aIRZ7wx7TG6CqbXv5Wx68JP5SBzysSXTug6S5FTifL8OiCouqrWTlxFBg1rZkzahMqvkpo+z5mnI
Br1souqTTQjk1hgT+QZOJX1uldefqWCksYWUk56oO2exs4q4uEPBFB7redT7fmZNb6YS+Xmj3N+u
apu9g/3nZUzZMkNCOZZZjQKBjVxuVmSdDbFJQ7Xws8roKGR9ntwla1raOGOd4WsoGefaWZkfTEIL
0Ddg17asTqF+Lv2diM1xM49e81GH7nBG15rsKKygqpeOvk8rfO9xFkwHYKz2fTjp6XWokvnTDS11
zwsSXseqHl5Qb7Lqd3Sx4XPSbyqijQ86dyiGnRTRZzFU2Y86QRHM286nxdAos/2s/rINkEdzUIAv
GEMkqBSbBBAWbX/nW6oUoFEm5iq4H6j6XfF7FrE0VqZH6zWZSI2lIJ+C8e1NHBZ3lEbyVlQiehXk
JDOnlmg17clQK3NK2I8nmXkj+0wSDVKI+2lUSJusbpKXqrLYEOXjNW+GmikhH9QTQ1dnM0OYKdaI
GnDNkoZ2qis8zVHA+IEXo7wZWBuQxMRRA27lbICwZ+PiWI/eBF2LxbMRrkm/nT7jVI+Y1bFaJDhe
0/TQTV3zQdMH1SvNTtwlchuSBfgzxbN/JNgE+QGxOk9sjbqHiIXVLeMKSBpDQ+I0GafNj64cJKwZ
1F4KZ+o7Gy8YcRar7TypwInw6fEvpdbT19LVTessatxDWbr6ZESF2ocMt29V39ongep1FyRN86zZ
6NyxQwsBuKt5bxMUdM/NVr95cqg+gr70f09ELkFaWvw6UkZfGnEK6aozII++3ukqGM7TSDIa7U0P
aYSfcy2NDqswsXCE7HW5eq8LIBl4OrSdr73ZSE8ID5rncCj7LVP86hi4BYGErgdKvHSsZgfquHkJ
otLztg54+A87ioJ92YzhzUCu81kFZBXn1LHHWAYwcTKRE4jM/QbOo89ve8eU1zQoupuMfJrtwJLr
1FRGfxP2BjAsJwOWkyNYM1Q5vGDC9NiZApZZdw7CLuRJerivoy64zIacfpn2kA8IlxKua8lrfM51
bzzFseu9NUnF0cMcz2HxYqTlcmjTns8zMZu9GVRXQGr2bQLAjWNJTZssyCdrAdMHe7+H0MEzoRN7
LaTRsGGJqzURBsF7Zs71zkzsd2foqhsjKt3HABLOisws+6J7yZ6BvMq7aSEHRmF5s7yBp4aAuv3c
D2vFKHdDhyBuhqBPj5GAmdwiGrmrImH/8INebUef+Lamqdy9wVia8ZBHyCT4pw1OfEDblV0fgSkh
9nAjh3kyPhH2MvVMt63ko+VCJCybThDQ2lpPbpjGDmb12rnLwiZkgq5GeZ9Hpb/HzVVhOLIvATBY
3vbCMcEowmdxPBwsvSAhiXnyr3hAQrwykAIdwr5hX20AsO/Avq4RK3d37F7ru2yqm0MaC3EYbegD
s4t3Q2to7vvQav0XagHxNNoyZTfu2v7voDCGt6IK3B3T0Vdydf2tkcp7W7QduNnKXPolHXQHwZGH
wqFP45OuW+PowV3EIAKzhYRfo5k/k7otsKwmoT6JgSlIxfU20YfzaCJlJP7VvUOmnO0spIHnwcsc
RtRB66fsTmfqD1CIwy2ujmbTNS2Ggra4Kq0IhQphVe2578od+v0MnxG+bIMZ20FUeXD1LR9rAEkS
bxRoHvualA1QM4UHFi0hCLtMMie1Wis7unlkrXmy8ztGW0AKWwcu68oHEb4tmeADOs/0g9cyQNGz
rY+eOZVXEAjQ0XLba3k4pA9XZY63bFHFPjM5ViBvUkyPVKrlqhemflRmHv0wIbf/cAQ1oAOtEElc
2JB6nPXyPCOiQ/bmhkfTr4FYkodlA1pkPQ92RoXHZFCgIsbITk9pD98RD4mVDJSYpE1iPI+6X3aR
+h2L/ayfLDiFdhNcQsVEduyD9uTmoOMwa9g3jtNOt7KBAiOz78AzFH9xqWcmGX30OoPYSR3vKfII
ySLd/bZMIJ7ktnMqGLv8THxHrNopz9dNCEsRWLxHbKwSx8nAwKNIL980g9Fta3t+b+MJboJxH9Rs
MWWsvE0+WzEcHdBQVV/qPeoJh1zhfEl8Fuckt8hJTongkALzygS9EJv8sLFzihsg9FflJPYNMrU3
q4OIhlqTnjuDE59lASCSIueFKTQgooJJbWCzqax8pyQgobGBfwU7LJ94ERJ1jUGUP9st+rM1wV3k
73qE5S2DUvIKxnmN5BOBGcszyGjFHk0pzooktd8mQ4xQTyAiFiD/Zej6VyDO2br2yHMoefzejc7f
gpsOn4q+8w41Y7kT9BzzJoYgvFER86k5aLnmupjwutoPdtgZ5zX5ty6pTQPGIZbVt6WRc7Nn6XR1
TX65NCApe+4L+oS67SGRgHj8S8f8/3B9/3Nb6gks7UixMWviaV8ax7+0pXEIuyAZguSYFh1tHa45
2EgzVOWVO2Teo2OWdKTUUiVXtpn9G1r8P1hZ6Uo94ZlCmHaAFRZ1+d9/czCyLavpOjlaY9V+zmlb
XtBdxNcgk9nDv/49kaj/1fW7fCvbCvjv0v0G/0T9xqeWemNc8K1q7O1bPiOksZZTVP36199ngQX/
0zdycOUycEAT73nLC/6XFzSrpgkMph8dhxpoTRy0ztEbiHvIET7fNW2WyQuKIJB8k1O8135ER03w
W3w1MC7SXAP1KrffP9J/50f/Zn7EW80D9z+7Hv5XmwDJfP/r6Oj//JW/TY4sU/5h8rTYDkWotQyK
/q/twXL+AJjimS56o8W/wFPw5wDJB1e/PGPBwofgT/gZ/hwoWX/YlM6E7uA6B+b8H82TANb//ZNG
3oHLz7WYLkwUFYxF/v5JI4+QlT9cmIuV1MDKMPLS7OZoQlx8CljIVEAgHJvFfh72+BPywnzpOQCs
bYYPrntC1NHPJHwHtsnT2aYtaTdrX5VNHTwiAmTijmYTyYGFNU4jf9o5NkzUdVnKCem+1ka8ZkIs
CnVsSRLqVLeicCpBtpf5RJmPNobwBxnUJbz8dDxVRqHMI5um6WZywvAptZv6xFb71VhI8Jqwqmht
jnIjqYwuHEbJviAIbmH5ZuIpJiauXCfxAL9KFotzMGiV3GobefMmByKFSDj3xoc5U+67WQsEXmXf
qZuELK0WdlMPUr9FzMtNZLMs25OhTcmpWmJ1cOonR6xxjX8rZU98SDeZyb4xyD9ceQtqH5gN8mYD
WDxSMFD89QLlT+cWPr//zeovHQZVJFSC8Adsy8JdT9aD/ib8k4zSb2IY7iw+vjMAuiUOoFuCAVK3
ISJgCQsI58onATxqmB6PVTBmq7B1+UWd75iBkCH3Rbt0WJ3w2q1jgTBj2kA0AYCai6b3wlHg+HqL
MQaRWZKhdvNCkg2o48YL6nDs0sm3dTr+tlErHnXU5ou5GhXVVnwbru3Fe+1RrczIU3sfCtZizna/
jdrBt2nbHFAA154qDs3i6WapxaUqFqe3Xjzfxbf9exKLFbz9toVbi0PcDxPznYQeuMwun8ZdFibt
Fkfz9F4sY9edbAu85tVYP1olOQoszvLXavGkh6ZCHFsbUX/IGZCYG9FCAyomfOyLox0/ig/jMyaX
cW1+m96jiItzQriK8a6V19HFHY8Sf7Fj4piPv83zWAmyRy+3Cbdx4yH/MvEfHxGTimO/eO891w9/
8mloFaYHS36EBTXWiltaZfuob8RTyE151ADC4TPBMiUWMeweA0d9movzXy0MgPAbB8AnIDnSkdmo
+7+BAdHCDii83DllMTwB7imxJ3SbyFHiKy1r4yrO/u4bQ9ABJACC2t42gTl/5H0RbvART88o2otD
+A0zMEiWJZVuYRyoGtrBVI3lbeOmtIn9Nw5BAH5dM1YLNlYcVj+8iEZbG7I8lqzgXvqGdG9c/yEE
ZQf1aQcDa48Pad9XAc+hHzrDCvC0eQ/7CM7AN7KhAr+tOVlCYgzqGq7hwMDoip9QAgkw818YCadj
IzuaLzaXyJQnuSrD/jPFZI3fWhOOEGC3Rnsk15Uj3hE2vaA2cRE3RHLcSCX8lkgtG4zLEhRBhNLg
3Wlskth2V5nrDeDc/3sr/v8EHFCWmBRH//O1CCKqjf4eqvS3v/PnRsX8A+MeV6VvkpZA4UiJ87eN
SuD+4ZnSESYJK7YHaYU/+vNe/Ms9aP5hu/R/LCWQzruB+I/2KqRo/0PFtYRH8sVMj1tQuB7f6K8V
F+J2nOrAUvFSRG+EwI6rvsNcQjLSK/fLIwLLQ2kOzWtQWK88idZu8KcdSVGnfvIDcJCNONqajN4u
x7DK+Nw9MgqBbTCZnKxGU0J0k+3vKaSFIQGZyLEAaKQR5fVP0/XMB0NMYj8vy2x6FQp6hpy7kJH3
doj8B3StwR2yDYYW9LalRkwJ/SRHRNE0oNyF2BBA057Mvl03qrhOneCUBZiKSo9VYgenEy27u6l8
aNvWpIcnkUh0ZYRKAx3guHcM656m1N2DLXzxHDxZnMn53i/y+KY3E+uc2vxMplkmd7Au263LhPuO
yoXBU/48jHT6Nmf+1Hgu8WTqvQIUsFK20iBQ6vEjKWV0xic1r2xkN0QqNt4e4TKYeKdlMoFsYw1C
ctzmtv3Vp6O9cwYRbpIMSxVKrnehJnT7vTqBAMRSnnBXp0APGLCU0VZiwNBk9j0UTbfr8wnrtnEN
SUXeDkYzHmpbYkf2K+tB1iJ/7aHUvLgq3RVS389WXzxkVGCXJA8gqaWBn7E5GfKbtrYjjRZXmeum
bLLXYa6Se3Dh5CR2Rr+27ZJ+ro5UCz/eCB+xk7pnJ5tY9RuF2x4YdTfkddXJbVvl+jWUovuisZDP
Y8H8d1WRuExamh9cYiXxz2vyF6EVBfe+JsClJPgiQuGo3ENvB/Wbn6Rc66mv8ucyK90zPbjER5VD
IChnFvGAHCpix80aVRKqog12aosXT5KujgaQdVsn6vLUYmVAV1KZ5QmozdDgKyp92n8IJOh8KzBG
JqFm5ymwLa5jP/3pC7YYG0LHy60rkvD5m2kS2GGBZT6pHq2ssm5tb6zOjk7lhYF2+rOuQ/ZpKEKT
aJeAx2MkY4yM3ggUQrdA6iKkhRLTlDPCDKAwmzUZD4BYQjKIEwZybRPAcSLi+HlKJvOjHXz7aMBP
QSzR9byqbcW/E6vxjhfQWHM3LHWYaVpPqnLLExzbZI8zaRo2Zkm4kGDj9eyibMsObqf45RsgiA8+
WarJCkbu+JB5Q3XuKhdBpD3xPhDpzhe0em4e6tiE5o6pN3OPon5DupHsE4wRPqmtpAXiMkQN7sd9
/oyYJLnFcN59QYFRe2uw61/u2I534VAhLlx+sjRM62CH34ovn2N0vo9mdNVkRbjEgoRxcO+MPIOO
0Re/8yJ2TqUL0rRLHUwpHib2dbL84sBvkBJxXf7w0dP/xvhOveEqDpFNgGEScwybhBQW5s/vJy11
QcOuZgx/0Gkn4Z6TUcttQMrKVdcL4hmV0oAXssmfEYGLF41hDtta4fj3LYPGY5WF44M1IqhpWxQg
Ihp851Ar3tRhYB5C+iXvmgh1vctR9X+RYs+Qx6w8pGPedG5CSzyEZho86MYotlCnqaRx64Q/pUCP
rd0ixvUZkgxiqIDv6E9QaPIoNh6ruVF7Ap6rxyZq5L7KexI4lncLS0H1mERI9IkLCMt+bfUqWFcp
r9xEFM7FapZ5DtlaQD69iC+PGila+zmUzpl8pFUSUC9RJmPWrchTSefbroxvVTPdMWl6Ug2lv3Kr
nyVcjajwMNwEN6IfrqaO7mJlZgCY40ORtr9dLc8SPvKqB4VcCv9h7GxWa/G+9+bnqO0IuTfH4MIm
j4MudLcZ4YSinqo1Ht/qoeceG1bCroa9lVjeg1OnPzortW49xRmeWQH0Oeo9FHfgepICJx6tjB7T
TRdWJ7v839ydWXPa2BaF/0oq77gkHY0P3VXXBs9D4ozOiwoD0Syhefj19xOYNCJOd2Ko26mrNwM+
OtraZ9p77bUM+41cjJo7uVGgWkiclryYqbtnehIgUGpVKjLxUFkayzQ7ryrAfIWJ1P14BPVF7KD4
kioLileSq9T1lld+V0LorgCjFYo2y+TiPDa1txxiUTOpSnEHIbr9MHKUz4jSz9oyAXIWwzEUVkSg
ozauJqNIQFGddyFVThmExEtdT96VlP2fIBDbzaNKg6/bJQLU9ZwgBRW/frm8JN8EYgFFCXj6ecGe
Lp82KXXIft0G1ySqP+gtYG7DSi+Cpo36cjNxTh4aYV2zXE6aOIBZ1Sovlw5xeQ5XDylHCmDkiUQS
XzIuMxz/zKd+lc2w/SDJUXqCiOlxKbdfRbu8X3qmsfCUXhymTqUvhj4iCRcE7wvYm6ctCgETxjp0
LMQ9T6QSmBhEFeSRLSCzx1WHNkEjqhDgdyc4UsL8eNKh42jZ79Ion7ttYXMqoX6ycbN6ORFO5RUn
ILX74r8u65laeyCErFMUWgdvcSsOMbotAztv1QnEPTEHoHLkn6MhthyrORmzXFaWCzJuwYRCb8Dz
AKfEcjlFsQVEuplb8I9WnyWbWnl0IsiCKWmfRihnRBYeUlecSW1qg0xethDsg6rWBLQuAKBGN5mq
fbBbRM50huGx78XOZ/iQAAnngmS/ZF4jigym1wrMuWpo1b2BNM6HoE37PQQk8yRndLhuC7uGHVGh
JgKMuv/BN1BHU3MV4lDoXxdFhjAMRzMDkHhuj5NqVJ2ypteniCdd1g4FIGhcSreoGCVv4bJqUMVM
2VmJkXZMAsC8XVbL+gsFl+GXGhacW72grFtjh3UM8Lgbh4wiZvLCQxnKjanUtIPItIDx+c41mf5A
vswVW0aXI+/0W8VKy1PTSSOor03nY6E3oztdBgAfCAUu6g7Ohz43PZpUgQ98VMso5kbFikBaqi3h
TexqlsGmTG4TeGguVTh/yBRqPblVan+0Uq+4rwPiuxMK4YEYFFY8ukXWSLtgpxBQZJCkE6/haByS
RVcnbtZ8jREBvpMjp/hQZ159DnVe+klPQUuHzIVjp7OA8hs1+R+VclUyARdBxC4sqqrRpZQwgUG+
m54nNuQDBHT9E+i67VNwwdSJp2F61qrho5FD0Jxndn0X6CPpJrOJT4ciyc5SxYU8vA5sALLZTZP4
pypU5gQQ9ZPQ7B78LEuWFApWRNRrKj46GaUSzwVAQMqoOEmyQD3rAP80HjiajGzHMQUDPb9TXr3p
+lKjoEpyVq7KvGvrNHyX+nl9bopg9CDICyM9ni9QoWEDorfFqbXUndMyhOF2JEiYZtCnjcusY4gL
SkIqU7pnBU3uYoNC0qVVIt/BGfmjWDZnTd2A8xPdu1YXxm3jKShpm6Z/1sbymV57ORj7bJJUibMA
cwvrOkse1B6Ih3hQJjdS01yS+oBtws9t2D7sa89J71XqK8ewfPpk3PQGEgoT5ZyxP3IBWSDmc28F
zK7ylVGiNVxN/D5usDwLotp33grdB8qolHlNCiuvVSI11mjksCQg3UcGxpJAYIKTDVuCM+x/u2uN
rQqlGE4UaJOWqpZxY/Zs1YTLKVZBWaMsk3FEshwclFO5ZK8Dk2zVsQ6HgnLeF9g1kfqWE3x1GsVW
eQLPXf3OhphxIrddfuv4QGMplVFvCq37nHYC8PFSv/esBEx3VxT3rhWTYiRKdpcaS+2Rop+WBH/c
Pcq5XNzUEXz6nlwtMpKbkxoE541ZVWKMFJxKopzTD6GP/I1Vh8p1bejpvcNWZaLYJD3I4XxRTWhB
UiSApzXClRCjZiq6S7Z9GQGDB7srIa6Y5hQIV5ANgPxwWSp73EihemfoHr23RoB8tEC96gQb7TD0
54ZSV8cqiIRbXYYUmro2qpuReS8867J1KGGbwMTMpt9ps+JRQhxlbgSaf13Xcc4+Hii8oN7pIvOt
d1JVgjBP2cuMxgEFkhA+2EQYu05tr1UvA/QbRt0n1JDCm9yNZhxAHUpNFSAJEIB32lWLTA3F8O4M
eUpW/VEazY0Kil3I0IvitIw9FBZkKXtg+6JPwE439/CvIpMh5Hvh+dodGnd9+lgJxaWkWimIt46R
Bjjko17W5VW6FPF1F1YwJgDVD+8CIFiQIyLe9Eiel0oZ2/ea0z4/HbAOZn2+zIMV5bgOLXNuOhIT
R+Vo8r1XOuanIjNA04kofuxgXoG6xBZ9sWJs9KxyUh2/h+U7mWhyZ1KRWySnORMj7Hjdhdeiib6s
OWQBMgluPQeqE8B3YH9TQwTHWuyCvSBQRM0MN79LHTYlfmLCphJ7VvFeKFIG/1uRpDHcxH1VZgHZ
BRQrgH4pkCTnlqV59dXNo+jcEIV3npEFPW9G8SJo4LLLWxtOMJFfBxk5zKWTmfd6JFVvoKBGtse3
ujG8iexufeSFNCcxJ5ktqAiyTJgIXe8DBz97bFhucjryI/Mi1HtKgv+vqM8W7/Z3bNrfOJF6ru03
iRcX7+EtKLyi3eLj/qkfbWCszzf0YnruVZ9Wffm7JuCJ94pyvvjjtTCOFA0SXnilpNUFE3CYxM7T
1yNZto50Uq8G6F14ZLm2X/bznf+elfxHljqEEQh/SYS4BsG0X7WCCsyYQAPodWn9kDS4bQXURLmN
Lnr68vX1u1mBjEGvILqXFYQ4siSgyaA6175Asm1gBYKOpG5NGadYXWS7uOHWeHnZe/4Zfxl48ywh
idWz30MBFW/nDpWeFu1nbLDTwtZ4sOBZ6yOjAnqH/tqxgUU+cgXhtlCD7a/1Df/3NpjOIy+GdrfI
vFkxtIGmM4h/xgo7bfxlBcRuLWECYYfgen0NPYFg9BGBY1kW6zv9Ro/PGFX3fnzjSOXZNHZk66eH
Nm97IKwfX2fiYdD1129nBUawIB++lxMo5pFGeoCiDeb87cc3lSPVNARsf2L19P0Y+VfmgR3/XawW
4ov5H6+fgR386pIg1CNqRRQFiMHzPiBTuaKryB+QYPgtfUCB5AHH3csH+oVRWJJFgc76VeNU265g
qEe6YWqgH57mid9vOhTy/tOhwnRIBRLn5m8OP7ACKTe+Yd598pV/a2H84YAQ7A92gTi/PCLkI1WH
/4hpf20FZr1tK7A0QoEN0JIiq9W13pX9RmuDIlja9xwRgqfUViVrz28VZRk2Vg3qBwOUUX/9fmvD
M9nnX/YFhbI9UyHn8bwvmOJIBQ5lsFtc+8ovLBE/4TDfTlgnrhfOVwcwb5E/dwT70Q82J4/vv3/a
afbLSL+dHPywR7ut771ea/q//xwMutVueOvLze54dZ+nf396wO9vPbjX5qk2H557i2yazVwUvfrz
5lM3eyWpP17/J5w+TqPp9jaQ94LN/+rJH68H/dwaBf/QcB7stKtyzti73R/i/lYP1xvqhR3Ogmmc
D5mUEWlgEO7b5b/Vutqz1zDkJdl0nmx62Ttfj97Y/P1ye5wkcbyYFd6sHBwSyDMwO+9rkvEinNbT
bLFpqe82mMsDGHtzsHmVfH2FccrocYiGsWRxAC88xerefOje643zvpb5GwDPnq5yjsU9b9viqBBp
B/CUi/nUHTigrBryAaaQizD04sTLB11ex2z2tfJFPPemO+hhFSzu5lYvHzYXST10CxTL2Evv2+Gr
7+cmXVYOMF6u6Fk5C9pNF1eHoP6Auvng5aa4TkoAJbtmtjj87d/2zdSLB7MHUOpDLC83UypgpvF8
08PVYi5xaN188HJz3EzzfDpzy3xRFAOfViRNPYRJvJnrOdNhWIuA2wFG+I3HWgDpyMCzgQ/29RP7
evY/8EDsOen1rSdw5Gz6uXqflIAfouNJXOw4t4LyJCGPfU1yu3jMpju7J+IJ+kGarqbDdevpaLN/
n+tX59NombvecFmn/V484hDtXy6yfDGYqZ4iFYdo/GbReLPBMkbjfSjsEI0/kKDftLRywXVsYe+m
k6xwX51MATR6w9UMFmH5AKvD7eoG42mwO/aF3ktb7tv/O8pfN62szKLiLZsPXj7T3gUhO5LhqUZB
V+QAk+xdtnB2MwerqPm+pnizgP6qpQx8RxIXSLRygH7fu8l88QoU9O7aZhCK3N/i75LyB474lF7a
1zzrG3zviH3zBziPvMf6izxfDLYUgtopgj77dv2H+jx7Lm0fiqm76V0/eFBEVQ6w1n9cZBEr26Bl
qJwOMBF+9ChN2HFvaJ0O4X+fpqw7sVMMh+ZTRmffF/hpkRevnu08sdsDON8nL58lce4Ndm6C4tMD
DMxPLSjy2Bm8TaRn/3FBfi7S9C1h+338aZOIfe7fhsG1/hezcDHN/vwvAAAA//8=</cx:binary>
              </cx:geoCache>
            </cx:geography>
          </cx:layoutPr>
        </cx:series>
        <cx:series layoutId="regionMap" hidden="1" uniqueId="{5DD9E3DC-8122-4A05-BF38-82EAAAE3EA06}" formatIdx="1">
          <cx:dataId val="1"/>
          <cx:layoutPr>
            <cx:geography cultureLanguage="en-US" cultureRegion="US" attribution="Powered by Bing">
              <cx:geoCache provider="{E9337A44-BEBE-4D9F-B70C-5C5E7DAFC167}">
                <cx:binary>7Htpj6Y40u1fKdXnS7ZXMKPpkQZ4tlwrl1qyvqDsXMBgMGAwtn/9G1lLd1VOTU+P3r66aummSpV6
HjDYPo6IEyci/37v/navHu+mV65Tvfnbvfv5dT3Pw99++snc14/dnTnq5P2kjX6aj+5195N+epL3
jz89THer7KufCMLsp/v6bpof3et//B2eVj3qU31/N0vdXy6Pk796NIuaze9c++GlV3cPnewLaeZJ
3s/459cX02Ol+9evHvtZzv7GD48/v/7untevfnr5pH956ysFE5uXBxjL6FFKRSxiGqeff16/Urqv
vlyOMEFHnAuMKf760vO7Dgb+54l8msbdw8P0aAys49Pv38Z9N2n4+ur1q3u99PPzVlWwaz+/ftvL
+fHh1fV8Nz+a16+k0fnnG3L9PPO315+W+tP3m/2Pv7/4Ahb/4ptv8Hi5U//p0r/Aca2XuX6V301a
yf7u6w7972GhAAuiKSMYo08/9HtYBDoSKUOAC/6MWvz13Z/R+ePz+jFKL8e/QOs6/0uidf5o7x7+
TJTSI8pjxjhFn1EQ36OEcXwUc05FIsQnFF/Y0H+ez4/R+TruBSrn7/6SqOR3Sj7pqZd/JjLJEeEs
jlOcfrYf2Pnv3BpOj2KckASzLwb0vf38sTn9GJ1vx75AKP/nXxKh3aOeqj8VHnIUM0EES7+4txfw
CHrEGKMJeLhf3d/niPfZvf2BCf0Ym18HvgBm99cE5vxxfXX8OJlH//X4/u9DD0NHmKYo5fQLNuR7
00nYUZwIDpTnC2FgX9/9GZs/Nqcfw/Pt2BcInR//JU3neUW3emq/7tGfgA8BxpYSRin51Ta+dW0J
P4rhCo8x+yE1+CMz+vfofF7LS2xu/5LY/HOSQf+prI0dkZQSIr5uffK96QBbO4pjxtOYxz/iA39g
Qj9G5teBL4D558e/BDD3v0v8v011vrvzv0x1aHrEEeUJxJUfGk6aHiEsaAy0+7PhvHBsL/KRfz+t
H2P0Yvh3K/lrJDsHBUmOlpCLfbv2747cfwnJc6whDDPOf0ygRXqEGeSmXPAvwebruz/Hmj8yox+j
8dvI7+b/8+vD6V/CZL6bNegCN4/u7k8EhuIjFlPBIMH8bCsvCBrYCoUAlCYJ+QwMZD7fErT/OJ0f
o/Jl2HeLg7V9+EtCcnZnzN19vZjH+T8i839RotgqPck/M+sl4oinnGNC0+/DmyBHTCSUEUF/dbDf
Hoo/MJMfH4tfB744GNu/pq2+vzM1qIbzn6rjJUcMRDqeiOSzQb6kHp90PEi6EPts0WDQ32Lzx+b0
Y3i+HfsCoff/j/Kqf29Pv4qhxd18t/mkon6j+v3+1U/LB2X3xdDfC4ef9/jw8PNr4IQCQPlVnX1+
yHcQHPR69xWUbwY83pn559dRCqGSJ6BXCOAv/PWr9fHz16AwMRLjGKSMNCFALF+/6vU015+kXY5i
LIDwiBSQZ8BnzLNeCZfQEY2TlAsUC8GS51Ff1/ZGKw8K868b8eXzq37p3mjZz+b5wWD4w+f7nicK
wZtSzmhMKEsRSSAywPX7uys45HA7/j++m2fbJ1Ico7FzJ1FjhmJtSXvlKG8fut6Gw1rOLMkTxasq
a33ZnlPaTbdNE5shKxMTvcFVgqqsHrx9w+hcvmsDKdnJKJ27r2fZVAc90rHMy36hUT66UG0XXKab
0qnknefzerlMAzXZ5DtVHteNUA/Wen5qx0W8q51upiyoSXTZLDDxRa9dl890PdQpkwfLrdo0NR2X
LO5TLrO+o/GDwLF67FFyqJQK503q7PtZjuyqLaMlFIsdyqeZhu6iiuxZq5a6z3wvm9tQ0vGOlZV9
76qxy4k39VNE6VBlacXHMZtc8maIbdoVzlPzpuGVOwvJhNcsnZh/SrooutR9s9ossV11biNSHmI2
JHFWGYFltmrKTkndtE2OmoDTzK1LfReGqt+ruDQbbsv6FntauZyKTuxMwmmSpV2srj2u64uFLweu
F13t5aqqXRVSccwJszuk3UCL0HXxdVdXQe5CX6sk874mLtOYLCGr2x5XRc90+uAxckPuxZSgvFZ2
OYnTac5J2Y7HS9k2m8bgOGRE6zhXo0tPpmDbjDc+7jOUDuKceZ3KbWmT5com3bivfK33bYTML3VU
ijlPZad0zkI8XI9qnY9xIqJcEwebkyo1Z9HQqwuclAnKRBWaCxl7veQVT+wHtSCfxQubxQmudVJn
dfDOZWWVpMcUxeVcVN3abJTpp4u+XqZcOjn6jMbDWLDV1TpDUJA5npuO1llcu+qNmIcnA09Z9mgO
oywiQfXTWrWKZXQNas0kC/N9P9E42pelUO/KxTUHS/txE1Lf0MPQx/ZuwKl4E6+TLfTQ820a0SnJ
GjrSLdYprTIn8XoRZlM170bUls5ehkhIrTY4RPO8S7CVV6tP6jcdST1WD4AuWVled5OEvXWsryNz
isLktTxHcdKV55UZ06LDmmSYzfZ25Wt8EB6Tt5WAd5RmLBoVrplx1WbtKeb5jLHt92WPh22kyy7r
wUJzm5Lk2M+s3Zqu7cC86ZR7PeVD1a5Z0uMpYynTG4OGLh9nXG6buvVZlMxkI126ZFNFu0K1+ITM
KT7TCCeZ0+wKsXSvVsRPw8DK3KMJbRzq/T52I+z74tzQZZb5sujFBCeQ9SM6j7j2cWHMQnM6lelW
NmE+Jt3UbWTjkwN16Xq60CCLdeza3ciXZc50F8aT2IzLMWmW7srjnvWZ1DHfxU0/X0WpuQw1GGar
m6cg6FscgRtQon0Qk2ZFE8d1pmVjbqKFqHO1uiQ3/Vhn0nF8PbEWvJboepWlhqUZihuXly2ps2at
RG4JmzO7tG8o69+lbFJ5FcCwI033zVxdxXFfbzqNm7wc+z5vJLI8c0aJ/RTiLndt/Lzber1BlNYF
sj49JJqFDVGx3QnSkKt4WEwB7qndeDbxQ8JZt4mBvbmsYmY542mLNqNr3KnveHhPFWMfko43Rd1O
KnNDXR8ny5zcJAlfToY1Vg6clAGfkmjwHZnkZXSPgtMDWH4VLlAL1gtOv3kTLPjGthrEXgfG9kuU
NqcrjlK3qUzltiUJSz73qMtXw6u8ku143i1W7pKpEyftRO5QnPpsqaTdurILGU/HedMZi1oww76+
XFXdbspAe5XHlYLdJrQBQxVRmt5L6SGICGrlCCDMLq/LqD+VvDYXjRHrg0U82ti+DbtuJmiDxNAX
DUuW7WRE92HUQryp52rweQXwf2gE3xK+ROe8df0FtossvKrQDUmJejKezbcJrth1Mrr+chzrauPx
iLZqYMuZDbM4NIiZNlNt1G64IAqcbi2Xa8moPha1oXfUwJGmdFxPHRn7M4EHs3cRxxfG8DZ387iA
Va3+usJdLLIuwvJ8tul8itLSnhquyj2qeZPbxrSFZgJcpqoucGqavSwj+SZql0RkrRVJXoHPL2gz
E5KVcx2OkRrqbdc23bkkqnxb92Gts27g5qOXRLZZiKw8JbY1e0PK0WQBu1+6eWnzQIdwQy0l+VA2
yZSBLDBXWTKat2O1ktNQl+tpWLWtMhWjBs7bWF/xeMHXpLJkG3QzFH4dZ5/Hfq7fD+Ng3tAQuze1
0WWVgWMa9xDR3V3djuqG1iwx2RJjt1lX2uaIsJA3cCqP+TRfzos3zUU1UTzPH9AYpy3JfLziFn3w
UaX6vXbJJN8zTsp+zmcdLxCJWiSai6BrS7KeLt1mwfFYeGpdtxmQCw9itvGmbH2fT5MEF1xThm02
TWuZVbVfdivqblbnxp1s12oDh7Q8AJSqWPpeXdLBzwXvk+OlioZijCeZf1un/o5e3evBT7Kqv/QF
/PrxHze6g3+fCte/ffncVvDbp7Ov/Qi/exfUO56VEvPypmd+/OuzfiuRP3PSX+vlL1ju5w6GrzTx
v7n4x/gxoRj/Lj/+tjjwG63+MuwLS06e6+YEqC1UjyhPv2XKoItz+EYkBCWIYgIc+itRxsCGcZII
wiGSQQL7G1Gm4iiFx4GcnpLnzAn/V0SZUljQt0QZ6DFHCbRTpEKQhGGBvifKZJyAWi582qc2kjQH
xjBvgI5P7UldWn7i0DTa64qb8lgjWS8HC4z8sh4i2+3aBvsWTqxVHXjjVOZJudCsXKYmI4MDJ1uV
TF6m1qBd0vY0q9KxyYOL1vOqxTUtsC/LG0d6/iHu7Z3C4P/gUTd2LPn13Opwaab0Rg9Vk6t+aFmm
Y1WajGOwzok24WxZGe8z0Qh8ZWJNs3mY0Ye0xU2cRZEkV32/tsdmsvNGd0Lm8QAD1ziJNown7rxz
2hQ4wviqDCQCVx+lT4ZMGmWDpm7NbBemQ2WbDsiEa4c7avG8CatJ88BMk33aqDaMopiS+hfAX+ZR
ZGD0iu104O0UxA6IfarzplsOoW1YntAFBhq+GlKQfvBNFndpl763TRirvFcCQSicw1k82DTnJA37
DpzDfl7NdLDRAm/HYl2BAUV+a+Sc5qvUdMnqOZ14xqQkbbYaGvZTI5auIEMV3S4L5dcCeGMH9JPi
00mYFO1WjtU736pEFLZa8AcIgZHMWofgaaqr3YUYVPQU6jXNHaQ4x23t6odIGXc+cCF2n+ZnnmcF
J3vyWQP/H4iaAYy+CzZP4qRft2ha+t2yeJtrMYSt1LDJRvh50we71FkyS3JaCbwAmVnmtl1PY1LW
9b5UuA37GNqP6LbmSSt3NFCts6YMUdZHuj0OTB/sxGaSzY1dtrOsyIchQiLe4sELtIOjEvbL3MFZ
EEN73CzGFPB2macQ4OSGJZxfAwNT76aIqut6mPyHcajNqehpetMEK7Y1JVNcjN1Ij3u+VCflyOr3
jR9oplLPT6IBwBZx08ZZO3OZWw2LbALEeB6I6XeQnbKs5eO8ZnE6x5lrhnAb+tXvBDPpTilCn9aY
rkNeTl2nM0yDq4uKNLLdpg2a6/NWaXhWuqhhG+uYrCRn1ALCmZ100mzmqjVXZZf6MxnWNqe6lUWY
UXnWxZ10ua1WscPAbLeTquk7tYh21wkX6ayN61QVbpaQhbUYmetZsw98Vstpx9H7Xjjf5N6OEJWb
JURhY1t11lVlmHPIneKtFKHMWUKGfEFtf1yVgpFMLmK6CEHpNyYO3aWJaLxdve/ecMkwxKQ+zTAZ
q02XxGwfknjekJSF45qNrcpastJ8VZy+dThGGe+8gLRoisFQIYnMgMiAYZBewqFay3bbz9ZtiJ6Z
ylDZhHxZTbQbIcs+W2jaXDhB25M+WvmbmVdkY2s7w42JQUtWQRLeZMDW2KlKR7kUq0PJBxsieVZi
XN37qWnAxevD5AH6MKRt0UOH2po1WNdNBhlT3OcIxtyFMQWjj5rJ9ftKd+P1mKKh2awW15ultlRm
UduHt457tAnNWJ9bOkzHAQ36XRRzvyNjgsiG+kjPkIcMKNr0PuAhs2pmBal7s6FLzzGYMl9xtkA+
Utg49idrOejL2gXzPoX10wMrA2R0Q6cTU8ShmiDJbeo88jFkxe0q2jnrei5h/eOy5KFONM6Tfpjy
SZH6Jk4qFHKnpjYnU9ec2LlpfW4nWWeoIbF8Tj1NPqXW7WpU9fnquzsd0LiZpCcHXY7JufZLdNO2
Cpz/QuqwTVfXUHiFmoc8iDC9mUTbHie9FYVewZmT2IJXMvFS3n7yLGM7l0+p69pjpcFCCQ4Yfbai
Acov1y6Aj5rWThRxhMCtWqIteA0PEWbScb9zFbhnyLgJA3NYyRXmzy+a68kVPTEwE2XbcLai1UKq
sEZpfw7R3p+bqdW+0DrMG7P04WwSmJ/8f7r073s7v+E9CLT235MTz+4mr+76h28lReAwz4O+kiV+
hFiSoDhGDEG3IQLt8IusmKRHz1yFgs6PEgicv5ElqKImUOEW0H4Y8+ceBND6vqiKNDkSoP9j0BMT
ljyzrP9GVYSXv6BKIE4iaACCXhTgYM+k7FtNsUdLM3U1RKekwjxkpWX9aeUq/7bDzgLb4fwz8f7c
H/qFd38nY/7rCxOaCMQJzFywGEpa375wVmk9RyH2e+ea6RJF1uZxvMrdNyD84C0vpFLYVSRAqAWS
CZ2DmJAXDHDmBtmR127v51HuVuLGy1ZPNpcJGzYoWlWGzbQWbGyiK7Mm7u3vv56nIPS/2Ffw7SQV
FBqwYDYptPd8u0zgCEJan8x7rSDf37oVvIlKarS3jAtIUuvpGASDyex8mXQ4G0oKNHAaZCRzA+X1
ay04rjJdCn9m1loOWYUhQAgIjVtPWrhXad91OVVRsCAxNCAZ8NJ40JaE90+QFrZXtBFtEZwI+5px
m5dJPB53kEZ+KEGH25W2A340VNh32bPoO2Ygfoc9Gh2+iSkZzqe1xTfEWfdmpkt5vIKGfCe6TqLc
aOufalDqtrZXFmJx73emcf1piSOVT6UUOF816U/rEumPtfTDLa4QDFydTE/N6MgGIm95lYIkORfW
DEgfYKv6Lq8wNOPmEIIZ3UGaC8uESEc2SZDkxmsvisTp+oKPoT/VLAVxRVVEZUMip0utLIh7Nlnn
vJkhWTdxHc4CdXJfom4taCmn43Yh46Xp5vI4LInbxSNWh3EOMB0623cN6uy7sQnxNaBDNsFASOsJ
V/kCWtm91yvYA6iDuVx7/7aeS327oADIjEOP9vEK1DZZp/KYzn16GuNI7kHI8E/rMvi3aIIhoL2Z
9zEII6elq9hhrGZ8syiIfc289qdO6/S06wTsSNqMrMlYt0bPDDegDALSsDFDqfK1t2SjRxD9B6A9
2YKrOG+Inu5ZCR8hBcEUBBcSqn3khMl6toz3zoA5i2j2u1gu6qAFgOuTYS3c0qi6MLSf+g2KjToM
RohsDrwtEha5XYTL9qoCGWAbi3o8Z5Bz5Sqt7GOLPMr6eW63nUIInAbWH6Ub7bsy1eEsHS08itZ+
N3SlyLCDFadrNJyX7bOxRyO/iCpkc5bCWmLWpNmc1l1u2xaOoq17+4hb6Xcgn7CLigESpU0FCJOD
L7qIMhA5hwX2FXSxu0SlPHdr2TTF7CJo8dd1WV7FqBzveYrCWb/W/i1ZO7nrNRiDmsZ2C0xmfkBN
jG8kk2tRVypscQR7ayrAsQF+uvl0RFXv7KOfYPWh9aTKxgBIsFj7HegY/mlq7XCrqqQ8Vqa9XSOz
HNdygjqFeEJLimwmow7SAFN25FAb/hERP34gZbm8qwiczYxEkAYQpEXBmPrIysQ+Qu1mOB8aDofS
EZu7GoCC1G7eAlcfLoaOsot0XvnF4kt800sz3C481h+jmcFpTdqwnUipP9KO+5OGRkA3hBdDFjUi
zUW/6rtKJKbPJdA0KIIAGfy0OFGDERhtoivnh34uHIi9Z6vw5v1govbK6xmLzFawPxhE52Onmi6P
VyT3s4ZiWe5KJ3fcyel+AJkKYOpAKst9LcYPWLbpaYN8QjdQ0xrP55hUgrwXbYrb+Nbqfp3v5bSw
W4n7rq32loae7eUcon4Dpe91OfPjWvLjtaILu6Kt99nInH+LIeHKQYOCUhDmbirGMcRbOIccZaDK
pX2m3QyuaenPF51CQgUn7JhF7ZsZGShrIHUV8eWcdUO3FXXCL8MEOR4kz/R84tV1ycvzLhppgRIw
ooqE+tCR9q3hDG8WVS6bhflfpOiWDbPLQ1uT7hD1QLUXVh/qEFdZj5fhVHd23ShuXW7Kan7A0oyb
SpoTECLLrVonfOxCm4JYMCW5SnhVVEMlz1lg/ixKB+vzKZTHcSOOoxaqJVKNfciGtBwPjCBVkMix
fEQVzzrZWp11Sj1VA8ikGQXJbLcY5vOU9VceioUb0kXpSVNXw5mJm3Ub12CwY9PhE+lLt1lSUR2C
ByAJtuiA+sjuu0T7fJip2Og1AnXyWaO2PW6ANSdDTqIOnaxcpvulwte0g/JADNriKe5TqiCPcfO9
GdY1zvmYRiGDqsCz4KdmuyeDTLYxXj/2upxOF0MUpEFoOVRrigvgBTFUrspnDbE091Svy67iFcQ8
COBia2sIc1AhmzdNH49X8PcCOMNza7YV5N0OlJqoyVLhPgpumwwETnfSu8pmQrXtbRqVOsljF/td
Kq1cIZcfRAFl2zpPLKPQS0rHS2BnYssWKOIdBvCvqPDgROpsbAdisgHs6owpM5ysoQwbTRA5EDeY
gtY1WJXZVFU7Zr2GE+hnzI+HeHJvw0qbfGo6mwvT71dVUBvpYzzF4W5QiB+I78LN0Ay6yrFJ9y7w
9NAtpX8jWxoKWy7jcdsNLI+J6uC4tzZTUAvbGEbZZWJYC+TAY0gCIZ/I0CC2I8hXmyhVIVs59QVL
afMhiSuZCeTXLSu9zRbQw7ZjrTTUBLpLhSOI5RKtBympoxmztqiiKn2nRIV3CjLdTUx1fRDWlZt0
LdmZTjUDTWWNrrrZiXM8Bn8MtUmrMujGrNkGdNrukVXjeV2G5DR1M4lztq4TSNic8KJjdXs2mIAP
Q90lYy7reDpRUMm9XZrEsyzhawIy26rMSe2rVuQNbtDj0HWdKljSx65ADbKHMI5pPnTRtFuw4rer
WiRIBa1sTtlcmfuONjE6w4bZUGUYKqn8NrUI7de6NTJDUJRvssj17Tapuf1FQy6cz2p95gXDeOnc
rIp4tL3eCNvJk8gp1WalTxoQsElXHyZqp9N0NJrlkzNGQaGYy73rRWmgsqT5hSel3Ie6H34hg4gg
3xx8+4wNyj5RpKahEIcUDvuGm/40JSUH5zzMD0KWIJ5A1qfbLWoNBJwBvPBTr5QoBh+VV0ObPNtA
CzQhKdFQFhVfgBDVEsqB9cAvgpTRVaSHAZYrab1dWtmKokKC5x2QvLpgsRt+ccMShk3NASQcIDr7
BVjhZ/I1SoJvQP40D0OTNKIgUOsBntyVqsyc92QDNDS+di1UNLNnwthviGVt0dREHWgS96dqCmHP
kFmLTq/gjKemaqAUQsayqLmB4J52Orrqq3R5JwmtLqoOmEbP4+G8Cp9mkY4faBQDLS3H8dkph84/
zQ1wEpkmQE/SccRvwA32D3SItS2iKrYQtS24Sqh9llkHdcLCm8HvaqguvqslAuzwGAlQObrJ76oO
JAdkG1j/YteiqiCWayBbt4Oputz4Z/qbxvo2mZ06EANLoBXDN6Jz/kn4Qe5cKPWmbySoP3I1PvO8
RCTTA1WHlqTj5X9IIvC/JhEJJQKSRkhmoJMEvciVoF5GB+XXaQ+1WhCxEgmazAgS2VZ7B6dC9muR
1jR5ssTbvRS02sJfGt6JZni/9hXdSA5hKuJrVSwgqZzZibBbOww9KGygKSHU0Y+EgQ56NlRDb0+m
uhaHMsZtgZgEcdPBRnYA4b5KJb9AuB42k+uAJ6guPYXAHba9o/6E1cCipnFZC/2MLGFLdGWrKb6O
eOKfOlEhnpGesSijBs52zGLgG6tWhwUqvYe61MCVIEkBPli1cFMALbMHEakDC/jEkVwfxstejc9Y
ps90qQUilXbcZAzJ+JrRdtgQVw7nLcXitFlGiP0YUr0KpLJ3VYiqOks5UR8nurTx8axCYk/Hcq1g
k6SswBWY2W141dYoXwZaqgjqiM0CxXdO5siAfMWWnrzTJcOZGenQHpI4qOrQQigpoHYKX5RApMoC
Qd9InJcSeoVsxoHpnKRQtHxIFIUODrYCl5pQ3fRFWdawYpAQ9cbB4a8z5YBCJQ6jLPJAriCNQXvI
euBog7T6HjVA8UkPXQOGR9AO0KVDOHMTEGZRs+EX3yztdpKz3EGrjChQu4Y9aJtA5Oo+Xt7NUn1M
JuDtweHhVqyKymLy0gKZh71LQVOTxyHA5oOxR1dTQ+gBg8FetlD33ZVtnfS5AC31MHOh7xzoe3cM
eiKAZymof/YO8KSzmN5ABiBO/YhUtqyQbMXw17/v+w44pHOYHpCb9cf5Oe3rQaqFTorZrtBzopzN
vFqXLQ5Vd5hMA2yxT2gGMSu57Oi0vEN4IRvSE333P+xd13bdOJb9IvZiABheyRt1r7IsW37hkkMx
I4MA+fWzqaqerqrprl79PP1mW76BJIBzdjqiWnXHkKCzFRFQy06xFTvP8Eh/jnsAeSlHcWeyDjaU
mnj+bmqW75LcoCOtCTFZxemKPQLWlEWlj/BDE67yO2cedwW8eanRlZdgd9cTa3EWSSHBhsQOW90X
29HVTv16oAvUlnGK5RcYRPJr5ABvtWiLaxOBDu2WjF3TBjdO4eA6sjCmkAnY/IqAFmCVW7pjviFv
GNjE3TQAl2cd4Enu2PpLjl267sFFizfYER5mn4lvxhrAnJBCiGZEl5Nr0yoieFMWbA3L9q09KUAe
wL2ChcHH7RkkbjxH21b1QLIoJIPbCYDUr1R6e/CgRdOyD128h00AiHQDDZ0PAZxaT+RjyBSeDO9R
Aj7OQMEaVm8Ye7kMiDe3W7MBPJ2Aygahhasbs+WyNuly62ewGh/LMPaAvljeMjx5Gyy3pAHSTPQi
Hz+QNvwvIy4lg+MgAmKVE9DHyKLuNBIUshEZ6qutU1p9wLIA4u83QyQQBYge3PqNQFm7fDkMAkDc
te0vKl+X2xXbjVV+aVAEnAcHkTdgDULhhycpiJ9KNB4F+kOUQssz/yDtDFKEGTzixoXj2a+4Ingl
YoDnFVuQFw7UR522oF2GkFbCBnxf9FiCDISJ238oQo2f6H08pPQZhSZUIBxm/dn0CkzMSgb5ZU3g
RCnhmZPfmx5IV4dm+cQCbPM6VuM52EAt/H441oCk6psPhBzkANa5zpiq2NrhnaYYIFuuOOKSCB//
gZszAoTmB3BmjLfkHITBzzBctzYlC/D4xglFSuoQPqKPpdmBMhIEkJzxqH4Ko5FdBY+HnaQkv+ZG
yy88AncR6QZcht1oHAdH1v1M0OFWTWhwuAex/sHHgn/1jYI2GMri6jKcs9y1uIUtlep7yBI8kGGw
0V6jbd3rFG2R6bGnt/Us1XYM65rry6hHMEFFl6HXGBReXhi5XDqYA17ajW10st+qABrjr1GOJUFW
q39YWfP3Nqqb+8xCd4vUtn4GgsYLJxH8EbicemMdPtqKvAAz1QxseJrcDPROUCbTLIpfPmpDBDr9
xuZNe5/hyAfeB3k1B5TcZ01AUSpckV9lgTsslyF+cQoyWDER8BYcHQgBDKnatI9ewOdryER4kAWI
ufMyhuy6QuS40hjNw7Q9gxb90pvWTomDWjmaIhfhNCPN/Lo4tCdiAC8S8jF+CSaGwxbn2Beuc/HW
QhK+AW5Mqw8qZjYgi/JY1DcNa92u9yAyNE4TAZ+OHg5N7rFCODRVa9Bkfvh/TJKAfeIjNsUSzvzr
GAcgBh24uqSr0aIZNCxJKt0uBqm3R7HH4vk4Zn2GuwHEvlxgymo+A00tolziaevjtAf6V4l/UADL
n0SGbimAPwUKi55xM0Mcb+2MfTQUCapWOgv01gnWWhDWT96Bp4BtZ+rOjFB548QI8mY7KpMQN0UN
yXC/5tB6x7SjYBsCCEYSVtCyBVTFnoSiUTGTLbdZEUUviczsz4zV/mjw1UsmB2zcrkDzJ0YuvulJ
oeWQeh3PPcMm60TX3scZ+zrPFHdtzYLkHOcttso84B6YMUQXOjv5BV1JT2CJW2oU5ZAX6Fss7e5c
EOKQdRLtBOd1UhXLvOxmiwe+5JBjhhhU5sdfPzbmMvUoMUFk1XfqUFMFisqZrcY/+Bga99T23RHa
ETZ0R+RNk1EcMjPFyob5dKXlSrv1VqQrOmGXLQevh18sWXm6h8sJ17cRdJkWX0kMROC2LmDxEq2w
gBXsCACHK3bnbOzdyebkbVVNCxEVDLgBkN1bmuHDBm7zG1MbXv51uxpt3ejv7MlguaMUWW/YMWiU
ZFmxSQ2/sydbnvBJ9NKcSAdyuEpXS+8hjcb7xrj6ZiE42toCzbdpQv+QQWaEe5UmpxXNQVMzYBeW
yBudzMuFOSG/WEvI/dzF/hOOhPXwb77s5pX+85fNoyROUoSeMJTjT18WswSGbA4SfYJBBEKcZunz
IoDFwqhv7wMLYAK2Ao1oNAMUDUajtQKVcTOg53nvBajVj4f911/qQ5X445dKaBYTpONyaDv/Rxtp
LFZy0TX6NE3wq1ZFkdQ7nVsJH1gwH5Wy7Q7ofd0vcLqh0bEg2XqBp5u1G5Ij8/DUOyyqZExxGtSU
/xDdmD3maSP2OGXRGAaKy1IaGuz++pv/E6QSwR2/PX0YfBKQJX989iouBt40gTk1QSxv6mITszPU
sUr2Uj2OG/m6JpCYZ5yJX/WCKsIcAy60hv6mvfyWNXj49X79apz/vbfq91ar/5fOrqgg0A//dfDh
f9Or/1A3f33JbzplFCKZSaBGkgLqIvopbJnfdMooIn9D2jYNKcpkDgUTj/c3VxfUyHB7VZ5D1Nt+
gu/wd6EShi9ImCHeDoJzgfPi77a2PzxEJD1++/vvZUMQtX/csWGBPZF8WLpCfB/kIP64xCaZaQ2v
rrtGnRi9TMvcGYwZKnNw4OGFizmPp6qXmcFJOMTTOIWfDXZatB+YmPRLPBGzqhLRVMg6o+qVcD34
PyZF/oxOS+jUVLZnXWQr4eDyPpDEQZFirFhOfeBc0FaMxvE0n5Ud4aGFk9NYZsQtGxegunnucCjA
nIMOoO79DQ8m8Kk9/PK3C4ElDAZ0ccOC9Av8VPMRts6sgfWiAA3Zi2s/6Q5Q29uopBRdR5t2K4j6
1jow9ROUjhIkW7F3IF0cRIy14bBOp/5pHWb6HoKdHKDG6Pm2C9ta7ePWwGai4LFFcwUwOR6hZIxH
PytQSbTg3TmdGpgdisLMPWiPsDvKIIAdKYXp8mggbNgyGNFFtxMZTqJW7tCvKlvLLGB4Y0b62lfT
XM/3Ma3ZG1qR6Mml0G2O3PTAnVrDswrnbwz2u1nWEv2g2vVUzl8Mohev9cqztFKNFP7sOboXeGMo
LpTUoY2/1GMvr5uX66jjVO1JNMx7nF8S4DtSV8d5JCBOZQ6CVYJiBu8oPSOPkb0W/eKvsXGFPnY9
kebQagU8OmOp74LELuGjTIc9ID2bjokZazR01K/lDLGw7HTfBxWdpzkr85QovgstoSXyIxPaqLrd
gUu2+SF2zu2d6Xk1NfHcQIg1cOHA7yIoKNzR/ZLVXfi+Qrg9DBSp+MMA0XEfMrK8TxjzEB8KNdGj
RQDkOWKqvQypGb9wSFFlHc6Rq0TQmNM4t024i1V2P02L2tm4rfcK+QpZiXaMsGgiH80gnEd5WObG
79tMFfeeSnGUtbKVlaS5aYvaZyVPpuE5HRMqStra8UfYB/xs6j4+mymbdrAX1F+xG9QM911UfKun
GbmXRZt5ODZGxi/12NmzU1N2iMcZwLpgtX7Oyfw9dCgg85KvuzpHEqjEDujOPBMJupHGw+fXpHl0
RRSGwGVH8zdEj+PjrNu0LinY32hHZ5A7GspEstO1fAEIUncyD9dvo5lQE2SzvNpOTCAyamzBIAiL
vhTBmuxnEej7hXt2J2nfOyCnvu/KeO7qimqwnRHopE9pI025uWPODMX0s5Hj5Mvc1OPTQERcaaCp
42ymo+E51mFWE1tSBAweaStttRifFAfOSOxwstRRfREi70tLjbhXm9ih0xB5pWhYzrLALC2PDrWc
/VKUrDbf+7Aju2RxrqJ5R079WBQVJ/G7d8tnOipA96Ep/A7CZ6aAwBLktBBrEeBvbfoA31fd4GMH
mtpF/dqd/bcq/tNRH/8ocTHBrIi/Kov3w/je8ukPmcDfXvT3TCD5G4GPKqMwQW8RvAIemb8XxjBB
+UvTDG1bGG+pwT8WxjQhW+zv90UxwUQkSmme4kO21/1HVRF54D9WRRTtJCuQDkdqMY5AcP6JIlbz
kDOfRvKGmMDvEjIeDByCh2QyORY0a/mZFk3ASgO7Bt0PKrUBvAu0/zFmacx16QMlUGumqejqYwDC
Wb3YRY6XHKRv/2BSpr7CQZe90TVlN23UjBfj+nhXBAOE17Drphtwr2B1h2LeoZywKxrSgL+xVoBw
XgDWj9MSHRsH3NysbSwOUEZV8Qb2KclPedg2pQL+T7/Mztv8YYlptst4115hajBkn6QzEjsFEjDd
+2yC9gsAt55OXPGhOQgNQvdqaIicySFAvSebhbODHDg5kOHubmzRYmeHXI6ruIMfD5fbeg3JFSi3
J/XJ6DRRHtEgGQYTXLGE5mMp47qAVgUVG8muPF5r68p6xP1EDGaZrJNVDWuBQzJxhmqKAycKvztI
Vm7dD21HIRoMTFN0Gqzn9VBNVq3BlpNjCZzEOdRTpFEKUo9lm6+S4CzsBaIYQzo3TKAqirjNBvi/
LV/7H2u9LFt+xUzNQmFr5h1EMoQIm2M8+FrdwT4TnEPH1EPY53W5IutWupmostctO7cBQENDRfw8
BKmF/VGHqHcRc4/R6OghLcTynol+2ENBG6tlWFpYirU8zPk0XBVw0ZFrMp05N2io2IxDVTKeluM8
2k0TrDLbwgAyMb5L0ra5p5Deq7kd/S4Fk78jhiZlnzb8pNeiflSTmz4D5RkA0HrMt1iMuB/79NPA
p+YxaaR+cO2cPY5imN9aOHt3TQG7gRKtf8R64Ch2vHuFXbt+GGO+fB5g148rZ+1mbIrrnYu6raMZ
6tdW+OTk2zS4D2BOMKVWQXGYM5Vc67Qej0EfdOsuwvm7vAqZ0zKrx/STTCP2rBc/ROVUtwh10l4m
vuomlfmKL+t6ZipOU5BVGkkX9H1n51d1dOPQvCbw1l+KdcPWkaDuBeO4oA3lQtX9ziIB9kvkoHmU
CeA9AmOcsf0Q87VEQJA+oEvIzsrRFzSuO91bAhk28dk1WgTSVz3oDYb2yM73tmniS+Q9PxGCsJ/p
FzxrO2r12I4pe1Xas+NcgzV2cfs5ktA/zJjnN3jS0x4CN6mgi+W36zL6xzrV7Q0jXr00cGl/QZBv
mjana/y95yq8BCuDCitlkt240RcH0oufcyHrU0ThlW39ACtunfUQD3L7BUm88fMyrN3nxJmOQvTP
h88yYAWSydhhaWDUMQSo2BcwZh2gH17AsaQVogvjsVfJcs8KBoeH1wUyAMvQw67CiuA+gm0cVMja
tyVm/HQPbGupfSA8aO5mSLCKwUihtfBj2UGk2ZFALnArWFG52sF7P2pTZtnYVg0kbmSxHIIeBUNl
pvErAf9zbwL1qVvVcy+C7IenHIGnECoxHAgO9EYVi7V/yVRPLlO41NfQEFGmva53WdecC6KzW6hy
ElvD6ud1zMcdVSH/nlrIDcKt/CGpi/WbdFzJEpY4xP0mJy5N35BPDbx4VSph8S3dJJfduhbNLQZU
2rcNlTM+Ngg2TmG1wsqFhJYHV9mJ5l0j7/ZzdLGt9Cyvsa3dnqbO79rZJl/QInanJMjiHCllt1xB
3G4yWep0aUwcYMeRNoRa74OD4lGATi7M+ePQa42m0kTFfrQ+upt1t5H9aGFBuyG5608AEv6JO6Lz
amhc8jybOv82uCmAzNNZcG756JANr9vliSBNfOUzo++WKn4pUvjdNy8EzjkbgjNsIlaDXUbAC6IK
CX/l8ZYo0HcZRMOlbGzidlGCHqnUXXtGtmWGOXGBogFFk9/pDkxn4Sik+tB/l6h5T5FLl3MTQHbH
myKX09caCRVRgOoi/hqYLRuRi/w74Yr+wgPyoxMyvkbZrE21yGlB7AFiqkLf303BcItAcn5bJMNw
bUOe9mW/fm/DGGRJCLcE8f4TD9Wzl2tY5ZECFKwhNXTIeRy6KKLHsFuLRxkpvg/SuE0qgiQJqJD2
bhyAE4jtaihWKvrcgXQ/9g0ND9jv3/uV5U8SQnPVypG/wFyIE6RV4sb1w7RXqqbjLeXo+eEUmG85
C+Hqc37pELFJDVxoEX/Eyp12LCzcQ4es8A/pdRAiqBSNaHtI/tqkNbnBN1x2sRMMIpgAGBgHOj1M
dUAPY7zwc8RMXIU69JDOw+4aqCZDPp/xo7He7oj15i1Wqt2NOWfwVw5fjY6+9VIgwYjyeJ3d1CDJ
C5PqA8klwABE3p2f2rhaEq9/iZJ52Ntosc99mNL9TJza8yYfDiSHlpuooH7u5kjfpWFmjq5IYP/R
nbqfmz6J9v1awDtC4imvAtUGZ2cvqiNtRZn7pkLY5iQCFQckQzD+IM+i/bIiko5j72ubjz/V0Olz
EqDch9mwyR34U02zAqo9TU9zZ2B36keym7soPsSmi5CQDvrvBaKqODvb4IjsD1CprsfH3ozJDQz4
3UGYXp4tGpK9lWNxSgjXh8yj8wrgAwHt0M6XbuIwTIwexi0TBcEuXBA18YLP+wT2u++Guq7Cd3/p
4J+q7NKmJzcnMMPQ25U4cWJw0MHPA7TII/pdhuLR2hytQ8f6CsLPEUd0UC5JAHsdWcoWVMGhG1Z0
GGOY7oeQ32VCPWahPhZaHlc32TKcIAKGLXuCBxTRIY6hDkyJvETGIy7TjsWQx9ob0OXNoSbjbYLR
CE+F9u44prY4kaVvwN1Nj/BNPiBn2R6QQurKlQesSscFUTgb7WA1AWA3gu/MihwwaXi+Yc7oyGDq
wyGcJfeB8VCMiyB7gV0RDpm+5lVBo5+yTpExgvBddpOdyrgTFIVsaFEPEvvo4ghR5GmR+yzA8oNN
EcH1mT2mwZyjGK8tuHMbVZh1YM9+UsWpZ01QNt2a30xmeRw7ulkrf3V3/xdL/RssldAkBcD51xTj
a4cBpr+bMLuNLfntRf8IQ8RbogGQiCCc+UEU/4alMI00zUDdgH4EPNoypP/AUshJUDgsMe8oSdMY
oOcfJGP6N7xbkocI4OVxjB7sP2EZs+jPugC0+I3DxlviWyBEgOv9vYiRzynnfGmiU54vDNh85nml
MMazWtkir51LYNqovy4sp6hsUBE/hVY0FQkTfunaxt4lHEGjQs3JAfRKBOomowjCL424QBgeXzhb
UGQBJM+yNi/1XPu8Wqx8D+EjUbBm4AZ/QsPKXmODKLeYHAroHAfqB5g2fuFtU1zJ4uk7CwFqKh9r
+g4vFP4Toh3Fq0l58HPwkOcGaDH+Z4EpRll/02ni7kAh7dWEatn4/hL2g0Dmca7Zi0tIY/qyCSy5
syYGOxO3PHgJCBWmhI9t3oP/2HLpaij11EmyQ+zC30XKw4UxtPnXcRjhdQFtlOO28Dg+Rd41gIEg
UoHPoFOEccL3NVKe9IBQPylrPXwj08oujYPiTPOVoH0iwxfVa7anUQ2+DqC6GuvEvcZxvzxNHJTa
GZMWoJyJSTyguQqzo68hfod+Dt4MJOWd1SjSbahbHEY41mHXnmX2KnQ3mypLfVDsV7WiRfd9HcpD
XTQjsr0rEpf3sktWeQgoHOFK5uTdCsi8OE+deCMNNHKMP45evIM1qIwRxMX4HF5EL8VAcXwusYte
MOYd0HIUm5QHaRX9k4Jr+k4j12OrzGihywSprmkPPTWKy7wtNlZLSXgQHbP8EiG+hsTg9scxwqiQ
qoaBNC0lkvBg1NoJr4Gjc8iuYrOrIEOL4AcFU/bak3zoKmphmjAzge1ixESZaNd4WrzmfEgsRNO6
eI1sgMkCKp/5jKUJoT2OKC7jQyp2GbfrEZA0OSfgBd6FH6U+YqiL6koYHNdLwQBUygXjTS5xgxhr
1ZMVF/QhxCJoTfqLGdaxvYF1AV/Aocts9lnT4+6CIoZD3kELL5t6Rp9CF0Scd7nPUHXzDBnQu3oe
XX3Qpg6bsxEzCOuG9+ZH33O0ZUAVK1qv7W1bLtV4HPveyAqFB4pziQQdfkByhrf36Xbx+Wr6tVzj
AXdQwQaCIiUzZArTiZy930xXK0rUW9rYoCKBwEXUNg4fkNNJrx+fmGZ28Ic5SJOzG6EylHKOcX8x
Y6R+dWoweZUQ2mQ74uJ5hRwXkfcQAD2Hc83zSxoq8SYR+ZtLCVv6qel6Sh6b3hb7AXIdP3dJp/S+
Tm2SVDLu8P5NMuKylglGgBYo9DPZYN3rx7fMx9U2p3EhHaswMgZflsLzqMsAJNUdki9sm4aB6AZs
Jw7PeZhmuT4bN8CRxcftkcbhdn/yfgn1nVmKrSfX/LIgC67viqUDfsoxhASpco4ZRAMPsCCKadMS
3YgTKoNsdyJTGC2HTorxl3WlWJF9Cia9YlGMnrihQT4dOYyU/JJFk7dVKwZf+WyAY8QU8Qrcn7qn
0OX+YUbO+C3BSkuqkFvkCcaWQVLHhFBxNbmtuKD5UtI4kDNoYV3s7QT/YrUonW2NYX3pi6V4xcNM
2x3k5+ipbxezlqNCBMIQq+tD1sce+KRIjr3Lp8OKyQRVODf00XZGf++DJErQGGJbjMXon/MUNEwW
KyzsWDmFi8ENuCK/F+DqpgGx+5VTpmGZUGMCyYQBKOGWwTTkC5qdHGaEfZcwySb7CLmSZE9qB0wU
64Gcm6Yn54Rt93fxbf2qoJdeUwuNHh84uXsXUYLoQBM3+8AkroQ5FoNg4FwVZ2SVQLmMedtWChXj
EeOB2NM4IxhaIrPc8xKGlfgTEjbZIYAv5SfJpuSmVqY79XMe/Rhptr7mjfUZbF8wQ0uVdj8TdMgv
ltIFoVoGJqCH8MG74BNwj3ptY6J3cE/ACjAWeXcEHoP9Gv6pa+SZw795dgjzadkzBGt/Yh4MLNnw
l+kL3GqgCOYP0/a0+beB3DWIwRoqBWY/RGe7quF22jzf9MP+DR4GVnB4T7Lr5jxWm08cYyRgGV8/
7ON+kcsN2zzlowueoimI/T6Ey0BVQz7r6DoOOM0fV5K05zkExJtTf1jnZN5p+BpunWWIgQe2fmCz
wmmyZGiXA2GfIsa+JI0DgjKFXpsjJLHkKgY48z7VIuGvrh3V8+jIA5zg8gm5uqZ0GMzzhPR09swy
AxsI4E9+LzHw79RlSAaFTRt+AUnvL6TOX9YmTj9bvcRHDg5BHaljvMD+gLvlNCu/bXx38qKY4CyN
H7TedLtJtHQ/hm0IMWsF7VZLEz7qlsMNisTkfuwVpC7MfkKoYTbw8SErzcJdW7fuay3we1VgAbS0
P4STtdMJTO1oqwAOpD0wBK9yH5qXmA35WxcXoUYpTMJ720PhmMJAnOc0wapGLuGrR3m/gPezdxje
89WpXG7G/MWUkfMiBUFamyui7/1uJkX8vBQBuSy+jx6HKDW/zOCOvi5Fw+W7N+E4P3apqpuLUeuA
KW4Dq4RUX+JlrR9beLZ2QzrUJVpBf50N4mkwgAFGpiA2dBLcK2XSvYYbHG7qbPo5Guevcu36fU2X
+LHvzPyWdynM7lObPhSioPfeOiDUgbWTLCFYi7ssqIdbpDViuBhtGDySgVNohNbtcbsyDLdK/Y3Q
E/vaWUMqysWn2orwZgjVq0FJ3Lc91qnuw7cobs696/U1WCj54hxM5dhzi6qiWkf7Omjbi25Ic5/k
3N7aTJ1y60w5ZLEp2zCyODW58OTqWkNwhbAsxS1JRmR7YothNktwlxIsFUwcuU4u56d4jD7XPcmQ
jkmnUsWIFCASNexSZA52kZixDmJBwLilSPYlRb3uGgLZm6Uo4YeCJKEv41gkj3lD0occc+GeuSIW
hZ7NHNfTmmpY/QEDwsAdqAFypm0+paGMLgzkLsiWzd7HFkxIM9P03PVgbzAYoB8PMBt3Ox+Pvd4G
+QSYZJFSCWGwxUg0GMAOQxIuL6FS82XRSfg5UHjhDKL3FicQbOgeZM3OTMVjYsL5KJht8deYiEsC
A81TS6dxrham3d5yhmh+6zgmKpDePnZdGu5Ujdlp8PxfwfAjN6nHOsUEBZj5bfulB+lSQSIB1d34
ufk0i0LCDeUNKq5OblIx+ZMPG+DZos0PqU3xHBBCcGk5TWGxVnlmU3VYoEliJ0xmqAR00wPpLKrj
2BaI+GXTeBQOxIkocOEz+MbnuufZQXtZ93uUQ3fKe93tgP1B0td1GXoVPbV1yhDe7VuyW5dGXzhZ
wOOGGHJ08Yrwg4tjnxzwGn+bTeCZqi158qOXNv0lH1u372AihR+1MON32OrkqVBFDYsCWisYFzAY
al4kLKXRxOHt7NN9F0iBGNSMeR02t7dORPGuXkbQWrOcdwOGCV8wjmq+W2EmTD6hvg23ho1JO8M7
7qeH3mAkjh4of7KTb9KnEarBWtGgUCUmJqAtYI58G6I4bA4FeCBsoBC94IBcwH2DIotxNv7KBq33
ix0KX/U6rx812oDbeBQCJ++SNBj5ggQNWIMePRYp3hob8ae1dqB3p6Y9yMEuV6opvZOslapEriPY
WU7tTcJHc/GRxFQR1vmHiBr90rrpRjp5Efnqd7KI5f0EJec70sohZFypbiLY546qyV/RqLlDptUO
bD957OdlhP8WsdLh0PupGW8ggbno0BUr6BJHlOhhYGYc1sY4XZ9sEiIdM0wjCKciHudSsAmkPbO4
IUm9Xgergun7Mnv9EBTLeh+0q+r2jeio/YbBhS/IpLIhK1VnSR0fpwCH27n26VEioPHEo/EzUiK+
vSDIkNXXhIXvsCqIW0/RyHU51sIZht4az7lfhn0+9G32hN9OQMPP3YQ/KVeqgdUPXECf2QZgKNgz
qHCf15ZgfGOi8iZ7aGIhH1D9IO+jgrrT75D8PzHgbMD3j960DFF6gPackhA4/U9C44BmCcJByE90
2aAT7Xq0iQhgoXP/6w/a3uj/fBAmqaIiwAkX/3lAQK7QzEvYL09jO9J34NRp2hsm0avhMZB33eWA
WQ336EdXHLhv/+mn5xhLAD9gTiCtFvRPLiMRLBGsrJBZVC/il9S5fNfJbkErMSqMQQvwqanJ0A8G
SBWLf2eh/JOaCwslJgfHSPvEUYbfPvHna3c9RVaxVtDMIoF3n11jyW02wIzBMJlu2pFo86RjXCO/
YLYe2pVQMQsMwJpsPDUE0f2/vhvb1f7xWSQ0TwoIy5ii8E8MiYWziD4DzGRKkbNLQD/Qro1fkBjV
PwoV/buxDRRusT99IKT2HINQkwxpjpj+yUc4tvOS0lDzEwOZdzUt8JpGNX4fAoMEW8zt93YMCblr
5twmZ6XSpF4qDU1juu1pj0ELAU7zfSoZUfeTmiNkedNV3CjQiK9zawpM/8GM1ZKsrEavPqX6R9hg
ZgdYHLjDnuM0gH9K+kGdOmuBLRDGfud0duZZRwXVh9VEkdMVSyH8f10BIgcMK/BA6U1NEwC8BgAU
6k30MmWJQDIRQQqcE+wXxJvYcwLaGIqM1Pj/+N0i4i2cICxgXpTPgq1ghkDVCKI/rsiSawxNAlo8
5phadlrwH9U94SJKj6qNUr/XUc7fPgiQKZXR3cdD/y+9+W/ozTjOUxCL/5revPv5Tb3r4Y9WkV9f
9HerCP3bZp0k/8PemS3HbWRb9IvSASSmzNeaqzjPlF4Q1EDM84yvvwuU7ZYoh3Tdz/3S6rBNgYUC
Mk+es/fajs3KYRCNxd/3t1TE/oNyFLWI+guZ9xcYb9GQoERWtD81mT/Q7/6SUNrGv+lmSrW8Lt+9
v7QvHY5JkKQ9GqcOvxj//jtJdmp1gvll2J9Te+k+vJiBgkp81hbgkyk/7z1mCGV2jIAZfw07ocCz
oqi7d1iEj83c+ndppvx5lfPrX9Qw6K5k3bjnY8zWtGpTgRu84ZUFG1qLHYaV7tlusuyyVl7FyUHq
jtpSRZcShtUaRVzQrsoe2kZphs3amRzrsg0yh/k9DTkD1cF1khj5dTsM3a3OXRkjuAiSxxo5Ff79
WnUr1vz82cBQ/tgZoZCrShX6Ng1VdlvL9tFFjX9sOGfsPdMLrl0cXIvdpb4dA8vfwdJyr2Yfr58Y
rPbEpJD+6QAKs3eBYtpvfEwAqul9FwHN9BZ8ZvRG0gSOjGOoKptr13PDJ4i33UQbA/ymFQDi1KFn
3nlvcM7Rjbe9weF+JYx8PK8DMJ4Knmf2RvY0TURfmKwBftLtne/zBQKKmu9TMsKBWTEnaw7gcKLz
ilEPgk7G1h+jN5poxXf4kC6IUTX04U4s2NE6A3uzCim2NumCJY059CmAcsBK5YItFfBLhySO6YyM
aK8XuGmDDP5gDAWM1DDvzrEiRZfhGw+1XdCoUwskNRk1chM3kVeK7t9hklV+4VXGcG4vgFUMjtZL
vEBXY222d67C0rHOFihrLss2WdWhVEc8693FvOBbK5OFLffT/Ea0hnXXLphXdr30dZIN6FdO4xt3
wcFmOBsvLeAADEbbZyioUGOrMdfX1YKSteAu78wFL8ug0oCgDHIWV5zYolUav1RD01yZTJ7O4wVS
q994tfEbu1YvGNvFy1mvq9qkEY2CENLtuEBv7QV/mzfLxN9doLjTgsfNjKLfKapEWmP2Sy97dZYv
OF0bCeWlXdNG6HJgu2LB7jJzhurzxuLtFyxvOQPoTREqHYwF2ssYKr5migfId0H6Jqh8ylW8gH7V
G/PXf+P/Vm8sYOWBBc4j12P9YhAXIRlZYWeON7FInefIRMhcj/FIHxrMcEgb/CLySqQkRVn1Nxir
5g9VWkoHzW45nmE3Ce6xwjhXqrLp+ZZ0PXovv46Mpr2VfSi3iWO1QIH7OclWpkl97xRVh4urHZ2N
27Soj5oB3hxVqesfrTj2j1Kb0B+nmIO7qkwbStRYjcx8az97ZBkpr5mU4JsMKmMLDs3hgFIy4Q9R
Gi2m1HLtQXBAwzpRuQdZcFWHtsRj71of02g5R/Fuj0+NH3qwuVU33bluYgVrGuYC1pwZHhzXz04d
Oyh2OAEyb92Lyul38GCMq9hHubcWVNHZpUhU8OiZKLpXnlv4mG6rCshQHpUzvPXiS8p8ScHAzcYL
a/ZQAESJE+Ffn3rxGPQNbccYGbu/TkWAki4y0fnOcV7J3cjcP1uVqhxvZGqYT3Xj50DQS1mX1S5F
R2yMFyYK+ZHC3AqybpS7ui+DDCHsMLkqALjdNcYdeCY5uQ+Bl5XtbWvhQT8U8Bij/DSXshHzulVx
NpYbm67zcFfHY4B6IUj8MF+HXoro9iHr46Hytqp0BBwbqNvxF0A+pZnsFV9RzcbF5va/OuB3dQAb
9y8lo99FzrTNj+C3t5/8sxhwNVRb5S7KUYemNIDMv4sBALoOAnXHkbgTFqsFB4G/qgH5hnezFT8G
R44Z6X+qAfMPqgStYcVZDJ1sSHL/wlHxvtRWXGHxZjh0nBW/3btSW1uTC11GlAe0WK8h3v29UAWi
FmUMvznW/NOVGDfQkfJQemO6eleFQIK3F//5Ab3IwCpbfixJhlgNftitv6vHrr9VNt+7RP7pSlxD
WxD3JIfV5d9/V+8ErfDnukxK+LJJt/Y746rpM5C01fz4ry+kLCUxvnA5g2v9eKHeS2ER1HN5mDDo
JWnyysb7GvPnf3MZR9kcB13903fUwjBrQmcscW6htNIKShsy+nSdjNF/cet4VjXkQkYYBFItR8Hv
b13JIaMI+US9n9XnrFj4MgqJqTuPf/Ohlr/pu6KUZ9pE/QzZne+Jc+X7ETt5GwhRNFKXcBjYfrvp
FtfAoynQY/bwLn99B993E94uhmhgUQdQ37w/zwvTKXg3i/IAswVaCt7QQ6wqf1WI6MVQYD8iu7ZW
UJvbf/8oYhVB/UB61xKR++6hd+sCvAUYmAMGveKuqysL/L5IHgXC0t+8X8vD9tMNRf/NqsD5grf6
x69u7uJuivBeHkTH1C4DOLcFX+zf/fpO/sO7pfCE/H2VpXfx3QOyoCoBNjPZIH/AOZP1+NhnQ37K
6//u1n13pXe3bkiykGY0VwrTbqIdHr+gNkrX/4/Xy/j5Q2nFA8mTAcxcSu/dU0/4hqMyRAWHEhbr
pjR6kaymsh2vZ5u5l4ZfuDHpc+wqEJ4Hox4LojwsjTnZzk8AJl0X0KE3btUYdOsaotnnNx6PR1ly
5Exm7joveZ3IGjoyl+8vSq/xgTzOjF2BaFdUcPwnU+hnW7gdEs6g5Ry8scpuplrLJwYLqPf92P+I
MWnaDNnoHHxvBvw05XrPnELR7B3dAAtXBykQayr+ygqzeNuG+bZL0nzbYnu+a0Vsn+h/D58rn1Xe
RNR/4tDDVWK7OBtUgwss9FRYkG6RGp/iJGT43vD7CKDGL5nPh076ttwV9C9oAc+IvJDKE1hi+eCH
zY6+NjygVu8RfZa7ygArRj8TnHBdinVm8OnmjIUriz2UGG0uOfCxuIQoibauyxaQwz7BtVAW7bqn
FXWyM2ruGMv8mWm0xUYtU2mlM0GukSGfgnAhuAdm/DFQRfroDmD06P4zencz+eTz2Sn/BmAnZWYz
BnfR2KC190rdri0LAcKfYgEBnOGxGZRzhosecZuI2o8+t+YsRNp45Xbxq2HynXaxK59QK7+OzeDf
te5cHIdlacTkxjAdJTrwFfzjAe+2TsNr/H7jbTzi+GZFb9cwNqN9H6TWYlJk1pHKLj9FgaVQeRN4
cBlYpb5CI5+/ukKbl2YRcxO71Mk3Ugwc594e+5SZE6hl9LVo/dCOR9wEvwuhztvhtM6qMrhXwN5h
bnhR8lHPYN4zpMcb3wljWImMuOZ1MdduukfqZ5QXJjW53riQ8J9Dv0QXI80eDUMOcBvVCwiQc1FE
85MSuXMPJit7lV5YnPiMzIHB160ooquDjWPssSAx697KC54f9M9Aw2s4o8lKh2Ff7LoRSlA9whfH
+cZX0PojM6gRgnuxEkEiiFVy9WNTYbYrbWMWa6ShaHQmrfatVWJBdBDghI9tLoJ+jwIyftGDFDud
8x65gJ8DoFC4GhskVBjhdf+MvCfZO2XXprtB1DLaxaXlzBwhFGy2ugmwLrro+z/Numy+yJl3C9Hy
ZG7wQjQPvUenkdG9c+ZNNHrh6PPL1p1gqgQMCZraEIm1mfBNOGGQfKwCmZ9GP8ghIjVyndTxK0QB
DQDVtU78IubODLJpI6YGw2YIB5J0AFJbuiDV+1jwDSF3TvgfVrVQYYZ2cOzdxX3dJRvsC+HXnEHn
IccUQgxH6M7nttk9l83U762sgN2vOx6EeVD5abCj1wae66riiE0jNN2jmP3adrWHD3O84/QCp7H/
1IVTdMroqWw7tEVnbIXeTdjxUkLtY9Jupv1F39Z6GyS85zZeuZUsveRJmeV8Zuhxl80AN4J5LNs1
dlSSWBAYYChp04WtXY+EjqTQOfMu1lcWRSW8M976pEvhJBDghfMknrZzzeqWDW2/N5d9t7T53DKL
X6JGqCtF6/slHRt1YzEkviwY2t9j0bFOY8cTlbCgfuw0DEojnYpNjxh2i5OQ1yhTlb5q82743Iga
8XjQsOaEdqJuTBfxvW2kL47DQlnXrB9uKLybOcJxiqB52qBWYIThWJ268YukBufTsZK9VVqdrqt9
yoyd0yEK8Ux2xcYduHQNaYe+EMlZKOWGz6GTL7zunBiIxuAJxlpcR+mVVbbFLhwsxZeQlVcNHlKi
kOQi7yp5mEBJYMfJTHudeNydyNfAQUh22b6tukMYfWgTZX41BlarfnlGHGM2LxO/jS5jZwx2/QS9
3RuoJFZCtM4lgvJdgzYYaH8t1w7BTPuqLWDmz27xAJdVX82en29Gw6sRPiE37/iGYxAXNSoldoN7
Dqv+WjHsO/lzB+6+Y+0RAavHoHnpkz7jnuui21m4eEH79NGl5Uvjkza79gx2CvVo0V2ppEkPuCP7
fYxAbp9hO7to6+jKiqz+WcRxc4Ugpr0Acf8UGdbwpBJ4vooUrb09m85h1tEMH6rKrkpRY/JJPiA5
zDaQ7F6LwEdi2UYPvM+PdY8MXqpCbMMgq/ADWOWVPQGTZFsM9ijBPpFe1a2kx6aXaHZDEYXpY8WY
5FTnrDhGpiC/GmbJ6Z6vtPy2yLp2U+5mvoMdZy8smC75U+zbGJpwzHSHDDlrvYdetZKwlfCdNjom
iC5NWcxiDnkVj0iMzAPMcXLMh8rQ+H88Eu6SGu8zc1n8YGlpRRn9AfQecC4HpPJlJh+aTGanobKy
U+G1RgkwCu6jlTbdpjOzSaZwbUb80mfTIMeMgD8jrVn/MtogOAcGyGsGs0Kxt6M+C/EN0P9CFZD5
vTrZPQP21SI386w1tXjdMTDTtffaTHGoVgpF3tfSgVhqRoF3HJVXQm2eNBI1q3LIs2pG1vVJIYCI
1m3dttc5gH2m3HancaGogMiGMqwZeVud2YPPM5uPKjES0KxjejfEFt4cBhbooCiuoUaW3tSf8jRO
NlFpfLJVdyhjps1iQmRhOyLcSaLlNiwc/Y3jxOLCtHIB1ZeB+UrYctrznkprVcRYq7pUtQdZER7C
WP6FcX6y9QaJudvAUoBT2nzOWjlekpFRAPsKaoMsPYnoT6fWfMnrGnwOUg90ZmI2AqbUqCkthTgS
NWaonRdkrG+IBln0A6oTTkv2wLhYp86m5AMfkg5J41pNTv8bZrn1UzEKQcUh8NVhEGDQN3hXjJZj
VAhld8khzDL71PVN9lpYFXdwIC7FyAgbo7RKU2SQqzA220sajRxdcMJdlSZlFfThFzau/KQkpA1a
txZeGqbY63TqnDNE9/o8h3sAkIlWV9tXDBhbKCGHwOcdtEaOKeSIZP6dZRv2C0pwhIyEWhCBJkzv
BuQwy60/jekjrs/449samOM8UethXpLYfn3YeAOG/HCmWQjuiuOMdhiNmPa700YzzwHCPiM9gN1h
7ZVDf9EGnYE/v6ZmaimzLzFBhHCUZ2qsRGM6YvFzzlorA3lq6t8dWuH3/3jG+kaUB7tPt4aD/7sD
v4dgj/WA36fOTKYPAJIS9pfBi17ytLv1SbvY/foO/HRK5mEAp8GVUBPS83k3bwdf6mQBnKRDz+zh
KveRF73NoHM8vWeCCfBvxu7mPz19QNugoC1Boyjqfzzf5WR/JLabpCyuFTgGVsxiE2E8KjcxD1Yr
CuRsDc+a66jh+m0LRsDGRDJEAr0DIi0wrjGwL+aq34/YR373RCzXf/dEmA4V5eK3JlvvvdM56MB8
s3slh9ZFq+rA0Vi1YxysEbA/V5EnDsAyIf6CI905NYL9oG5Pv/5KfjpnIwhgpoG9l5eUr+bdV9IS
ieaWEaw6HGtAr0VQnJX28Ltl4KeOBVehUSFxINjS896vAjjrevRERXRwbYrnN7VyXgInqWDskOu2
qFOx5DC6wXL9/OsPKH++x5QoMIiUiaZ98a7/+AxMZmJDCRnCAwa2wIfJB2xW+L7+mHWUxk0xONOV
FshoYVo8JnqqXgWO12079eQPksQcRst6W+MUJqDHAvxUUk7ajNOpv6E7wt79gt7Vb4/49ji4vv32
/+tX/65fbdHG/e6L/inyeIl0O7xkZQOA/usP/epvP/mXN8cATWAyw6OxLFkd/hxce5JEtyWMhPX4
G+PnP71qxt1sVJxtvWXs/dbG/iv7WP7hLo1ElhLPJJLx36WU/PTmMRm3oGKhs+W3YIT+43NpC5eU
XwVxLsmdcG3NkESkGzx+d1Ouvy0lv2weLxfR9IKWdj1/vGs7cU4SpdZgObsE4+foNfMm9HpvTfZW
u/31pZAB/LiWcSmb2+ItWiqDHe7Hz1PQVKnigFizER/iKkqj5ExKixWeVhS8zag9ZGYt4A07Nkyh
qfjN5X+6nfiuaPprz8Scinvg3Wsu0xkFtysr3HLDvcy8J4Vk89ef8Kfta7nEEvSnUR7Qen23m9S1
mDrDN6uDYw73o2M9NhrQdofuaWXMFU/p3zKMf/jmrCVe58cbilgM3RSKC9vDwmW8Kxeoqm0XUGtz
sIEknYIkMymlNVSHxGF4mPb2Axp9Sm7g5Ev5bRX4DRFkUpZnbyU6k/4ItEKAFj+kYXDsBo9yHnWw
rhgYL2U+80FKflmZlP8ZB4EaEcRREl78ScbDnvlh+5rbijZM3RrycWp0SW6VJh0qgWt3CVpGb6ww
sTbUDuPjFEPAj9xgCFYWqoCQIBqd3btOGjxBkS1wYtTWjR+AE3daOJaugzAfrgOpVEEbXHbQ+An/
0v5mOS2AYkXF2ncwChiAXnSx6HdWlr3aXnoLMOKzO6ubti4IibVVdkLR+zGg1cIlkJIKh78TYPq8
Scq52ifV0sTJgVI08fC1DnV19MDhlUyKNhHzji1W3G6LgsC9HEekE1q4/kkG1qNHVMgpDiN2qcaD
ytT3Xwlp1vSPEMtOZhxfzroK7lvXJk1FIXvQfQDnI8C6M/g9SNfU38bGGF6Azlh3IU0mgm+GMycw
YDYNtSDllFFqoI+MSLuR3D1P31cew4JQOcisVYQ3yohj4ywvTd+ES40y7MHOPfEUJj3x04XJ36PG
Ud4XAKXOUlSaB8OCKBuxWWE6JSrozM+q+qJIDQfiMDEh2aB5RLIqvq4wBK7jITe3AE3kro9S49Eu
oA1xrhvXIoxk96GLEFYDZ5rMczF7wX0UVpxmI84fPvajTVi5HCqGyNTHmdPtOZ75+gbuSn2d1c25
ryfrQzWr9t7urORQidC8MEfLPWQ5zwLpFtGua/NxT6jlhxBm6kT7pQt2+E9GNupI3xgcs/aUP/XF
HIjieum7yKabLrAllTgyiBvY1QOc88IFOLSKXFLSzdGJ9rW2uzO484x6ZuT1kdfsfB/nIMm2HvYc
M/gIXRo3vus8obemMetXm7EcbkDaP8QAY1eijzl7Ej1/BksFIWsIFq3vguFG+IO5l1ZkHEyDGpbo
evuIiak6mwqDZiDZFcVVNrFv8EQjg1xBPjJuLL+aXhpRGGuCflEnBbFA5uhKDic6BCrNmH8TZ7jm
ErLaNpVRcTVoEJDLtBDWElvu7/wynCBFKP8DaXE56jw63oHvD2cjp801FqRh7WoR0jc0AMYnmVgx
5EPyS5T4Ghy9XlkY/06zDM3zEYvqzl+6lFhCY3QuYJJdL3yxfOtJm/NEedMat9E4GQfZW2C2/XOh
0uAuKTA5okDi3Y7mU2sTmI6huUbCLdqND5J2Uylz4WPGF6Kpypu48lNsOPOXiCgJhZWAWG9Fsv3R
F0G3JaThZpyIhBzJko9FF68KXQ77mZYLqkO3eqhN4WUsT4PY4Lug8SoL66XpQboWYelum3FHi9i6
d5xysaYkNVgsr2+uO1FaL6zb6hhlg7UH7440ZtGHhGHHN+TY5XzppwmJlJZPglFhqvScBWk+mqR/
k4jhfKgLABNSK7EaFGbutPTlpjFCBI35PmQDWEHA69tVsFCZ08zML5tMHdNePjDfAVLgm/k6UPWJ
PqAAgyH8jZ8IdRH4yVd/1LS3q2brdRI/pgHnHCJ7f1UiL9M0hnn3WBLcq2hCFqNdENL0/uuDpZBz
FMM8PBcou1ZLHA8rCWC4aZ26vECwRcb4VSOreTLp0dwzTLFvrDl2N1aqYfmgrm9WhZNae9Ah7ZYA
14b3xB2/QGITV0lF/HhDgE5Se/GjQ+vvMGly4xEX4cExbTJZYubF2xTe0L6bPUIZrWiosH7OPRIn
JQ4E1brrCvADtmS0cD0NzQ25sPFRxcq7h22DX96JID9IAly8fooOMiHax3R1eOhgfJ8VY+ccnNZx
rtzIpE0ggoDEky0n3mmfTiG3vw/HB5OVayNhjqMUm9J7izQPOoiYklb4/+UdHpKtSwvjiYww++PY
05x2CSV5anJrwwxgiFZxWdeXnVm2uySLefJIvzjYCd3V1OUhY/N8Rf9P/DWW4J0bwN1gfxyOfWyx
ZnzrVrXfeldy6WO9bfX/K/J/V+RDEbO+q4p+KvKvv+Z5M6X9yzv/vfz2g3/V+DZlOcp6D/AVJ33+
3991vjL+cJZjH7JzJuWUhRSl/9Gk8I9cim9aMRTiDvXsX5BPggqXY7nHwYHT8TLN/xealG914Q+n
fLi3y5GBAHKqUyr+HyvjNLOaOSuN6eB4eTLRBC0iypF0sC4lg0g0EDLGQ0YMXZ3thtat6Mg2dX2E
JmIau7lim1ujEBeaQqSlYxeiCBAQKINuU+vPJQSbq8ElBQQombHB+TOaqzmjhkBZhqMlNif6mW4q
wRBZqMoJnmMYvIKvs0Cq43AmEk0WjzUA29MUE4Nq0hKCTDHPD74UpKTaEOq39Vt2Ksy56i5IlkRV
4y1d1aT//jLHS+Zq8pa/WrxlsSISTDZoxuAehjkmwzn6Kpbw1mEmxnXkZ56dqYg7iGvEvIZvia+m
t6S/YiBAkNctobDFEg9LklN61iNzvYoK+uz9QIysuQTK+gZYj1XREjOrlsDZGHt2D1OGGNpxCaTF
07CkGmAOWunSB4a8RNeqmtvMzkKeLQhK45TTiNjmHnG3cgm+Je1Er2wigk7DrLPrdgnIZTqa3QCi
L67jJT4XJjFJuigs8xPHy3IdL0G7yRCCk9TSaNe1yi5yj475dvJcoE01JWgMY9V4Mj2vPe8K+7lx
gvbOZM0ldrr2SfmV2JTxEFFC7vO6sx7HNJE7tga1z4jUXiYevn9BbUbRaRnA1wrSUB2nb24RBKqY
cTNxYpYYjNdGuPnWzsxbr7/OdJpvGsDJezswru2OpXbdFNK6BE/UfVhIXA91Zo1XfRM7sOCpmpf5
j4PudeWFcCStfExPOmX712Wc36BhtS9Yt5+iwXY3FANk0iBy2eVV4N/Ria22rnCyw4CS1ChMTHqo
dG9Je8KoKRpv44/2cAzcgiRyErgyG5YkrkbGuXORQZboC/8Qa9/ZoWNMXvUwfDZ9LXaFbfsFGs7U
vOUhB66JZhEFt5mt5lRjU+a8t0ksaW/c3LkpeNrWpqfPqMXCZYTmbkTYPNNIhT+OGWEX0oZbOZPi
t0R+tA46CnWzMyMOUqF4Juw0OJZpWN06OL7A2zr65KmmQq8aTtt6yQ1N7Tq8tPqK54bHdmDmjvGx
ROmw6ugRbWLDBo1Xup2zhRw83k5Du1DfI7sI9i7Ci8B8UH46RjsOjYMFI8KcbZdZ3BAGobodMEi6
5XoSWnV3UibOcOcwd+Ko7FRJaD6aNs/C1nDi6MytDe+mVbhnn0Z7zloMS+g3dmSvcFCDNT9xfaZZ
HLHlk4bjZqzSeMmOqX0rXOCzhXCeKQPz+EieJcKCFCofnyY2CBXY1wXWx7s+iuyBaPeoA60EAju2
CKIhZOhDkmCIzTdzn+SwcwlAgohUuppor0aOrGxdFAQfMoYvKFtC8oQ4KBYZj+dQELI80lAmMcGM
Rj6+Im0EmXecK0X8j9WSlTe1yv7AfIcIPe9bnh73SHdkhHVtcYra3EIgnPtJa/GH6yfH2CgcMJCh
0bX+fZ50Lhr2CvfVWrakBvJiIYL/3079/4kMtmiFOb/aqe+/ji/N9224P3/izy1aL9rQRRxnauZA
nrWMGv72kLh/oKDE2Uh35W37/nuLtlyihOlJe0uGLx6ypSP45xYtnT+wnNDvIX5Y0ZH7d7JR3CNL
d+q7PRqjgoM7j3hdiDwYnd5I3d8pwYwWsCSHYuM4VLJ+6gUW5iadPis8w5ezKYAEChOyaFYkt96g
Lpqm7J/dPq7uykLcVaSgnjpkDbg3vJnFuhPHiUgZf98XcXjd5ZV46bylBwLWG6GJ8kEPI6QNmuvc
cybrxrajRGbU8qnpHWezVvKSMZVRPDRpJTkeiWQurH2JkqG8AMJoePHa6Id5HEmmAPsLf8ZPYnvH
gMnwcHkOdV09kJTR8sJ4WD5N6Mmji7cEDmi7JXDGbnZhasuSk1wQpXK1OC3IUBzlNOltRCyQefKK
ST7aWH8rqIWFWQAQY1THpiW9yTmynzgcNpmjevG9PwnBa2p6SV9twsIhTSD31ZeAmYa3mWUzkhRZ
hwUmAmIDvcggM7zGatLyKzT7ZCzkGf7FuUErpmlZxCZc1aH1sKb19D/67Ux4D1P1Ij5kAd7IMY9o
b6S51XJ0HNV2oIX2gWa9vSIsLETIEN0FZMvyZXXxBQb64hDL4TEuAFEQSsvolin+IRkCLBEVzt2n
aIyGYDv10dFT40Vh12chCM4n4tPyNdDFawt7c7DKe41JMXA/t6OPcbUbPsyx06wlsX3JiBRuTB7H
vmV+rs34pJT9KYjoLVl+0t3NqiO1dhbZHuPho0BctMLiP+wbj7pByXwPCve2n6NHirTXAl/N2cxU
YsVk5HIOKw/cavuhyJpTRrzoIWkjYOGRtRnnTK4aVl9gziju6mq+RjwAM0ImjyWYlA3e3mILQ+Ur
Civ3InNn/3rQsE6bxf+uO2ZvDVEMCY5nQjYIAhs50klKOeQtgFADMIckfPXhud+l9YVqyVdaOr9H
SLYRzShiPTryb9ZzU6lPgBP7fdY70ScVVkAt62naEjYlboOSCMQ8Dr4SBV1cOaK9c9oICU82pXuj
ZO/HyBAtoiAX+qLhrqxicsQqdzig0Rc9si6Eu7qWeoenCsxBKPS+d4evhZNkR4yUVBCsHSsqYYgy
hLZ+KoDXrXsHKkgQQNnTRtaQIc80vslptzmzwHhv9CkNCGITlRzvTSc3VnWKhDX1j/MMISRrStqP
rXhyJupGKxnjU1g5ei1KZElW59QfOQeT4tiu4mQgsRJ2pUvAymQk51mfdGeu2/LGd7WqIBfP4rVA
jILkBU2vsyrIEA82ddzP03rKRsFZ2OhuJ7MfvLvUTspr4rezfAX0PLosaUDvrAKXie/5XsNJvovv
Gyz+yEMIFwMIX8hT3gU1OCWr5Wo8WGBMfXbPLiVow/D7/jom73rdo3VBzNOnpGqN4/SlQptmbAPP
nk5dG+UHCe1+AEDCo0Xrb3KNcU0zx6HX0gztq1lVHJ+DwS937th14SueGc27NugKkpFRlcMlhoDm
Q+PwtODegjO1QzthnIW5zvZAi0tIkAJEhES5USUkuUyxS7pHwSoxIsgsjABWnoU4jqYC5t+ysrbA
sNI9pSUYdDU/jyYYMC8qx8s0FnSqkic5R2Q1p0mxzar21IrKvowN8pJgTsVnuYi++I2qNxHhrI9Z
HQP2cbEQXUhyjzgUdbO1oYg0r6vMfwBamgDdY4ZyXtppcTI1nGnP6s8xcpW3tqXFXWI33ovMnGgT
JHTO50zXsNODkNcYvixJzgSu7aZ0Mi5cn6kGKTTNhi5ae5lCQME8FOW7Asfivl7eWgCy7k02g1Lz
ASptMYWHNGb6a7DO0TaamsNgGiFtiIUCWKmZBBTmpjeDNX1gdO0c7D7Tn2vZ3HijDU2wIdKODlH7
7L6xBg1DbKXVH21S04A9m5a1aul4vPpU0ttYtOKMUj3cqYVumBuz3pbFCB0/UAsk0WQ9UNNlBHjy
ahZGfzFFEOrzqfM2UT7K1djgHeo92W1hHQb7UNvjyhikWus47lDF1PtJBDVrcHuhO1at2SLbGMo3
T2I75sc2sZ2VO9QOoe/DbYe6c5WA89oWCxqSz6YP1TjuxVTpY230AH04WmJ50uAJFsykISyiLEzQ
k2WTUJW/8Si1ks09SG+mEAivNpWdalKkqiPHSkQ9onwdK+8hi7xiO2uYmkZTRosaaF4L2ybKKh8J
FIUXQSBx9aUn9Sht/e7MZDSymgenWqcIja8klQnwWb7Y3Jji3bAgNucFtkkSJFFvJagDTFxgKwJO
lfDCUPIkMdwkiEtkursfCdieYGQD8gyT9iPa2uTMKYFsmPjLVtDgJoiwsXnOM9Dsm4UDSt7Ya+em
ejeW80f88OkqeSOGxgRzXvjEnXH+jFn60YF9ykoSFoy0Jawwkf46XKCjTER6NneO+64RfIC3+QpR
5CtKs3SXOhQM/Wg/ZaTu0PttKmJx+avmGrx2CRXote5sCf0CQZPNIgqHBAIqzcP4RsuiPBp4Xc77
pOU2gEztMt/YsJgWrNpR/8REjw2jte5AniAxCzDTEevFuu5G6SeJzRE5GQKPzs7cXdx70xpuZr5r
4jk7l6Zc5u2zjfx6+tSE/rTq6c6sBphyKyJuk62hK/VIdv18nVhNwQ2d6YGggO7GnBtW8uv3bRJ/
4LVP2guS5xWTFIefhepyV3f+0U3HYS3Ieb/pmnS4dpAKfvBi985xXbIB0+DSlkVzsIAfWqQfkOfk
ND43OoxC+0E7ybAeHbeG/au29uy7cpkIAfcBEALsuFpcdy4q73VQyC9OTgDmZuJ7Rm5qFle9ObcH
gxMoInhHfURoanzo4P3Gpd9ezYYlsNcS6nmIy9a6cjK335ozeXWsrCUIGAc1tJa9JhjJcXgijOy2
Utq5HSbgtqgie0GJIQmAcOwmfW1qS9nLiwouZkaGVIAfqt19WZoOr0zuthAgGo3RE9WZu5kC6w7l
5kLzM84ZUMfPmGmNT1geT6glIPPEoBnXVWB9Sd3GucvdSH4GUQ1ljIMrFkeoBOOxfONBR0lIN2d0
pvGzsZCjyzeG9ABN2mfxvOCAjYY3d6/h7Z+RW916m57tYDyYYo55nN3e++JjIVyHsvGIg3eiJ6es
bVTdkbMBsp5uncgq12VRzvAZAdpsi9Yqbuv/Y+9Mlhxnziv6RFBgHrYEwZmsuaqrN4iqrm4k5kRi
xtP7oCXbf7Rsy957IYVCPbFIMIf73XuuZas0nHkrblNu+rh24xr0eQcTaLsovyu3gE2gca9c7sRQ
2S724HUbK7lb8rr2nXK1PYSFuNw3XpG+sZrlb2xx/bdinPSnPOvig5556VF3Rk68ceOemmpgaplq
Le00OGcKeu/TbMYvOlMEvAh1CrSVIyf0MY/oqQpO5kotF+Vk5PRaVnILEl+PFh3EebdM3ZvuL/0X
zJPh4Lc12gUwwDsceuqlthzYlF4LOXBroWXk5Qpi5HS1vAJFKgG8YAEegZ2zwobck5jE4gG3XNQ6
OQ9RmvF9OBMTgTOC6uC+jLG/uN+wqMOJH/yJndXv7YAvooImPyusCJGNU+rmWrl4H7wRgbH2+qcC
QqixBbyvXYtqSt+JllQ7FfuM/8qFTkCo8fo2g6Xpb7DEaD40TZD4pCXih4HfephKlldVBk9jydm4
rZr+s1rh+prwsp3bLclZ/cbv/ybxd+VQPhsC2WxNp+3HFdmfrfB+Jm2CIt6moE1mKaAGKunsxhX6
X9iOUltnictNNqR5NGRGfymrpQewnFWH3puSe5MC3PnR9zJV302JIBEcJJNOcQ7sJJeMwRf0smBm
SEV3r4mNnuNm6oOcyr1mtJ9qhnU52ZZ+rn1PtehUgnHNSMB2OReTjQG7zYyIMoZKba1WsI5OPnD0
unWtQycYMjLIxXK90M3rHZADpfGJKE2zrpbFyYWhMj53HmGVRaaf0OlokmQIcyLBrD5MuMGLkWbs
0Ywep6bjLmA02n5xYAYO3azBEFLyqHgmKR2z0gtojzSMzd77VdJ1SH9lTrAZ/mqX7adSPrd5EKfv
BrC1sLSD8drxfaSZEw4iIWnf/1mTrD64pJ01eugJzDSp8l4Rh/SIyqfFjtBmKeA02+VD52B9xmjs
EP8obrUn9X3NX8uMsekeJJiXb3Svlo8jZECCwNTTm6UtSQQYKD+GKHFR5dDskeo4HTR5u5/ywQiV
yuqbbTfllvyz/dJyioy6CSfrUhkZVCJjPZw3czSZqov6wjtqNDxvay7uj12SBjuV6+aHw8zqgP9B
bhhPNohbQKE9xOM9EZUBqzuVrliWcQjj+xs/4UQNe7j1d9Ykgi9yIncDr+S33SGUpjkfGqNoOEr1
yQVUkT9hwrTHiOem2UHTciL6NLnf8FDqG/D+IhrjUkRBwTYeT1r+nUZ7yWjTKw9aGlvwtNlJqtGt
cCoXXRtqujbDv7asHU3MUMYDT7vrrGV+lLjV+ikvaETtq9BJKosUADjGiIGY+Cmla1/jOE1ZaJvk
EGMbt/OWhb+H/jRDGAoXBZgVuOfApjPOD6LTg9swJTmErdQ95PRRRoS+WTDbGmFNN+59v4RS2bYT
dpaVzO9VGdz+GfyBNBr/lmuNCqdSzyOjiO0NFUDWO1UW3sYaV/BLmYryXZPtO/0KxIgGf287k6ET
BRu+9ImN1U/15TiXMAAMLp4pfOsO8EWFSjgj4G4Q790tBdQfAJRFNPBpbcxq+iZ9LhEJloSl+aqy
4lubDevzhnAcYR3I681kWREDHnNTpAFWjRRwcE6ZBjwuZpKcmQ09XKejBcNH9jxQQs0FDH7F09J6
e0PPvdBUdnopkiS/R3/Q9W1v09gSDWTmbm3HeTvTB3PbrPLP5LdyLWsvyKjAzEwyX/85VlzRsi4b
DvSw9dtRa6D7dR6KgFQ/OjF1J69Ms41OLeMJXWsrxCyPvnQbNmAtP5kQxR6WXCS7JG0+ua9xFJur
NZhDX++x6uWQU/jdzm9MeKjyHcarBULhlaPUM7i0JvRU552Fa42AJRYOjrU4xiMT5g3UE0X7Z/89
MJrraMyMjTPzlaK2PMwG295B4sXhjCX4TUyo6Vajqi1mXQqzsU4/L2tMyMH/fK5mcUk12tCkBzaj
FU/KNX7hY+L8N3M6qhJZPYnafLdwyh6tobK/WqdQWz1R1lZq5etE7uCXlKVGdW3lu9RXUCQRapPs
xWZxy0d/7rAp1ElmbDvpEwkkhUZv+jAwZw/m8bGhLgKMJ0w6ZCcQKjuntWeU9rI0uONMsOl7K3is
WLCAsFhO7fLjkcPDTi06jW9CGbl6rk4mPIhxSZOJq0685aOS3jXPHHk3uDYigYFGjeM6T42Na9JN
Eg1+YbQRNBZ5M5nmHfkf/FJe+b/MxHy0s5rFw0/FKZB6fpodNlfDGn/EuexxG2k5aAS3p9PGI2vi
FNNpSb2cr7rxqtiSwgKuB9OnVQukiTrETeVBSCIUxXeCU15K8YLpcBJOWpMlwZ0orz5kdX/whoZw
4HKaeODDgrjBMSeLEgctZ52C+UvWeCdp0JIE/sWLvNwtTtJB/gOID9uJoz4FAxMxRbuB4TI8BBmU
qDLliY9nJwKK+tDYK42knD3abGkO8bRO7Lm7ICAupXY3mvZbatgAUWNNbkcwrCERQDwRukwicrrG
Ycq4nCmnb48VZagoFxBY9dz5kmMcPIDsQYaLaQkQ9fw9TwyUs262dh6A8E3WWZ8xFOknkosrKZIa
kpCuoPGn03rDE2sfRH/XUSFInf6kGsQoCk3hV2r2tcBngc6Spowy6QU/APe72l3RhpTY2/3WTMeg
j7zEKD0awkV+Wr1gFEPXuzyd5Udr1PU7QXVrNbQtyw8s/7QAGnOufdRuqe48vdAOGRue2oBXnw4g
7NTFYwwWMofOaNBLk5PS7CSyynn+5JzFVyuR5UeaGf5dDVz7unSi/6Gl7q9EMXMjRai1pwYZ+mGZ
bLCPqTcCFk318cWfnP7eNIW93NTk1xIXflnvUUFLmk3IDq6dKu5uHRx78GXSaSvNlELtlFkuDTRE
FWw91m5GqhymoGwGhzQenufEeeGE4DyRka13STN3B74Hc+Sqlu7fwH8dfQxOUlTmE42KMmyFdecb
bUziotLCrIx9JmqmmW4LLunaeTQ51FwKaiWpWx3EmTNEN+0SUuGhIiTan+yK9WfjdrrM8CeN0yoS
FWIzooVxpimZv1VcbjjejcCRAZjX6lVJuzk3je/Tz4IBTqdZBY1vlllM7V5mvLs1o6rbmDr688Bf
4G59uC5vfd4RvpRejGiEQE2HezW3V6uX/cXj6WlCXY40bzRVSv+FlGrLhhVsOtUnnJgYzG0Ms2Nw
prr1JMQq817mrved+Z7PV7vPuoMkOUz8cGo4tPrwuEHJQ/gE7Tc9Ob3EbVnpuXQ3XMN8PgkNBLPZ
Jl/EKOmVqEh2TVs0NRgA+TDlocUXLVqateTEa7l4TyZbNEfQUm4HS/5iHEmyuWoeZo1jPTlq/SRz
F7iq7PFgwk98mJLBfMsyTuBbB2Qm93XHuCeAR7Vh0Qz+Y+so9lPWsvq+WLThTcMEcLIo8QORuwT+
Vc1a9wYWQ7/pQJH2psQqz+W1tR5a7LyPAZFRWK3MXM+aJszPGevuqWv9gUGkhRg6mT3f0rpiWd0Q
LadbA54QvVoYKvlSjmuUtB9RBTeWCpLshsLfsZ8EyirOmWECY+3c0eGTLgHgdirJtlPe3i8J6b6N
O0szYkY5Pes4DE+AY/OwKsT8q5Cl8R4bGOrZKTp/i9KhbiKg+3CTZGnz1rsODFKNXTepbTYzHqkt
l50UmHGb7SVJY32DNHpWlEYeh1HvIomZ70KmCKpp7hn6paa+/KXLADSzyqblVmijHYKhjVlOOu1B
5o28OfPoH0oa4qJ2WOSewJIdWnScYxJUY3f1cXZ8Q73V2MRG+axzvrtQRjzibOT0j5zpodJo4pFo
4xBCJh8Q7THdJYB7r30X/NAGw4hYnOiUEk5HsnYxrsHAV8PKTBGljXWsheHf04U3HUeyWSdX85Zx
QzXCFqq6wUMTeCF6s4ICGvRXamHyCx7wz8qf8HXGM408/vyRzKUITRvoe+xnyIpGTAysUfMrbWhA
xpUhIpq2rYiYlr8Xg2zDQc3mMW9rNJs6r2YTuza2cWsytiRZvE0HfmKr6Yt6TwtMXVwVlsOsJpcy
VaPt76HgowMbAcBfymWH4nFyGI/Pgs0mc2C5o2cN+UXzmu3oML5BY4XeO9diZ+Q+5a71cnPyhf9f
B8FqTfPd2FVrHWb+GrQm5GsWa4a+UWpbEJCgmgUV+Epymel2ZJS+bbWCaBzFKjuT4MdhtEscENnj
4kuuChRyhEFPY1wCv4r2KfjpWfOGhTO7xwoCkMQ8cLDq9sNiD9+1iTGISSmNRahppy+ckKdGS/d4
EcQGqNNHGWTNw9g3D31tFvOGoB5bO3xztRWFdgeCcsamYopjA5v7Amfiy9a8/lqbldoo1v9NyhgM
oSewv3Wj02N+ni6DpEBWFc3b/4+t/zdja8z6uLr+w3X/T/6y8KNIf9XqD3fZ3//UPybX3DT/ZiCb
OTqD6N8dLv85uTbtv9k6hSqES/ha/c7z/ae5TDfIW0A+XUtwf1dY/ru5jOgJSTQs/frfsyfG/8Vc
ZqwhgL/MrXWK3o31FOp6ls7Yep3S/5Vg0i0Wdui+n27VCMNjgD/EjdPKWEdzbxwesOXMp4x2ITRU
cqzvXW0PL0w0JqA7QfWP54wa8v+60Nr4I7KwvhqbOT8jfub1DKj+iCzY1SzzAAjYDcaeAR8AJOmm
92qXTW/o6gD4q92/e4NcIwWlT/FFkykCYPHSejYrpFd9BfiP7/g7BKe3ojBeFkfzjT0A1finMWPo
2P3l8/4vUha/oUZ/vH82jEPotCR7ELD/yHTYqSf4bOfuZk34yDl9LsULfHjf2nXejJw4zJORbVOP
MvrFc9nC51y3mHUqdDE11N0X7ZutEaZkxpg9pLSRAHXVh42nHG4CNH+I+7wPTmUbgAxHkwUPIZpz
DqBhIhqvuddUiaHc/88/1T9/DJ6NRsYH4fJsWH+SnDwmMaMmi/b2uyqFajKwihzqeTRAl0/346SC
Jxkbxb+I2q3P2l/fSw8Tm+F74A55Fvmv9WX9xUPh6FNiyzapbpVPtp8Qb3+rWg6pfiz+Razpjzyh
vv5LNHnpIJvhO3mr4/Ov/5IkqocvUtQ3X5LrXUsJi33c4Xja5FJE3BOoS0H79+sws5yx/FcPzR+R
Qv55HhRzJfpCQWJ1+OOf9zyLXqSqTG9ekzsf+IkRHor1NThL2XK8xr0/Q9MUdGk2CHlNXns/uyJo
j7AH7MtEQ6seWmNWcx/HnvFiKWlaxD7m+aekQhRtcCm90AnwIhwoikLN/J8fjz9jsevr99ZlA/4W
llTPXqNcf/mgdExqlQO4EYU95rqiOmIPhka2wN4wtauSE7yG/DPxqTKZlkbs3NqeUugQg/er85al
psAn8UK7zoafqbK8r8GRwvtXwVTnnz5kC5uOxYyPJmDYsx5W4b++SkSKVOcmb10zu5Fx4NPAglsV
IiZl1t3QAyeaGh2deWbzFEJ4oTKqfQvAcF/YjETyoikfZeEQtveKMXkbGRoeqQJHK3Aa+UJ4xQdE
UMVh/7twO+0sbHAxfU23UdLI3azd3AkCO+6b35XdgCbLg0O9+aOZJffJXGFDK3qvuXXUfXfmWvzt
DuaKHphN1gZAPQsDUj+7FIK+cIrg7ZNYO8QXOP9BOOrCLhk90TKu+Wvh+Lh2jxsjhZmcan5wJume
uAvhE0I693ZxC00dCLv53AhjzPcx6SS6gEQefwaWTt15iseIkRwd6FK2nN7qSh6NJii+0kG6fO8t
etNRySbQ92ubuqKANZx5H/Zk0IK7BhBTZHNz2hm/q9hpPSD5A6obCsTArTgqW4vedlLqggCHvjWM
ujuw1ZjomWvXu995xTcEQnE2VSCfoHHSCR9kmkm1eLl8+Fz1Inwn2bKj25liYzzAH2B2x19tshbN
L+ZaOl8lJsWS09pFb62t9HMyUFCv1q76ggj8oeK34qCyoeu40KO40v+uuPfiEQmlXovvufrHodVp
VblXhKNI2886w3PDJvSt9GKT8SQx3+/GAMnZ8sCP5stSxA80IHdluZnTYq7UF85K01zeCZ9Mv6/f
iqW8/mHOJUKF2vRd30v9hluizKdTkDbLfggwIB5LtdYfZcx/nnTqWI/ZbFEs1PMZxJsZesbEx0Ur
EvDYmP2wK/IR1yw+JD1UBaWid6LRYQAd8tkbxRYmQdBd3LazeKJGxr4r4YS9cOdqIovvBr46ZI0b
X3IXMay8LXdVkapgvQ/aFC0QwXRDLcaO5+Ag0Cs7rNsYwgPXBLqpxsJDG2tjTgU7p0pKWiQWhxWz
IprBhVgA4t+gOybtfZtqTJDqJPV/4fDCurXVa7Pbp6Au/Btc9yQ+VRbzPEi8FS6vZT60uOsUN4pE
MKaLuTY1O/AbVYpDAvzEQW+Bx4SOyR0zZCCKDUiBogdjATv/TZMlTV9kZqHC8x9do0xZ11re8qp6
Q/ULyiNXzK6glLpzHxdGHtYu02rTwLEl0KyxLpui28dqQJhkM7ZOWUJ11q6XvAJmhkWy4I2dliD0
KW8ar6WPezeigxGFIDYMxCUsh3SbxBbWeg8kDKk/D0s54+bMWn4WOWGBrc8LYELBpao5Gnpq04mF
2haaed5YdE3Tirr0MQoqdUYyuEfzyrgzpg0Q9VJmi3YmKmbvDBknjCpF4MnImAUELpEauNDyYLV1
rL+PC1RK93TP/JW0JqSmBTJAqn1XXJVmjTRijkfQWKp0YZQ32Jr1PK9VujdXBiBHKvi/V6ev2JLQ
unP+QFDCR9jFKQTb98UoKnFq5hK2fDs6S3o2uoSgHp0xH860tsD6iMbWrq8m6qCozAGiVeIyhrxl
Ma0JcdxHIAMaitBGThYZ1vun1nHHT6mEdWB6mMSRnzsI85Uf8/c4RZ1N9HOCrge3ZNkPbecYz0an
8TuYNALq6owZ4twAOik9KEw1I3kuFNC7VPPI5f/uBayyjBI3D1NNez/NduczORr5bMRY8cJqOLTG
mR0seIUCwdNdskqqLULHVB8h28TmfQaJKn80/SqgOs3Oxv7aTdiON1T9TvdOThw7qseSf7quFzAh
k1l2y54hwfrDry99ZH3idSFM3DBH8FP0jcNbJbjSLmGQD3x1ZJHk6UOlPL7yqudUkPBrrKlmV4m7
xrBn7nuWpIz3KEY19ddSE4hpqd43cJcJVVvYEPF78qnzZQr5iVhAJqjUnJO7qnyNMdiefMzZzI8A
xPBczIn7MVZMBcCIZ/Oj1U16e0445mbnGmtK9uSzW+zbSjduTZA077Zuus3q0UrNU02MsD/HUFKH
7awYdnLAnTGZmrytoe418w8YoM791K8FGY0+D/nb6JZJe6Bmt/w1L8G6hqQYmLbcAwAjpOYsWmYL
ZfCmAcgjbCqTZgNopolmNYrHtO7ac1CivG8dU5kJy56Dy5Z4XvBKddeQRIVZrWV3WmwFR5t8a/Oz
ZEGeT0R/+G6M64odZY7GOzoNC9WznTM2Z0P1OL4JUnQDO6014BpSTfYdelrwrM0c009L0CnjqwP2
3QKoMrzhmI4mf9VUGmLB45i4WP/5WHCI5IisSz0M3XWavQJ6WdtsfIYfdjkN4JxGxrNhrhvtspe4
z+pr5dKNBKVstRM1VTmckxnAW4gfrhTPnEQQ2VdW84alk3q/XFChvAnGAbdeFc/NU5E0RvrNqBcL
/ROXcT6/YAMBXyealtIG4TFNOGmxHD9FAkY9LDxErGNKVPxhasHC7lXftPjGlp6HNDW7zLpnarg4
t9KVuJgaOeju1TaEPeERzMY2GoXkUwOyho6mFqZTSHktdsjJmmiYKUxf7Re/4enP7Qnv7oyGhJaO
dNa8jc4Mvkys8UN2uuCVZ73Evgy7jgXWlEG286mzIkjQv5t0SPnGJs8H78UheDyi9CSdfbXjwh8e
m7gNFJs7TzQeCYtPk4vDPF1SQgD1xVNSWPfmpBcuVTN1wM81TVpyzfFzQRRrUVQ2cYUl9loUMa9f
YZPdtcLPxRbThn6cG9AchFNcSFU2/O3r76Pz/0f1/lVUD3UDy/x/L6Vc06r6iST48dcQgPn3P/UP
KcWn8da3LMjRdrBCcvHs/3sIIPB+U6CBYLhE1A3iff8RArCDv6GWwG+xHZY30/G4JvxDSrEt8gEB
yT3DwuMd8Df/36QU848QgM7ImnGx53vYEg3dNP4QA2AZBIS6KyL3ulaLZk3AQgmY6Hk/pJ0xySi3
LcZaszVItZs0Chgjly/sz2nim4nWnlbY6JhETNDBAgYIQAjeEBRs+xU51Mq3Iy3jiW8mL1RLemGa
YA9hHttdGz3p7pcRIR4MQOYgJ0P1uyYjv0iVwxTIvZaJ/ICPozp72bQcwKY+FIq5GaJ1PJ/1tplw
4LhmdxmywK5erDzuvUu7rN3uPQlXSqjt0uq/smVWmwpHfhiTRNgEGYC4uR23S97OW26lVig8q38H
XDiKiRFBqV1zK3VwyqvSk7ucz/YpiYvSDS2M9Xicijh9MaDgbxL2YSpKMR65tJM67ZeHEv7k2r15
bD1GieaUfRUN6L3US9Ow1RsG48NgmvvMTJ9xAeT3bubF2YHfYl0J58blloteeiD106GXwmmJOkP7
mFiYNnjVyvGoWk/DGkISrEHcISfni4FSCK9xogWm0qOhF851CNBZjK5f+xuDoKFiaAniV+KR3pP0
nPhZdTP1DuB+LW2btdIpzkVrs/cSfM++DSMnWQ2YRch4yOM9kJSyYTk8uUFdnJk/8V72Je5o02Vd
IgwB3qHru4Rm9wQZwkup4GqqxE71fZwAaaZoMGcKNdOQ2Y2HORuJUnn+PIjQjhvWzzmOD3Zdmt8k
5lnGPPDznwPO6vSSJFC5Dram+wV91X5fvSQ+IpzOCMCm3DIaV3Wh3RMVYcE+imQ1b5ZZ4aTGR9Iu
KuGTw/3N4TbgJmeTWpD2bQHYF016DLGWRZy+lOWRUJkb0WAJ/DCvSZ2m9JtsbID+oXAD5mU9U6EN
IyZSoa2DZ7NYYnJlky/xwHjPOdYq+jGPSa+uBO2YZTENxHtzs5sFy4NDzmAq45OXV7sKT9ULw6aH
ycJFovhndpA4O9L187uhj8vO81K4B8P8pFPZd0TqEdHiNhSAlpp+lI6d77h1m9jtKsoKW8b1Lfei
Dd1D6cnuC0ZDfp2etWJejnrDV9MkWvESzOb3ioxZCNWCy+PqEWCMMuxqWjG7E6JtdmzT8VMh5JxU
aifnhvJcBq+lHik572sCuK0t+529MM3EErNNS/rik0YLNGwymQgTzDnO0nzzkAw3QcwU120YNgS2
omQUvXTcAtlKLpWDv7NlAL3nVvDU4SaEkYP7YDCdOLRVZtzz6rNzRruiopai4yLPTfInBZzz1hcW
bw5ftgObO6hkaFpVgsO0bhoYjUx6reIRc8JlMWKoqb0eZubynLrdvtZbEo3J+NgG6bEiO7L1dWgP
Ge9+wnWUK8RL2zR7f56umamRmnVgkihZdAySFpAUsf3qAuHcjBWRCqMsfha2rrDpjC70aNE/4RO5
+oxSw6Ajedt0Dotg6l9tWaoNDRB4xalzwM5v2g86oeCI1sWKMfow8mzJ1qCmUbh7s6XMW+OSevBV
8YPjaEpkSQ9OBA+8U6+ACU2xlTEH7LIDLC62fC81HhLRPAwUO2o+P9RSV7fJt7OPYl3N8j4G3UK9
oUZKxrQfUxMTZy07EfKBqZ2cZACSU3zjlknM0Jx+CXrmDglj2nA92m442BIb4SJNuivlKsSy/tBZ
I6HIxQ2OeeY9xq56GIcOwwP7CgZObfQoInS7N9YVJOzBi8ljWV12y3D2cYzPu73OB7XTKSi5OYkj
Hi0sblc16Y8LTJitnZXvbWLiwg564KLc6xvm21NGC+FStY8t5jHeIZwivZ7tMiu3eHm1/UF8gIim
YHdo4hAicEA+pHumUdndmbTZPuE8u8rfLi6jy148LXtxkoDxsTZ8tEvwzU3g/vRYqqXRy11Z4GAU
5sjlUAFKyfYE1LkTZsQsTCNpcGaqHxVdR5Gjlvag40eSsZfzAOewKktRDGenGXV6eKzHHgmRK9sr
7TvLBkZTpNf2jHAjI1A63zEhtiH90ximWEul5t/7rYUNPpsecb5h6pRD0oQso/73PE6Mb4Xju1sE
R75qmg0uyxuuEDijockJ65rdjsZbk076zN80g0wbbgW1CPO58PcAT5ejQLSi/uw0pHG+7wodD0ug
rWQfip7qHNtcHMBiHO2g3NR2b/+gsw8HXAfA8jYvuv0gSlvjkqSaa9GjWczjUEdYLsWnBNEacvu+
TCnVj9VYvBj2cKjimnHuwsaaBUFk0mU6zO0NrF/5YyBBT0D3G3MaWm75eaA4owbbjpeeh9k6Gqo0
djZpczNMHGe5TY5Ne6MTN3LbL8I4O6mT7GbNmjdtn1jvcd3LR8aUecVguqskt29WpqG0qvtEG6D0
1Eq4Yce+hhcTxEftZEh4htxhMusvZoIImuJ9hQGop4QStBeG4ev2PCbbmqJWzXduI5bcV/KJ1Z2e
yGHa2nNBdHAzL1n/WGWafwzaHHfSYL3Yky4/SRFrWBPLqkdi8kYLc0BhjFRF2fU8HNhnzYhm6x+l
NtwbwgPGao/dY+tU99T0YDzNtYdyFv0dnRBvuNrVrp/c+tQs7pvf2sXzhEGBdG8XGfx4W5P+ye8s
r0x7wbJ+EF5U0ejEivJpzYzogBV7l1z0xveptitJ4IRcxt6DJGnJdPjaNRlGInNBR+RuaP1fiOPJ
luAzBfXCKj6w/c5P3khyLO/9dyt3ZFj6pffqQTXYarGrh6YnsucqIUg2jXq7DxDXNpYFYZ6MDl8i
PrBsY4GW2jUI2nyveXmJapEosi+p8s8ZlfcxCKrhzWoJugS9uEFfJ0OwBra8TBqAWVOFpXTBE7+R
uirOWHaxU/W4zBZqEq90lx+6nPQ5mRQZ9VS/PhLraBKWW9E/aI3lH5hdNW/aEhzqbp6eB/Dru1Vg
SsMA49ul6rqvJvd/sDoXuyZwg22v4v4FH9OZ8FqwlwFoaWfU0gjSNhtEig7WmRbOdsfUqxDfinmr
LCsFV+Q0FyhK9Jh37Xwh6R8cRqI8W080P7gwGmE/FalxLyV2LxbIdoqs3ip8TEP0Vu/tKml3dmnn
bF4txsMGuN05cbGQFJwFX/VRWTM04QIjLrRQ66kUlvFZFY77SaU8gamlSwL0HBDSRsGBAfAUXAYW
ywXyJgfg4eT1KGtpj0PAMu+IVDDgCUeoCzEB2WJbcvKAXZ4O5BrL2ChHcSbo6UGMGZInGmWREa4c
tELYUK8qWI6uOX7VsUsfqvSWbdlJaOhxwr21qglgTA5yrK3v+dROTmZ3mwApfluAXSIK0H8fOhvg
9iLRvSXeYDQyNKO4Yf/L64MgK4BwC6cDr05xsDrT3ghyg6dKH6NYWbdMZNZLartqX0jXP2PArc9Z
J0qmvsHTvIhdMTTqkdGiDQXps6cebNdlcR1h6noxMMYgFFOwq9nMLISUWxxEqIhZfFLuXEVeUxzw
XGPsVVNLb5hphLVWSWpFhi3m9oblBKoCozk8ww14Ujys38dVruaAT7k6b3EZyBeovXXk6QGog7Q8
j4AJtvjiyi1XFTjdnQa/I/Eke2JRI7nZj8FY2ns3sX4UVf9Sy9m5o+bygawDXKXOmXfTiIytZLeV
9oyHTDoKx8s07NSima/FSN0cwmz5MnVtGZom1qRp1vAqwxwkoLTyCCiY2phZXV/ycnmhY2Da1S1n
uhRM3leujK0xeQsodZ5yWAwM8H77L/34xTOKC3Rz+6YwvKHNVb84/OIiEm1kZAzDhIZfcrKHu0m0
YrcUfflCz/HqmgNoRqlGENk2hx2z8RHjtay45gmLy0wlyC7QneZGHOCTREiyDfIJ9OyYTw/NDLEi
aF0jnAuPU4/B5AVX3a2CmnUz9RoKSDOGS0tGRNj6fAPUfdJAMYXQ0a3QGwYG0IE3XnyGczX3jcLQ
UGWWj0QSvcSkc+GaO/Nm5MwClmPs56SsNW1fiF8aBruN4bb6xWgzeWhydd+k1pmsHMujaPyQ8jh9
JyXX28FU1t7qhr1ZA5uhVe0MTocNNNNpVvBfHE9YKy3sY/L6H3GffNZ1zvNTWw+IN14dv9TDArwC
G/h3TTOHsLeLY5cuS5hY3gXb2jdfwqYPAqghbI4bM/HljVAW4zjkzIttAxkbOZ1ptJyHXb8Q6GW0
pIOUJzudLNp97+KNo7l0WtgSMjJlJjtBs9E1KXaz77dHxRP8fVbip5XDBrZisnjCWs2eo42YCN2i
fEe4Lusopa/uxpZFmGKqrYIDXk0XgSlU9TB2ZncYMAqu1Q/5PkvJQJIcULrAOkX9gjkaKfI9xnXl
yOZl7P3iuOa9jpyqc+pURLW3gwrf6EwWZtR7d6eq/nlWJGGbOriDBpLdV6lm/HLStj8vInVP0vLV
AcNRfurreN45o62eMV5QKqLMD+7w2TWvEPyAz93BAxjCoa2Ti4WST37SdK7gD+yoAR2wt2rKVTIC
fLvBs7Vdx5x9qxAGY6uq9gMK9zaZSDuVK607bbtki7ZBONvS7xis+aErMyv6N/bObDdyJMu2v1I/
wIRxMpIvF7hOnyWX5JoipBdCUkicR+P89XcxKqM6Q1kdWQn0ywX6pVCRktzpdNJo55y910bKGFxL
Mkb2ToYENu88kqedFyfMOGNsak9FlxXkDk8Hu+nxogz9FZnfbCsU89o89Z5BVBM97jomsu6oXyGj
KNgGNfOaoEc23B5jL+6dUCLrB0w5bBdfD50BlGnjmGyBCmQH9o0HJy8SP8tysg7pIW1YzQEK4kDa
ZESpJBCeKabcWziS1o5SmI6LOSZPfeotzjpLpCce1TyFBqqFKzCXFwV4nlUFUmFtBA5O95SERKJh
VuTs1qRpKLGSBEbvVWottpUqWaWtEhdtihtZleZHPXenCXrOaqktMCtf6azum3EOSSpv+BrLVK4S
LwWDlmV0nQcNfXkZt+u0dpHZWslNbCwOzzI/hdJ5LF3Gleyv6fdXXP5gcLaFLnbhQL8ja2HHVtgE
tx2YM19zO2MVx+37XFZnWbanCXfpqpkYSoXmhi4DdZZhFn6uYTMfcFWRYkK7xlS+iEZWZZgO+6jM
ms2cMms1x+k4cKf6wPOAznUta6StN2s2gK+9k7zGjn1wrfpmJJjhEDOBWVNCXrBEP1bMFrdWN24o
tbiSme74ba9AzuuxAKfRGTt3HGij4OdDj28emkq/nRINaFy3mXt8CnVNigeFzlx8qSHlwpkcBndr
ZPo9a+etMYUYL8O+3aRyoPJyB8jYlINMlFbzjL6ejsBaD+LhGC3SF9sqXgvkR+ckxL3IbnZXE1eB
1secH1zdunGYEMCAJHLeVGLbKttBTNsk0mejrMFodDDpBnAuchJlXb2+UjNp9K58ATe2rbKXVofs
0LofTT9VlLkIrBeZsw/Wb12j+NeTKsEl2n9UbZMSxJg+44ePNrXFLGFJ9kgN5CLQa+mVzImHfrig
FxDpKDVZtZ6TMrlBl5z2vuoaOfroXZzrvOuNo8aevgJNDb5j6CnK+3pq+CWe5BhHsCPipN8Ualzk
iC0GiBpQRK5fkGnjy2TM2YilWbelixMeeWTZqDJ1JJnQwuqOsJy52VnkT3hYsK3mEGd1cOOyquHZ
UnqDs9aOavIWRnbk7b1myVxtc1dp07bRUtT7ph7RapPUCBPLh9GRW2N5es08kHNkBxU9h06bxGUH
9/ZVpaOTtsTMeMwFfpe6/E/363fv5dVL/q6+B0m+sblgnYvaf+ZK/uuf6l85k4uQ8Kd/kBIUt9O5
e2+m23fVZfzpP0Vzy2/+pz/8x/t/omlcmt2/asQjZSCB5K39R/nxD/QjXf4a/9ST/+ff/96Sd+Rv
JPBJjKAuMjHuBSRdPxDZzm/MwtDcCQbuCHCWbv3v6kbT/c3z6Ly7dMlBmTiSH/1QN7q/Lah9iCWu
tPEG8KMfp+J3NR5n8b/XE35qyAM9Rl9JejpSK4RO5vLJ/ygBmvQipbs8ij2UGD8PP7JQu6a5fkgW
HQWVLA6WoxIBoWbdV3w8q8RUf8F89j6pkL4fgrmovCDYW6TCLj//g1aqxCJeuWws9mUziavA+jrR
0lA98cD5Nkyx2Yu2hmRXhUh5s+BUwenaOYZVbAbjyeoNf47WRcUASyyVR+nymMVy4TCPjQB+WzbY
HJYHpp+48ao3GqT8UrQQxWD+POM9ocMbrSbLAkw3Pai53MW5WiltM9keveJ28T6k8rIWfTGtZqLF
FvSdMk0iVND3mMXj5BJhzDWxxzi0yk3auQYlFVXNKk7ms9Uq2mM8+WLqYCJKXPKPTLVR6aWldWei
/roN+7MVDof2LL0n3dQ2KoT4pziCPAGNKU3fkjzJIecJerRdmWG6zn1G7bejFtwn9dCQsJBT7FeE
HRliF2fdDZIEnAHF6xx2fpuw2OOk3uH/4wHcYuxg+/GWj1ROKfJ19uHDW2GF61B26rJArkDGD15w
iUOrnLdxal6HOYkJ/zvm+08WF90jCvFXq8tl2QFQeil+WlJ+/6sfYz6WAF2yAliLyll+n+X9vqZ4
xMUvwmcbabT+fb35rzWFwHi6vyxG5GiiXP0j64sX9KDkA+cyWBDwA/ydNcVcaJt/UKnS10InbUKq
d2zdclhZfr6hY8QIHe120p+LgB1vkmj6rcBYf0JZQSBgnbjtyq4c8ao0J7hHo9NgXS0CnrdxcFQN
lYpD0s5lKWSxw1+Na7KHskt3KdXu3YoHsRNBm9mUovV8PUrGa73QuvekMaAvR2H2aBlkc1fk7zEv
yIMTYOVoXBf0MkEbmM0St9QMuxbTJE39XN51KHav/vCV/RvRM8vzpzNgMQu0bE4D59T8jMqHpoVy
GavBYQRseCOZx+/CqfOw5LXL5+K4f/1+n3TBnHGLiS/ydB4ikE4+x77QqUMZnKbVgQw7sgrD7DXE
ROvHAefg1+/0Sfi8vJNjGjy2dObBS6DJz9/t3EmdcFmZHQY6KWsjSUDQQJTauWYQ3/VGZu3w4gS3
v37Tf/PxkNCSfCm5mMCkLT//wxMC8pAa8kJBQ5DRBBejgw8Eq8Sx191oN9Pq778bLi8osoBYSYD9
9DwKPXeIC2Z7iM8GOz0VTT5vR9nowzWhlfe/fq/vA++f7xU+GHcr9RdRz7r16c3GNMyiPBXxoY7G
zPTNKFDgnWuy02CpAoCcovG6azr9clApyPsM+AaqdgZAvz6OP59he8H8YSqga+GwqPx8hrHjOlPe
MZ+rqcTwXapJrYE0B/eerGgP/frN/nwN2YIICQNqFZsb67MjoEGwSadPJodKn+dz6TaKuoI7uIoq
uPGTimmeO4UHNurX7/vvPiSqbHDFUnqOFJ/WpTRMBhQBVbJkrfVIhvg2B7MbBhhpEAD/1nuhpub1
kVXjN2AVFNan97JibdD7iElgrNchHbkJ3z6d5WnRL5kPv36v5bX+cA19fy9bNziVRF9Z9ufsnyRv
pdZoXEPzNA/6ugwcwitis9fXv36fz/kjy2dik+h6kkWGy9X4+SKBmaQa7KLxIRB2j8lwYLiysibs
ikFv2ndRHGP5HJu2RDdNyR5sBPS/f8qD/tsN66drZ/msOt4Q8q0k4DkMCj8fQ0/YUFzbLcdAi32N
H5uah15UeAoY6B8xYmASkeb0F+v591P46RQbLEFSmi45XsL99HWCJSQQNYBUE6G3/ELlmh9hXE5X
oHujXWNWeB7JumLqPEzIuvxg6Kb+AIdi/KbTs23eqt4jVSRA5oLMLD8GMfkiwZxo519/Q//uOG2+
GKJ1lvpBfA5QSW2abLOjaXuB7P91mjqr8XsiS/iKEKnIPel4zDlpBDgOstwhPYkepTAbwiA4dGlp
XXitFxzG2DWviOlQzlb2UZmsS3S0f5VY9eer1hWcTaCkNjsS+flQke21JQL1+JB7YsJMFbo4eQul
/io159NdzxWDR4yvzHGWMCIcSD9fMbFmcFKgER5KksfO5EVijYJtYS86FPvuL87/cvn9fJ24wmES
ytORTDTP/XR5Tq6CoDAmLOdlk65DN+jX+L47P+NW2cKRCv0KXsiF3o3OEx0ioidLu9391UHYy534
6TAo5Wj922wKOJxPnzlrKvq9sEj3Tjc008H5zuBrvdGs0I5U8xnwtni1oyD247hDPzBVETv8OE4b
BkW5ILQr7IMjJJHppu09o2MKkVQNg4S2w6VCd/+URYqRTlwbt3NmBh/92GWP7pTNpzlrRhrZdSPv
nHpkiggo/aJvBAsu6CLj1u5SecdIROxbHa9GhNGoW4sq1u5B8sxnABJmB3s0Iv2AbshLhkDyFbJn
cFIaLdwVIIXggyh4uzoWeZ3PYEOrYD8ryAkgyiO4F6bTLHuEMrUwkdckQZCSq78hIzIfBtNc3NZw
QDQfjIn1kTEjQvOIDiraKIADp9DkzrZslha96WMScFm8SxXaHyEzasMvcraNfhEIlwS52AtB3kXS
2g1QGhWe2FF9cwmf2BSwIp7Iw2vc21JPuN64+0MCSMjgqFe45bWzayAaXwnVOU+zFdgYtr3w5Cx/
q+ySw5hskx5yPNDRc+JMu/dKczrxnCGTtJ6G6++nN5BDS+pMJM6VWYNeKInbBVCih6QJGyKPmIJ4
BO/UTEerDcRgVqtOJ4IQKJTjo9LXnpnJc0WWYoTjghVwJi+CkJbVZJPs5DdCRPfIfawvHc4OzTdC
UdyYKci+dWLxOjiYopNsKxzBtRO/NsIbCA5tGvJUPaTLeEVsHgrkVYGFL3oQE5rBuc1NI35lTmls
dQBKL4ldY4XgpqGVG8T5fGYGOgLghIB/I/p6JKzD6qO1Y+nxM2kcLE1I6x91RkfZxlyuw3wogyM9
/AHSR+S28XoGuBKhn6F0LfqMa8lBZY7Sb6LBGlB6TasWz8QZBJNgmJOzz+kiVRHVwwdAYYhkLKCx
6GobQWzhS4R7ZE8Xn6vXRhh30wTRWO67iIoBf7x2L6OUEyZCi9gcLUuOqZttvFlL12Njjdfkz9dM
BR0EL8NcbpAc2wDIy+YctlEM7K8pLoYQU3ycZ/FaGkos+aXzscOnskeLGdyHrbNBKJG+1LJIT+CP
Uz8IbNqTs7MjeLvycVeNOxEn5pNLv3dVYcYWUIVobXR0KLRxZnaO1EWXRbNFqJ+jfoLq6XNWjUem
pdcxXIdjonvbKKrN7dCR2U2SQ7WKtK6ivT8AYMz5WGSnND6YwIyZOSAEQ6ENaW3rqXGUeQrz+BrI
mYucwRzXPYGXPg8cTAl1/CAJMtpMqjIuMgJ/oc/YftUWww4ZqPBpiEaraBaS5g6Tn9iLblU0vXqV
8VJBtQeomZsIjS0CtObeOKDN+1qjAyxWQB0AG40uT7WuMp5zk6hzPITMywg4lAsU3ZL3fR9cIDwL
v7aY7zeRNY3HKMtZgK1ljwQq8UrGpgmiS9VnPc7UUeuBo8yzvIRLNqG4s8ieVx7szBqM9HsNj2I/
EbbOOJl0eJhioZkc9dJa0pq00Lns7IwDKjN8o3hajfkByIzJTDULAHr2hnfR6nqNr8i2UFVJ1ovU
EdkDurfwoTPEcEcrnP1DqRbDUYWo5ZQ6M6DWXDpbK23dbwnpFQfmpuMhqr2cN2UXfWpCcevawwAy
GyKwOXfdZnn+EJkOGiry46rObxSOQt/hTmMQoVlsBYyUiQMji32YMucv0kIqXwonZikCzxtaAU8E
J/QcsnYpfTquP2YIU7H1kOjsOjSzFVNiI79Won10srnGVBf3iwbRBb2QEZmwbmVqJVs7MfILqFXp
tkjwOYhuVFsEf+GXNgmHC7OD4UGM1DEZOtrejBi8ZzMZFeHa6GdjHwWwdii8Jjqa8HFpkQ2u2s99
zoWZsHegRMi0c4avYpNPzdeidJF85W3/1FlwhFprJA9JFrpxD1jW+TISOIHXxF5ERR3cFPQ87MeK
sd5XcF+uRq2W5yZTk08uFBFsbe3sqaC9vTdiLVk0W817ZQDSr+DSHWsck05uiZMXNANITo9hqY2V
KA0LZ9c5mXfOgpqMBJDMJsV/Elm0KRr9Xos1ug/oG458qd4dQJoZYluQtYg7e+ttnAXYWWh0h7Eu
FHNcBAQ0lTcBRK1FqxDau8HRsq102x6HQWw9pJMqb8JWkWge6MkhSGrjxBmM12bO1L8P9F1v21zY
XnGStA/8IPeMGyh/xAHVjnm5CHRWTTXbd4Fd6+vcHUriy+dqm83KfelaPhILDf5ENcSm77aIElZp
YC8Mi4Lk7GLQkS2qIMQ/NJpXnXDLa0GUxob2NRTsSmlJsQH1UwJiYAi6y4g0eLJTSROnrMOLUbNd
8NKkjBwIZZjeW8rxS6R/3bm1oI6jP0AshFaj4JmOjK3xi7K3r6jYq12aOw4FgF4eM31qubva6oT5
NLuppN1eu8zv9mYNscOPPRcl99wcBrfQVr0eICCsx+CUdISDWGGfv6ZF7chNCsH1ixWSiCdlQkCG
nceBXzlVedC6gl5SkjWPjqqec15609Ql+l3Pno3MV8Hcv4gKsxOLgNIOIRNcsIc6SSV1BKaUfHWA
twFh2LiVN3zj8SbNjbdB86p13FVALlHdo5IKw+nkeF356uhFf5xBPa1dj2dgjRp1NwHKXltu2t7o
olevGPpZs+uMpwaLAO7+1u+txSf9gMezcNQbTj8opcJCUvARAfz121hBCQqttqBMarWPWkbFaUSA
BYzY7h60MOhfIX26TyER9sWqABybrUcxu4RT2JjYAIfSESn2GgOnI8oPL9zAUf0ytXp8JdIcMra7
SKmSOilX8QLEZhcVXk3G5KzbhZRtGnVwsEskRhxVS/xckYiTNYDXw6PJM6M0ponA6a6Ti82vjNBH
JDXwUlDbR4R6VbeGiIzQMGaGf+fCbpn80Ta6g+3hiPV1ukNclxnpX0ixtXuooGLrpSXfGw+FnSmq
9ljNcfdWURtRYURgU7Scs4D9+TkwlkuZjpI4RU5l4HA0mnGPhyJ4nGzDfNGMSvswZDdcBu4U3tsY
FX295GVHa/Qe9CLuV8g6m+dggZdnvVgihOIHNsbBpkW6hnmtvpXmIzgUyPUL/ZxBLxdV/igWLjri
uFsHghGAPrT9wnGRPqODaxaWupWKHK/PAjVwUFjpBUpxlxobfQAIdm+MX9PMiNCGLYD2bkG1TzLc
o1U3SHkZ3uFWeDtqecTYC949xbDuQ4g6ogC2fT2GwZgDgcehFvoE6mlrJ+ByFsmoX0w209ZZf5kr
XjgqO3dnTEQUEGeGfmyBy9fSgHcDyveUFD1ZvsJEGMa4W2I3OMY0djcQo8Zj3EzZ3hO0B4yxn7if
m25XQUp8TVvoSNT4PHXYCCEnLy10CHGNoa1Vl8Csk8tUH3epZGRjsuHyKaqRww0jKUyCya01yr3d
1JEvcvQnCskmucEQDdkK3ow60oE2w3bhtuq9XQj9FcPWnS7jkkmp9wyqKd82C9W/regdkOdwwLd1
7kztJZYWnEiAwKLzrlBhH3Otfhry+bpLg2NbyoeqCU4suTSMlgwB2cwfSR0+wie5dQgZqNhN+2AU
XzwRL1F7NCmd1nvVbRxeOASWMCbdfiB+oEGja7xiO2RjpYUs8pFxyGTTrhnfkEtUXYyRMwBAl2/5
kolgfI9HsDUqgnDJTZjN+Q378UEm5EouXN0ByN0UfhGQIRCANG5KOh5GiglUNnZZc6fPm76Ov0Lb
UfuujS7t+kGAKL+v3RojHGkOzhLr4Axe6jd1333VjMbdIKlBd0MNcwlqX8Mzmiy3+SSQ8cfOV6mI
sonzWrqwa9Ewx0yYrrshWcoJx4vGXTkQhCXiBnrnrMv5su1trdnC6b21CQ37JiQIjSMEDRo6IJyU
K3ZGbwzmRevmSiUr8tvHm8xoltcz6jR5AY6I9W1KlhjoMG+5oh2w1M2KrqaVtCuRZPqWbEmgYin7
oT0eG0e7wirixACLygTBokfTVKqBkjNFlYmnkbDHMA0+VIA0eMW7MmKwA5dCxHAppNbGEg7mh1z2
HQl3ASKAcJlpTGUXPHUhBUKg1dQYCDIvknger2qecY9uHUwnzQKCZ8SOBnK7luIq0ey437TeRNnR
OSxLg0pMUhWX6kSPx/49mY3hOpHEgKIwBu4fNukxSofgKcw1mtwhoWe3urIJF0Tjs0jje4HWa5D2
qY36peT1WsJGI7tSX+Ans3XINIksUjebA3t7XprcKm0TlRToa3sK8TfoDvXVINtnmWFUiBu2fysr
qm7QBZEz1pP2yJTVn3nkH4xU8SAlyQLgmU1TQFHku51Dj2CZ1Hx/v76ymJeWsjkEEmQhdUK/E46V
f/3+Kx5S2VsiWeVd6STezkFuvTfMFDpg3lKDjY1Bl8A1h2vcOmqtUWwy65kLeeelnEzoLTaTz7be
fm8UVxm4WmNEBt+l9I2zPK4EepzI22keh5gj7jvKuS12MrfVFyQ/fIA44RVZR+azovFyY8eZ/jXv
BN96kQqOGVrLoQHeeJOO7HdnLRL7Oe3m01hNU+uPgs9FiGlwX+HYuKr7qCp9e0rqHVs1avsOUC7W
znQJRI1nuiI0L1kMkIKtAtF4a3hAdn1IA5HnXP8MqS+9MqzIdIN0JdKEjqI7X3hNQzaiDpKAlkwd
wL/CdFJu23QYSISsW3FlQ67A/TAzIYOOf5GhbgPIynWnxQXQh4RvwJzb7DFrshkeLTaGVT9qy/FF
VfChQSyjKUKZdSbriXOS4ZVwdP7JdzXCF+45bTQpfUuv5pNRwPkol1ac6shCc6ZguJ6zwSXpI563
0uIKaC0SUJBzLy+YJfIuNDwNYxPhulVW0s93Knc9Fo74mgv+BL1cc8Dvz0/LlrOly5ELFi3jdOp5
oc00N569rgdNfI1020rWaZtisFBc9ySS6Je6Q591/b3xpGtG8DHrFk2lhKvJnHnRZNTKF1qJZFHy
OO8fWmPULwkBC459FJQvQSTGmymIuHUIyeXLNDtmk0MbHAMA8i+po1rAs7gNVxMJqKInriTQbykO
+IQAaGl/BQBs2QEHQ7HDbWxcUrc0X1pvOb25yBadIKcJGaBxOwDvZ6fFgRsqjb7lxBK+oErnrbF5
98esRVvR0nIllNnV1Ms8hX4o6Mi1NX/nNUukd+O+drZC+q3HlB5t9YaG3vM9hnk71TfBUbR8Oy3E
2i/1yB0YdBO2qbwgX6RBrxWWcjqZtMBPVd4HTw2uYvAfctYvstDQrwsyk46ElXLkLZWPvS5YDncC
CygA3Iav2F6uggFR9KVd2bQUbMvq/dRtqQlBfXKVOLN4DUVSvTCK1EqfWSz3dNnY5EpTnW47wfoI
w7nY4frW7mcKgg8nwBQNZXO5Bht87r5DQsMxDo0FhGBO8x5sm4tRz6Hsc2XUvyN8Nm1Azvr4VZXx
+Dz2LlMoQqLLhlYqQNSIbQVPxiqpUdH2xVU0tN09mE/3W9VbwUcM1PLY2xHqqHDgyWTFA5Bz25lI
rCm4AgjoDp4SadvYxDA/BKRK0+BeZ1VcTpvv3dj/aX3UKX5rSlV+tJ8FUkxG/qWP+j//H6momHz9
Uufwf7OX15f8Z5XD9z/5IXKw0CQwgrUY2KF2+K6O+l3k4Lq/cQMZ5gKJkjr/S3v7h3DK/k0I5ql0
3hdyFMPM/xJOid8Mw0JjhJ5I2n9X5PDn6YVkh8pRCMM0mGN86rAnOmY3ZVrankUAzCYZBXRPPUvd
/7qX/+fhxRK5ajqINpiUMDH9eXgx64pInbnX9mq29Hv0qnidKLSv86HX8r8YWX4SLTAoQYWGCuu7
aEHSnf35vfguEuWhwV26XN41T73+JG3dPBKTNlJZwyD/izdEZfanOQUsM8kOmME3q73Qf35LMKU0
HnAC79GMBOii67K9LIHIlqtSywlEc73BewQNaBpb0YX9YuLIkmkny4H9dm2jbrL7nqRINO5gI5O4
2XvlyNI2eQ05G2PcXNZoHnfQeb3dMDfxLpcTXfwAh/HU6Pk5SzNvl+HoekBgXRy9vqm2GtCDq2Bq
4yuwlmSHmyEjPvBC+SEO1bSpcT+cDc2a3z0ev49RatEaqFCf4V/cDE4GUYbk9P3MDufE7Fu6PkaS
7kyyev7Bzr28nuGSPRj0bEHcBhldUmo4PaZhswQz7kUZlOt6rtHv9sSLNHT7N3o0EiKJbOzC0dvy
qqncgRInNV8Ear09c72aNA4NwypWBuRnoxcQA6cZ5Zty8/ySfNXxDPSTqlrUA83FxrW2AorXU5xq
3kCrOqKNC0dkohetnjzbsCfFXKZKtk7h0AMaAq5z5MulQIpn5sVr1zjVU8Ie+Msisb71QuEBR8f+
+i1xFVJt3WtABS1hNGw5khiXa++CIRf4SV9TVOA23QQruxZZT3SVtEKYFN3QEZ1UDMyQZrzRQdys
DSPj2kvA2KLMS+zr2GQzMOLvCkZALPRA5UbponnKoaFuy1G0xC4BY6TzKfNvTZ5Hu6iI3qYlBy80
mUGh66B1qM92BFWFkxMVQXaqs3z+YpmGdjYB/VzSvnIR/xEmciDHW2jrNE4CwTBJu7Ng+hO2Iqx9
PxRqY05xeimSsPsWKtm+pvoEBX/GtFpstDb2jpwCtcbs/Va3mT/oQ3NVLDuL0cm+CZPHKg3Si0Br
iRdMwwesWDEXaZXtNLjI8FnykfkU5OrSsIRPpIQE7N5eJFpjoe5pw4l2rZu8MPgM+GXn2Qzo9kc8
+DejI+vbYMiMSwnFh+f3QCSZ61hc2tw9NE36k5mSDp7o/fuYY4GxscSeUqOYX4mKn3y+Wfu1GtP0
GjaSsU7ntr1l3M7Mq3Vv69qLN509f6VdYl4ZM7HvxjSrK5i582bw5HBH54h8ed3rSRSxzgVJJQ6x
dMY+Tl3axpjs+2h6I+cGO08AXw7MWJcSH7Ci3Y7uflYJjuswT+0Nmy76aFNWUzq6QzaNB5o6cHb9
KKyFoNemhfNjSvxuH66gJ6sBirFW1mvG7iq5x+LthugcdfKR+uHemVoyI5C4hFQ/ERJxLUixV9mM
WZZNCV4MAgek83WENO5unSk17APNUCXWjN4md6sSrMoW+NhWIkgd5vC2T21+06wwsl3JuqEEK/Om
GG5CqYWuuSKAQEUXXqD1SCFUMNhPRhUtoiVRBAjTh2b0jMekGzR7W4+e7XxzMP/Q2CBwTzumRAd3
zV2aA2Gpd2i20yemnemd1+fxrhEFy3CZO/a+F+z2HZIhGz8wDdw3Q8fgzx57dkrD3BPRbGP03tkw
vI6DEbBRGkd7D0WPUo/mOGaxfPb0ewM8EWqqevnPTiAJG6ZB/iYNwjhWlAEVwwfTPNC7431prU9k
dWTWoVKiOMbj4G1a4t7oE9fkY2JjHcqL2rIWvEPvUJBLVa6zJi42Nu5PWm9i8RVOmOi0IPCex4b/
VwOTu5uRGBO4g4wPYjeO9fNoWtW7JS33kgOJoSsYVnlRTV4+rzuMIdEGxkN5cEXmXcNgkC9ZXnN8
ZtbrgPyc/AwoegG0ujnHpsmKn9lam3+A38keTTpMN1mayBkze17ehXkEQEihvyaiEeMIMRLwn/93
F/ifyF1NifLiD1uePwGCv7yr9h8QNcL4EyP497/8IaN3fqONiWyLYBrarghf/yWjd43fkAWyVUQY
tIjoDTYZPyDBguBb2NFUDuikIfiik/gho0d8j4KezSKRW6jOpfd3JK/S/byTcU3JRhT7uINCkqP8
JKALJ2vIiOGMDip3uovSLWy4EUalLpAlWRgV0bpgb+YRpnRtNeVhthLxiINR6MM+hQcIuR2gzLZp
vebOc/kdz8y8x9hts13kgT83Y0zHF+XIiKIjojIFQRDZB8YPDtbtpAtmKAXWwHrm2hnO0dQmZdSb
Usq5fNzXgXUs3JQEWabzBN3kbkjrGmYbmRhNABow+eoNw6OusoB8q0BND3PbL+CubNri3Re035Pu
HOIzpg26LEAjMnH62wuyH5gYkd5THdPim/Vq3ZCPSytUO8dBlfAIHJNh35h1eZqHqSA6zRRf5qbp
LxLosfdBRUTF1KjoxsCLWZPwtXxyoApqY+QyXscEbzMytHsyqIcpvwsjQtoMcyQXXvFj8ir0C0+P
H0r0PKuQudjJtSb2AVnrazXx5yEqXGLNY6u9S6vEuQHzaJ4DJrTkR8nG0rfl1C2JXq42Qw4J6Eo7
vbUx8E6v5FRnhEpxCk3VWqBYYRYYyKbghZjEIzAM1uPo0rGIKNe76JrkkL5dG4swYe1AXMNiNxBc
BBDRumzx6pP9SDzcyqU3tQrydo9Yon2w1JQkqyqe9Y2G19O3IFqSE6AKm+/D7i5n19i3iXiK4Qau
Oz7LJg3ax6CgC8tA7GFKJ8v3JlE8N8tYUo8qZ5VPbrS2U8AjemuT/h2Gt7RqzWLdO2V2cpO8vkJc
k3OqszxyVlVeyuuwU5LYPy1YUsP6p6AJjPNUM6+ycQVeTnP13hpmSCbgNMtNUMchJKVEHUcvW6GE
Y7yDmOQyk2mAC1YG667QgrNutl9DVZKt1DrpIZJs7y+Gli3fefTCsn5pmD0+i6HuPpgN6meZV7RR
w9q8SyXtH80uuktbqRqmQp9zyoYqb06MyZ8HnN1XGokQG2MQ71aRPzvDUCofJ2J9oAuGdijGP8lO
WFfrvJlcmrxRdz9rHaTiPsg2sg6yDuFH1+V7YXU2oXWyLDI/K4bhOaLpBnt1QgcD76ZWbM+SRl/N
fMsb22nzTVyoHiJuuWxSRSQuq9rD9jlCRTj3lXEz2PrTrLwngc2qoQTdNI7IoT7IuKK1hkW/2fW4
+HYiNOQXms33YVC9C0KBIHY4WbXBMCv2dtb37jXRzUB/PATccFuMfciac8srhCuHELQrVccXULWH
A+gs7ColMb4jAUxqME7KU4TXusHYhDg7q6cccnZ3C4YJEI1AJKV1wU3fka3a1Gl1mnpCuxQILBo3
xIJYZnRIiQ+oz8ZsuPm+w6QPzLObkgvy6ZMU7XFFrOYoSvuk0NWhKyIUCZW9vqkr+A4S7eFar6T7
xWrABtNjgvTlaPuwVdEOcQw1HolwWzuYevxz07At8HGvwjFLv462yZYEP8uFGyN5KFrgJMGkEzZE
yNeKaYp9jsocIpYkwkgObB3cPrX8pM7rY5KSVVCCjd311iId0PPwNPQ2oqAumef7OhP2wW7d5kSZ
oD0C3Yi67KITabjOM1VlqzgsmXhoZr5Nqgs5jV+NgIlTSU8WwVEwb2x+CwWLKE807euYppg2NviH
a0Os7c42nUMqe5eVqqnPpteY9yifQY7ga1pHNoF7/lTN0y7QiGb0vSxNibb2yBMZneECJTqG66Z/
RmOTrJZ2/riiv9FsDZSwS2T0VTaH00cXwQyMesfZRnaIsZ+03m43BuqNuNt6LTFRYFRH78AsVXQH
AigyvyyD5hI30DMPFrkd2gxgylwP3KVBucBOq2GQPoke7ZsB4yvbOJajLml0e9s+1O9CkO57UyNm
OBYOgo/CTXaZQ9Mhmps9IhXy2HjAbgpSzP8fe2eyI7eSZdtfKbxxMcHOjOTgTdyd3karaBTShIhQ
w74z9vz6txh5kbhyRUak6k1rUAkUcCWKdNLs2Dl7r73Gf9HvTVXoB31yDKAwyLjlYI8+6nr9JNsB
JV6pKKQrchoghXknWsNAAMwMus88rR0sT7uhYgyEgCz+2ZGZuSRrMsTOK9ZelNTZBktcfag9A8lf
EhJQi+TgRhnlGtUt42C0NtNlVIXxVayPLmRqbJ/TnHobYcbGcWprmLxdfRrzvPb1GZ2eKBUR3Hk1
+AlR5ugOMG7NnR0d1Oy9QKDND6FQ30F6dn6XDi95bne+bkxEgnRsN4aKDsjWw303ZNaGGJ8rtAWf
AGBaV1bOENntenFLbguTRq25CqfkU6c32u0QJTec0NxjwEmMrzG7IpNzMRekHltjHApcz30jt2Ju
1MZGElisRN+1a2WP04MN/Wyp8Qf7U92hYz/OSTvhgm70sPRNdk4GVzEKz1WrWxOTU3soJ92HZjTr
fhR41XyHl8/TnoaGsF14+w40bBJmTHLuEWZgvE/xStu+g0xpSeUL7yCUOfhq+5lSpkkz+6pPDcVr
RU8Ip3jCrF9nOP9jgj7ChKab62uzNLVoUyVq/mxV3fgZssR4dAhSOcF0aHb1pA1oFXJnlEsGVH9k
KDSw9GcMMMY+avcT4xHfyFkxsfrI5ylBSkQ9B08IaIu1EqZDpBkozmO+xI5blvAdxxu2E8GO3zHB
arumHcRNM7k1eLLa2FoLz2+FtQirem3xgBDrjdtID8NHG/bHxkE6jwAmbSg6EJHtY0UsyUafRbca
OA0MK3a3eQBVVFmYrjuSB1tGkqheTMw8WPqSXt+Khr1tBecY8VPjEL03p1l0nABukRvmNn1HutnU
neCDaAeiTySFX4AOjk6K7V0bQpPtumznOt6mgmksTvQZO7HVEUjKSfdLI5LI2IyJnty6kao/JR7D
akyBCEpK0NOQnALaKy56QbR0I/C8dITPqqOKaqC0Tu3nDPb7Bv+RcZEnbr6k+43T02zF9pbIWdgS
QVcztWq7aeWSb8GfR/iCwb4HuqwN0ALihvCtUcuv7Ekmi08RdMk6lyD97NjWPwdBtMTt6AHAqM5y
UzALdgG0JG31NdT79onFe/YtHtKp9IwX0oeQlzoCZQO/KCK6LF0C0BCxcCpuYeutVCfMddtKtI22
jPLrom5cYy3TCBGdiC4rMVRbOCbtxcAI8iAjF+lmQXvnFgVpl6KeLRbIjVS+x4+GMBR8yiZDY/x9
DNzoq0fN/WBO0jkFdlRIBCU9EEed0mwD/Sr0LtE+W2t0K09tbjWfpwB6sQyFvc20OWTsKPSDouWB
CzxJ5Bersvth3biV2scWfIU8M71L+pPTDxNw97qtgQOynsbHGP6ADzdVPvU9HMh1Cusx2GocWUHu
6wR1h4xXtlPRWp86o7R8IZHSllhGwGHG3g6VS+dzsO9Ps9MP4BNCIHMEu62SYhjXRP4gOySV4Xmq
B9AxmN1BD8ECXlhjlfJrs2+hmZBDbgVt7WsygljW6853szDHi6qJ5yuAtNVdNRgOMxenTH6WrdHc
e4WePYVIjpeuSeIdS6TZx9jJYI9UQU2wnKhPeh3KW8aOA+0/xFLmrHMBIOorw7ErfypQvipLlz5R
CB3CgBb9aprlxXaQldglmVYcIMqOq8rLhnuggNZW05WPLiNBmEoWVpLk/VWCsP/EItFv+AD5WBwC
I5uelc8i2g40TA00NE+kP9mIftdpDyqzzBu+dRAxJ/C3gZ/lek0B1WbfolQyfGa6PxD+1MmfRKYM
3yX6CnddZd54CS5zRAar7HL7v+f//+T8jwdyiaj591Tba/UjLItfkLb//CN/HfwNQ/6DsGu4sRhW
GVsuE5C/xkAG6UCCY73rgrvF48ER/l8Hf/kP5rIc6jENYq9/dd3/dfC3Daz1nk2CiCttx5b6Hx38
LfNsaqJDsBKcQE3BIIiG67khKW26OR06L75JUg8MHWQGnY9Q4Rm/9hCF2bc2DcJmV2Zk327pei2B
AcMSHpAGfTmgJ7CkUa2cFIUVQP2UJSBCvpGNn4Xba6nO0gdLqiJIAEEqbKobBHX691yvBh1rANh/
l1COiGrMZOVg1y8jM3X7XekRmghAPznmSUGkKDMM8jCb2n3RTHLKsKqHR3IW+VTKcF6PrZN9EkDn
d5x/5o3lZSQEpUTtsLTKrlvVpsrT1ZxVSqxmhgEPjq69uCMZycjomWNggr1ibIvZbZ6TCwiy8cHp
Rfd1QKFEzFjlLZI2GX1SzkKRbspx4gQCC3BTmUOufKvijqmZZtLfmzqriEqNolMdpNuwj1lHGeG+
xMiRHjinRMmVQOO2adCZXcdKZ/gzxWMUrzPJnLtFKYfu1hs99iC9jeHKiXbJyqPR8BRMJfQ+3eu7
1TQG4R0JP5z4CbuH64a0Hmi5DKLTPIzjkw2QSOwkoL0D0cC970FTLdaEYgINdFq5nMJiq/pMJpta
h2GdQOx3+vyowYEvV5pwcfzkwexeu+lAWqqVEYy7SuaYHjed3obgd8626pV78oWtt5Y33IkJ5y7t
83FDouO4AVkPnEdXcpVDJv7pKEqzKIzTPc2MbjuExMujr+82XRk5t/UMTHzFJD+kA9GWtynZmsep
RKSvE754qwlv8Ise8V9gI7tCIibkd8ptCgs+mivHNCC6RFOZR+kqnOg+betCqy5spvzTpV501P9H
gisGpjWeKBpk0DwIROB5z5Toxk7rqDyQk2CgObXiiaIVwpskxwMQ7sUQpAU5KlHBFHfJOoYHR9+Z
p3fbodZi1kHkzV1eFYj2HQ0OM/qV3qlXoqT7PkUeBAfF5Clfw/BkoCJR4pfHhIONdyFJwPie185E
MyhzUocY2ynXLnrBmI4gvrG8ajQ4rX3RRicZFMOzCT0dU0MzdP5UkcN6GMMpElQ7S16clkk9ghic
mSWaRRs1a4u02FjT7dfavc6GvS3COL6Jx8kAYYcKKFmVKsj5sgMXgJhVTeCFyNfuhnUVVH1/MSM5
rTdMCq11GfFrbioiVYy1XmiKI4xWeOGNLPTFaJOTKnM5zvlwlTVC36kUKG4U0nHhjbOB0icO58hM
c+IrrSyzftsHAXJeYTCipeZwhyczbsod9q46PNp68wnOL+QJr9O+wSMs+KY0WY5rVySTuGpLq5m3
UC3ydhsSuf40BvjjqV+7CK2Ga5Y7O6gU6h/dptxb6L/tnpVourPrJeiBQylZCXGWmRKpeERcAyBp
62CVlfo5aPaD6KRL/Ldo5rs+NftqP6SRUYJ/nsaNW2nGyWpwucxBYt7iNeB7hPea5H4SspqJTi+o
0OtkN4+WewR5SfPNxQ80XowGgwUaHwWn/EqlO9cNGj8zwkBbx/xWRK9Wc7IxMVzc4hLT+63VofKV
XmKeSgkeznITmP9aXGENolNi3FezHW90KzP5nVPmvC+qdpLnhO7Ag6Wy/kujj73ycSjZfGv22G+0
BDNGbkitPdC6wuFidQBxGbKF6sR/QN/JQA2WcUaRODpWkskCytZGE2a+nmz0LvoqAehJQCUe9rXZ
SAaiQqqQLnFf9YQiKqskvDMfQghAIu/sS0JTOmIomFLeG3hNHvuBSSWvcAsqDNs4Qhbd3Et3cG4l
FOpN2AYTyEgyU5jZIsEt5tb0M01QiJbjMH4qgsa+QuxHEzhXTm5cDop4hZmE+mTn1qX1VLfjUziO
PTGuko7kxogJE1j3jJnIh+mTkTAN8EZX82Q0n3KgSYoGwzCGt8bYB7i7EhsW9LTP/wqrsV+ja+qG
VeMK6brxv/XUf8QmoqVi4yn99/XU5XNc/Ph7OfXXn/irnJLgiCwpbAopXLeoutC1/FVOOcY/dMyr
yECgEqEG/9sYxfmHTUwtslcS4dxF7vKvMQoBAbBGOLCh3Xidozh/Mkb5bYjCcR1fOcZ5d5GFyEV0
8+35UwyU9P/+H+O/J4/BTzstXI7AnzxfTDSsr//2NG7+6YH9L8ycN2VctPyp3y+BmIiUSUTZ/JPh
k/x6CYzZi+Tam/d9YEHkchlH0q6RPNJ/PfP/wVWWf8XfbkRRgZDJylWc4mujfS3HH61Y//9d4mzg
BPWdAJeeS3TzraPfktpezy/vX+KstLVdFxqMgyrIdqEymedQCDkSF9OTnUbGq1uveg2rQFyVt/TQ
doJstQ9sy7/9Mq9XA5SEngeJ1jkxgayqkdxbRwFPDuknYbpdxbSK/Cys/prG/luIwFuXWvRjDMNI
HMUN8+vPozeyGpGIcmORG96PZJaRedwbl3rbpx9onM55BcszNPBYIvolSIMx5K+XMlKhTxmtp30B
dvIizdp0L4E1ImKZiY4Px3zHhGr603eDixJdhJaLiSQwgLOLijgwTK2Mm/2U8hRNjE0rieoH2QT/
8/47cs6EWO4PCBnueofZqy3PHiVTo2quKk3toUmDb8wCLWEzc5NDanKwzzJV31STwRwlm6PLLhvH
D66/fK9/d7q/Xp/IE9gMhL2a+tn3PIU2aU9p2OzdXKPfXHCDsh4e3r/J5SbOL0JQIhEo2Anw95u/
/ogjWXxT65lq37a1sSM9jkSKEGXLVWbq836ezHHVdx7pVoo2zvuXfuv94dApTJ26e5lv/3ppT9ij
EZqW2icDQ73KEm1I8Qjt0dH0rF5h3AB5G7WB//5lDf2V5PPrTSO85JxsmmwKBoftX6/cZFqVhH1N
QKZWqG+lIwEjo7A1fWdg1RFBmn0idx05cgbc2Wr0bstwl58AC9FuGvthF1dKPZrRbBHeirRno1rn
1hR5LzaYO4YLT8kYu43SN4Rq9VuDqvYuZhYWrZy8S0gscYmVTJzk1Mgev3qJ+86tNnDpqPxKo993
VCDCqyPkWQBfNilJjpdZVS2tXqYHMlbwEVWHvl7PnBPMZAlwwSlQ2aAButRrTSKIzqb1TDKBH2mi
P7Vh3vGiji1z3y7tLjrUJg8xvLRNVDHQTZwaWUzuAO/ILd/VaCw2zkz4tcnUJDXbh7GY7Nsh6Iyd
hgnULy2V4BvQUzIsDXvbpKyhDgzMSxfLnJ9Y9ohyaew/UTDxl6CwvoBOOfklRfiEgbgxLoPAYivE
bbcOyy66DZJ++MZkYrrtZ6vDPEXWJDqbhOvF84+hkMFTVKEy2uS47x+gfQhrM8zGD6VGLVuLxm5/
arU9khScZO2jZ8ZuxOihtW+p8fiLlgfMMOqyxPdGTkhLiiBHakkwfNAy3cU4uCKyg8hBUTAP4t+X
chpsHdJvEu0qCe0fbQMNepjaJQRnfLBn84dXeOLLaIpwbXda/NSi9WJChJN6pSI+pGKwfywWE4/h
fj3vk5oVI4GWwQAsmNtHwjkZAI38OxL4lcfcE81jvLz6ALKdU+52tINzgvIsoYwdErDoFt1b8npg
33iK/KABIMiuJGkSl6UkzNELJmLzxknH2ZLRABG44OmbSy5gznJd10m7G3I33Sci6e/Scu7u2irg
P1beMgl2YyKBwomxRxakR5e1d2VrZef3tJuuXY/HSR6RETB1rsyNSdl01Q5ekhwSU+ZQTOsY9AQt
YWCvCnuBDcgc2kWs3yUg/OmBDrG4Br+a7KIw1HeGrYIXyLiWx1uiBVfm4GHaTiOHfoJtFN0qwTl7
jZrN3IBqlWvQt/ZxqlR9UWuLWyif+4P0KnkTaBZzkSXyy2EqejHY4jHIawwHDllp2Ch7fQ/lQpqH
WqGY66DHj+s0jgL0gF228qqhbFeWxmylZMTx005S9yd+0XbdaM1wUszyXiLS0vywq21oha6r+1rT
wogvveV5BHoqN8Y8kkzU8CSbfsxoYwD/MBqmTDko4YuM49Q9ZpzZDybX6LmYMHauU6gdCorhyTWD
/msRiOiWXoa+72Mzkxu7G/HJOHGP8xnb8DcjbdpjzTn6qkNc+awsq4CLHHrXozFb97hqgDQ0DZ6t
sTbEaTDD6cbqcVqFlXJvkA0Xz3QChls1EVQ4kltzNSI9QDCHP6WpPXFKK2xNRi36dTW18g7VCo37
eZr3WFbcfk1vkAvUxrJ4ZWbQ3qpZRwE76wFtiQI1+gagDhDoYNB/2mTFMETNyuiuVn3yXcyy2Rs9
i1Cq0U3g1YAGIj3BJKVqdvSnw3zTVHGDeDOy/U6361M2yJlRcVlzZMdCEa5CBC+LeS0iKsZzApgP
UCT414b3JtF3R3Qi9Qkz/rTOREBoR0LfAbVdnngHZE1iSzqv3Dh26B1E42E6wpzjV3qo7VSUxjk3
YPFOYLvFN+bprc90SR3+adMCVz5tAxJrfSfoyNMzEeSt+6DlOYwlBY6J7eimoAh4If+1ZRnr09us
tHGQJ/q0blkFvsaxN/slg+19a5J27OgMAyGRi9OrCWkoY6CVLtSi5yYtjZfWKSB4ZJhhfjYeyJkJ
mew1FC4cZItnySykILMAs9E0whghlsBZbGUgAhsXo3jvpvg7eIdnnm7rbmwjXFAHyyWBaWBVxNaI
DntCjETTbnGqQp3+7Iwt7F9kw4RrKPiccYzD5tUfZ5Ij8wmbNV4SOyof+zjPacN0xQ6LGwGes8Gh
X9Pz9UA47VofF/dM2T0DfW0PLmNgum0dWY1ukOrL9g6CeVL9lYeLG/sXMH1fGV58KRnpXRraEryA
MH/ck5I0mSsXdx+zKAt5E17O/Jg0BuYap5Rtt5jOZ2K9kMys9FHOey/Ge2eMjf7ULuiT2F6sjq98
RFG5BfWMRDJPTgKXjXEdHkfmlitD4RArnVq7r2IJI01DOuG71gy/0MFX2GVW9P3VYpUu9q9cSXEK
8A3g+mngAtYoffn6NXfHQZSckEpLHwfiMHZFUWPsq6XmC1uhLKE7uwtfDZnLZsecskEyjjlxQEni
WwZepNKDb4CSeryx1GQ/G3md+UXFCy4DOz2SsUXOLa5yHyBD8SNhDz8AUmnum1TOj7xIdNkiLbxu
k867I8e0R3COIyBWVbFzlSWfWs6iQPJjM7jICCCd/mmlMgNtvGnblLgCTe9/9Oh2H8hnC9YIohNj
42ryr98pbcfg54TExR9ta9jqdmVcYTDUUPakLDLWYtXPzM7XxBh/KbrGRYrfj8y5OvHZ6ib7c680
+3MiqumKnUpuoT5rmymOtQ1mPUy5ARE3tCDVpzLKCx+NRe5rqTVevT71VtDPKmnIXpupvtWLomTj
a5KTUEBJ6jIq10U3D+uSF3E7ilI/QUsv/MJL2kM+tZZf1eSFjDTR+Ygdbzp2GNOuA9cIDzB00F+/
vsuza9BM1GyCh2hOnGY3Hq8YPJBYjduA/L62p10rivRar5P8gHhGPnlB0O/aAFbdyo3ZDPXZ5uef
IYCmTTlfGjWO0nDwrHwN+StiCTQWnx8MoXQar1gUpoNZBcW1o2YkCqXoQox51fSoj6UQRAUPiT8T
Arh1jNS7yDz4613qJNdWGmnbzsJNanc5arJhHm/INcWoq6rxmpAytm4nKtqdU5d4/Wi4OunGNFRA
cI0ReT57U3/wFNwPupINRIk2KwwGokV534F223YsONRAhdOcDNtsr2t8uPiIZb8OIxyR02BUxxoo
0xZ+pjYxSi+0+0bXsay5eU/FbJPRk/XYavWw4dNsBVYJQhWAHbp9zeidIc8Oa1/2qONd9vMKq6fl
xcbLK13IziHG2MOgv9Cgx5E4xqW10uwFwsWgg7BgYR5nKCe3dI+dIyKRyXfbSR3ciS7sypp6yFO5
J/tx1fagsVZFY823OrFfYJCtDA1PwP9zTx4T/UcPq+RF12rJOuA/vUksINGrcq6DfWMk9i7WrRk+
dCB3Qx3vlju6dqIRDrMnIgKTY7NZd3F+Z46pQs8AA2SuIm3H2Z6YQUsQEUfiLFIns6jvrN6CPpfG
2gkExU1XoVErbYz9Q6L9cGtS2Q27eLI6uvGM1YMLbiNFMluycoqwUVvXVYNf4mvcBQEghoK65ARN
S8Fbq3XHp0KMID+IfN1G042JuW+dNjL/5hTaN0y016PZWFtzHPKlbqsPbuSYEOLj+6EktVa5xCux
Wu14EP3agKZBbDXHOy91n7QCjCxZsGDl46YOaFKH4SpFbbLR3RZojahsP8OxQVJVJRBrdaakxV7B
3KjgVxdRyJg6JBUwzvAHILbodszNoq8hqiE43AbsrKkbe38ka+2usiXBXlkIYQxLTXSKElndFEVa
PWkhaVTs6sSZofADMeiAXDPQCm0yt0oPXT/NRzP2CAUkPm6vRamAtBHW9o3tqvkmCaW6QzCV+iB1
HIAaoyITfJYSDwma4IBAwF3mzcmW7C+6cXoWH8MEZeTKaOsXT835ySCwB6N0Jjy1GcrQQpnhwrxP
T03xQnlvfBk5jl8aRLcTwG6K8ravE6JiTEYkN8E8kRrNgGeXaGQaty6MITNnrAkMQGO8xohKdZsx
EC92ZBPE0kfzdG2TrHZbiLbcohBTX6SivlqNRmReTSi2vqC7cY7MHovPweTgjKmLznrUlx1SGjnW
pciN9mNRdKcodu3LKG/azyguxH5s6+GYibA/DdqUfkPrDLuHqQUmtK5FK+lU+fe8cfR1Lw37GTpB
afKJVM7RwJVwoVpO4BIAL+7hviCtIm6Qik1aaz9YBQntAHMMjOF9H12V2vSDxF73ySydwte92WV4
mM1IiLIEcWo+rajxZtgEUY5Zq9PGYSMnxUqWZMk+qfoMY4mj8/Oy2x4nThVwGa2ZyAd3EzbVzEw0
v9cyQA9FS0OLVX5FzxaMu4dwLDWqz8pKrE0qMUqvgEjDVCetktxCT+b3ZZqXF+2cmQeF+regns8B
DoEeTyu30/ZWM2j5nuOS1H5MbYaPalDiYDDseWw1Ii84d7o7TjEDAqE4eMBe3F6wKWY3lIrJ82hY
5UNSp/VT1VWjs6s0ko5XMUridNeXIiAaIaWksbW2uAVVj+/p1fSbKmn2qw5t87E3ux/hgO2to7N7
MXpucbKobL8VlU6GRLBMBrX0ai6JWlk1lpbtWhheazALRBH11RDBI6zaKxqB4VVCMbQMK5jeICyo
IWhJFE8qMcnmdL63hb7YXFqmIJ1jpotkZj56ZdPdEErNuQPryeOoGouNyzF8tLfBbVNZ5QttsK92
0gxfwYzdzR2AtK3DSHmj4WHeJfXMyl5pFtq3LrsjEQAZHMA19UnoGVlKgYSLFXX6du6ZTcMHs/ea
W9q7KJLOhZlK5kmp6hxkth5n08QMX/B0N4jLGTYLSwuhuIzOPUcd9hOQf1+D3NE3Veh9Zi41nHRi
N3b8LSYU2rq9Q7b13clcdd3T1AITHTBPTKFJ8dym5NLz5mHXK4cnVrrujmAadK4a83iehPMZYbt9
H/elglIS88EqL1riKnvQe9LbCk3sWisiB95zHlmQ0+uxmuURzRtw1KGVfpUVwXPpEeaeqcGlTUjS
JLEzkHEIgERbpqhuRxyh6xCL3adibkIqXHLq8rw9tAx3b4NYkzdOrYcbmUjzyoh666cRFvjkkgHx
NKrIY1BE3TX5n9FFJlJxZ1ewwkADzoHWfUkKDQxE2uxyllu/J5F8M7ejfovzQu6zgaF9SUD2Dkl0
dtey4i620sr3vJ6ZbNbdh0gWMPDp8miF5bRrB/U1YtS2x/XBjkUheGQh1ZiAef0FpZxzHGwoSE1Y
p9S/ZfGzIwoVx0dbvVjQNL80btsh+ghBN76UepLoJ6PqghMqjGRDt2TgZWvM+87URiKYiNzxruJM
hcTykFc5rixVVrjHCtrIa5SB3lUxqey+yBGS5mLydhHCvU1FC+temg3xyVD79JlSRdWWOurz8A1T
RX4kcilH0Ck4JNUgemYDHkUee4bPcWKvQXo68v2LJyeXjzmIKlJ0y3BPVYgcN3a/NSYChFKfArhB
7K/TMOxJEXx2OIKMyXwhlE56UybpnNEm0jrX+GZ72XCyS6KGZW3RSEkLdR0Gxr4nmPlnJC1xI3TN
vG1G72c92tpjyKf3YJqOwtPQlAivYWIFGxSBDhlVotzp3tj5ZlwXG4m3kGEpHYD3G6FvzUAsW2eD
psWN2/zMFG01nixRK6i9UyfZ0cj7BwnHZR9KTreeQyP//cu9NZmwGLYAjCYxBIL/r03XUNW6wdyb
yzWtuK/NescJYPTrwNE/GLeck8dfpzsWbl4sq4KJi37eWZ7nv5racsbw17w26aeg+z62NOm1JjOg
kEKRYZKtP0fBcqJkwP8/6N5b2LAcaVuQ3X+bHjhWO0PYVNAuQ/tWIGa5rEL6pH/+UPkJlx62zuDz
nFlvQ3rt7JwZzOs4hBA++pEeslPDTqoPfr+3xhE2OI4lTx3UwDJE/fvgLx27op+IytsPA/YhiFRf
pVt+ff92PrrG2XQnFq1J8BrviGG2lzMBhbabf8SRXn78X5v/JlM/aACLsE44v70cXuIOymzVvmID
uww73TyaZUG3vB/ip0hj1AL4R78OFe6RyoKhBRb7o9HO75+epeuCPirfn8f55WwAYYsKKFfpId1E
dk5IbCtxAqT1RaYl8HQqr9j86XPleuTxeCymJBycf3s1tZU7gdLd58XIKiWnWycynA/Wk98/cIsZ
uiAbQ7omxqizD9zDljWrNKuJu4de0FQlQu6qvyBz/qOkhjeuxE24Ao2jAS3YOXtNvCaO52lyyz1L
GywgrTlZk3NfqeTx/cf2xs+EmtfEZimWMbG9TLD+NuuWVZ5ieXHK/RzrvsqeNZcoyLRYMEbH969k
/j5sJKz8b5c6GzZyUJULDxUAb+/RvSO0ZpUPTgt0HlGfX/fF/DAJBtOCJqja1DYtPl1BepHUrX47
my3pnA5dwoazdK4sumC5DUZJuEl1bFG5H0h8my+DjGLQrgsLBBstY4qr1s/MNmmPTp+NVzgDaGPh
G8zWnLWTFbmb8wc3ai/ci18/P0aZNPd1PgADIuzZ2pwtCfBe0fFMm6j97OWFfmX07qdJyvg5n5eo
7ixjiJLB90EKhBabXLR0lAcJbTcmonZt1CTxmt0DJvJijWAReGb+qRpcpFecLvMyrYkgWvT+CNfx
3CQWGvShxB/am85RwyO2Hu3S3jPgGjZt65prrpNsOMc7F6mNlgGxKynYrNcbLyQm0wnHjc0dejwt
LCD4OBv9xVlwSe+/AW+8a6xLaIIFexb7/tm7FuR9zRh24rkkWnPRG5514Fcf92GC8m6JLh/271/w
98mvRay4baMwRvZClsuvLzekT+zomCT3ntvaB5ouuV+HiiBWq2p3AZCBi4j+yz0q/fD0/pXf+HwZ
a+tSwpKH4H7++apw6rWokwVM7ml66uVgfK1p+t4T/5D8eP9Sb9wkU15WIw48/N/5DJ3hCEUn9I19
3itao1iZiCesOlhsSaEOskkRGTdM2bAfmXTu3r/4G/dJXbW4vSFJISU4e9WdNCRxpCyKfROUQDCG
4j5cEhTcZFJ/XAbYyyJlOCiMHE+IswWRg2ATgmPP9oB8P09TMWxMd8SnmVnWH7+mlBsIphBGIcPQ
z6MNqqYsodV0ZPwa3bCZJd0XK7keBiGJ05Lf//QB2vpicjcN22CUdL5thXFWQVOpuS2RW3vkj1g7
8Uob6yaz0o9yYn7/ALkYpQ2lgWCqdb591QyII9nl3Jlm30eW9hno8/dktO7RaH9Qgyzf8q9rIJdC
nyO5Ndb814yDv+0ruRXFU6ExjbUqWO80TLxS4HvMCDmdF0YuabEfvCBvX9GjFPUWAdw500mzK8ct
lyvWRn9Mveq5nIx7S6X1qiPxaBV15sWf/3QU3iQ1UHVwxbM3UjScO9rASfda1x0n/Jm2DXhF6h9c
5veC0dYBXqFnX2JbzHNlFfCdMY75q/e9Zi4xCwX8jpEd8f2b+X0V4Spojg1WZp3Aw7MPGe7sWCSJ
kS5uf1Ag5NdmSffTKeRtUrdM1dx5bU3lB6uk+ftOyVVZOBwhBHkn559agDncQ/+S7j1BOsSQEUa+
LqoUeKPHqG4uFpwPQbGkD5R2Gq0JIsVV3ejOrkUtfQAbkm0HyqJ5EvUn8HZkdlQVxcFSFtQlaE+0
MfLBM4lOwcIsPvjXv/nDEKfDG2dA4j3/YZhLRhntzWxPi6rwk8lLjtpIs+P9H+b3FZZHhK7SwVti
Etx1toflNk6nIiyzfYHNA8NHv9dT49512o+qljc+WOGBBGMLkpIz7K97pXAyq6jqgoVorCym2UF0
GKU+bt+/m7dWIEkJQKgJh3Ke3a9XmQkDG8k2TVEQwIntHbYpsNqQKpvspU/sP6+iOTMiE2XLWJLH
zk+oJErIHtVFytkx+L48OxXL21wFn9+/q7c+HsxD0kGSy8Hg/DUeG1wSc8nHk8XCvUkX27sRiO90
XMutCoX7bcjIrULF0nywVb215i14PepqJIO/HXron+iRZfe4i0Lzui00uKThtkoeq2S+Y7n+4Gpv
vfAce0xedk6Wv6kFiRhBR0YgwL4Kq3SXE3B6O5iwzt9/mK+wlfOtg4fomGxHFjLns3XV68yxE/Td
9m436I9xpJdbDcXxKkisPqNB7wwPieGWENfa/rqeipTsccfaRS7Crhk0NNMlqGFGTXID1FOGsl2X
fHS6Nd588g4nbL5MLGTnhY8KGl0Mec5uM9r0Ctv62Wi9kkhRgtNjx/3cjXQnnCqik1lY8WM69M0h
8MqvEWPdWS5M8yG3D3SRPFglWkV2PPfx/oN841tjsEUJiluOxI7zDTFz+DdgeCn3QzF/r2aj3eoV
iqogY4g9Pb9/rTceB6AePmyxKFapun/9rk0yXXTbbSntA+O7TsMBb5n+3EyEm2NoSHw0w+0HFcYb
H51h0LanomHH+q3E7hVcMRWW3F4inqI4JOOG0T3NTAw6Fszzh1qB1mMk2+///F5JUoS2SGVjWOcr
pa2BDlRuU+45q11BzlbIc7NbZMkhvPjwcXJF+EFp89YvyaOlDWAanH7PYwb5Voa2setyr+lhvZ6M
ntFkYbW3A1Ei+xwG3wfXe2PP4QapoSw2NorFsy8wD5QdxSWPduxDJNy2GjY6uIyNhSzu/7F3Zrtx
K+mWfpXGuecGyeAIdDfQOWdKSo2WLN8Q8sSZjOBMPn1/lGsX7JSO8lRd10UVsKu2zSQZjOH/1/rW
v3Mpn0wJ/JyAOE8XUelacZMXHNEMvyxu7EzBQMejdxG3hnFm+npvjAo+qNmHMEueT8Zohy6mmKgM
7Oq8fSAr54dtq4es5v3Fobr1iIr4lw9HTGCYLkzi/dCRn36AxkDB3aynApzkhNDH7e+qtlpJ6gBn
LvTOxIy2GHO7oPJsmf78Pn/bbEtcj3RTOQJmof2EC2jrTerh40H/yg89mZX/uMbJmPC1JE0si2ug
6jUWWCzlobZr+85scfkFGVyD+NUG1leSDL8k/FT2lYtigIZN60Ht640WSVQR0+6xBmQwoMLWPUhz
zPdNdZgsK7o1/XBYFiPc40DqxTavUWhwuoUP0oXBPrI91Nr6AALcmDPCEnp4d5Ofo7goDFJqZtv4
Vu8UrlASB8LrJNPZHZZz5EIaV9fR4EZbo6rHfWaj0+pElF91kFuAVfgPcZnWS55wuoECQOM/Qi20
Q6GUL8p+kuugjWwUg2l/WVoiJjssaTcfP973xiarOERaLBRz9u+fb9BRtWpGh7GJVvBFDc2LF8lr
S2gbkWMs0/ry3/js2HOz2aN8jzL+5Hp2NBYKi2Kxw0s415yOvZnu+6Y4s3l9W/Kbc4RNQeGPGoHj
n1yGGJ9IgEssdihJb6WM8dv23jeVfqITdUVXegkv4ktYFWeOTOL961Kl5YlyuD7dkPmScDnZ29RE
ynH6HA1YE73K0m5Ru+sZPCCfM46yc1I+0k5BmEApRFQME7kyu72N1NdOem0v9FbbGI1VLIGOgRMZ
5RbjB20sP/lqGx0H9QE9EEFP4cpvDIfaizutQiO4x26Lp3iy1QKeOPijZgJ6nfB7CFSRPxB+GzeJ
l01b0gTVBkcX/3s+2cuobpK1SyLIoxL2uVfx3pzuCMaYjx+BFzI/st/miFiv7bxIu2JHLN+IL2Mx
9iSIG013ZmS9Nxf9dp3TjRF2yDwr4aPtQNnpy4J6wzIn+fzjz+W9BdEhA3OmCWIP8OYf8dvN6MqU
pSIMbUfTyVuOMwhcN5/KFFtvVI9nTGfvXmymN7Pxxd12eohwKiajIuNb0SIn5yQ6gamSG2RgCCqb
+Mzje28igE9IBWO27L3Z/GbjKJwEKcWuSqpbs3Zh7QTjU5lVP5oY81bknHmSbyDOZPhyeuDIP5dJ
Tfe0TzPVMuP5sk9LhoyMnsk0Dt5U9XuTWvyqFFq0s6QiR0H64i6GFLMbQ5TNIQa+Ky8EGeOX1ghR
YM6YIUyKILiP3/R7w5b3DHeBso4JJurPN90DydLSiG1Or+QP4YePkdndv1K8/o3rwKRC7Y577c3m
oO4Am0pEOTtOopJqTvNSwDuCSladWUjf27ZSnJoZ5/N/uSffoeh9ZNwIsHYNwvGoRufWF7dVaR8S
z7jOSvWQZ/6ZQsV7A/i3S55uWJPJyhDq6PlO64dt2JY/fCtD4eocqrI7c+YQ743fOd6eWjQh9tSS
/nxfTe9Zchpc6HzkJHxpIvmTpE1nScCUB/OImNI5dWOZMyPDcJkFx5oxy7MqlD8Ehj1ZFFWeAkVW
XGsiW8bagtkgaqr7cPIJ1S4y8EVB7W1gr3mPns2sSUxcjWpCq4fVlM6lzdL8qfcQBl1SRgapf8HU
f8STKNcNW74YojCURQEJOR/Ne4nyksXetM+M2veegj87dSlxMG5PG7Awyeq6QKS8m+S0x6WNT123
nohkuKBm+gTZoj9zwfde8WzPmBmmFFtPH7tMjHBUbIZ2sSLJo5MtKPTXzA8RElm1gGeVPX78wbxz
i6zrs9vYx4jz5nQJxMojyEdkO0BnwC2q0bkqInZoY1LWT2AXpx06pK8fX/NVr3GyCUV7AxrG5BPl
aHsyukINMqTjZfnOgX68jOCp3VuRMYNORvsiKrPskWRDEkUsJFuvOmUvArMM45iYObREW60nJPPM
ozfeKWKiSqDqM8/a7puzbzjYkww6vuh6CtCzidDaoEoTmzqAHEOSuVgwUpBP2YSLwkWCVlKnyK+t
cwHf4p25cvaFI8cAyE+jzfzz29ORRgCXjXN8y0DrF6/i5lgQKIPAsrAveF3uvkmQJOKzIPsvo4hs
aDl9VFJ6upte9PpmHANCXCw23mYz6Z/ZFhfbqGdIYZtINyh77C263B8jikym7G5tOUm0RjBorSpg
E7vIUe56iFp35YUXZpkCBBXFcM1nixNl5EN4irzWP2S6+wxxPz1zMH/v/umA4UF35w79aeGIcluS
1Y3g/rN0uCf8F0GaM8RPsaFFm49H4nuXQn2J1gA3OsvGyQaEppNS+bwsEe0LM095s6VnkOnBj7Lw
6eNrvb6301E/V38Jd6DKiLLjz/daaE7W9nnM4aCDOroAyTri+CBSYhvIsiO5ODMujFIPbprB7I+m
qYW3ZqOBLBWZ3MqCkKTXH/SfUJSHUf74P//18p1nuYrrpoq/NX/CGGy+/X+SBN7QsP9flb4U9Uv9
9s/8nYri/0Uyh8Nmy0f37dHx+Ce/wbf+ApngU60DJ2J7r2iHv1NRnL9s/sicYA+lyhKzLOkfOCwB
wIFCzRxWPvvh2aH+SwAHb54hfhtpcz0NqfM8kVHI45eeDGtMjqYlzdbak4brcTjTuiNpht12In/r
kIXKpnNYIpsr+34Ewlm7lzYYKpINDaO/o22K6LKW2ksGZ+4qpSt/nIpAPDhJQgKsIx1E+LXlHqOs
q+9G5JQPeW1nW8jWxMiHjvGllIG3Jmw9OVAfXjdjrb4SCJDsBjAGMcBGyhyLmgT0b7pMYccw3ZlY
8VPzvqpjPr0iKy4CV2TbFq+GGMjLLAGIgmwNcprhEF2Mru73BT6vfJlrDnFTJP8eckXkBxUMAp8h
WW1l5vmXQPo6aE/OYN4OGnGCbpyS7jzG+tUoRq1bdKVQG9M1sq1RmuFnjF7+0dDSG2Nw2qvANB4m
fSxX4JSJG1aWr5HdIcVPMY4obnP8nh4hbagy8qq58UfIS0biirWw7IFE1yxutxyd5Pe+5yKiEhxV
4yrbIihJPykrAbQ9ZFaylfmQ7Py6aVYYLfOV7o7GssHE+FR6cXCNia+/bQj8+uaP/fi5qFpxS2Dw
uEMnXB0donpvqWoTbGqa8UYFdnuB2Ux9zedc364I3Q2C9W6LR4fboKIEk5zWUFf0Js4Yq/1OXBur
hk3iri/x+oV7C8vVuo0zfZHqZbGq7eAqT2W+1zxtn0HzX4WqhIDTVWqrVEciu4/ko06a+KJxrH4L
6C3Yg3jKb4zJnczNXG46RGONN1FMSXshrTF5DMfYf3YVKpkkdiTxX2RWyK5XD35gxVckUetXxD7A
0WwrET8FjVVfJpz379HCyG1uwUJY9KoE0TxkKH9SJvHbaXTjKyys02Z03YwoUem5d0UscbIiw/eY
JUR36fSxfoO1yD2UYYPefN5Qf2uHQR4Dx8l249AKMLky2+bSiZ9bz40/KxkZxyKU9m3OQX83RFij
dK0TF2Zvl7uqLfG0WWX9AJfIXw55ne1zrd3LIgDwy1rtHU0lzeeCs++VCq10HxuZRDyeUZHK05q6
lhXZ15nsL8wIUHlXYvTXMBK1Udi8RK2nj0DSUmONEct9UaL/YasBJu4owQeNub0vYcpvXA8w1egW
5qOw0m9jL4hr1ELLfHa94qHsxPRY49vaTnqh35aRQyTdgFf0YGs1gnIKuvox6igwLXvNUS9sdpIb
F7RvtrCE8L+RdxZti44/FE5x9smLMVJ2QiM8s0tzWOG8xF4IYjBbDMGcP/N7AFHNV+GR4gPUyXgA
Vb8P6dweyl7hO/Qc2iYuMaVxlqS3FA9B3gXZzhkJmXUQoe8tdChYbWGztkyWz03pg7GjxLMZY6FW
CHKJjS6G5E7WOr71QZVLkSbRcsIpt0iknX6Gijd8cgup3bKHLJe8UFfH6Z6ivIfxd6NVw6bPHHWB
7xdYrI9ivknybVD3+pXn+dlWZbdAELrPWtCX+DSEcZvoodiBTiNBNOv17ljoXfUNRA6/xNJXvY6Z
ojT6Yc3hiNpohBzwc+OOSi6kPmXxonfHEhDUGF5PdZlutaGh9jSOtrusOjzGS28uC4bBuCblr64X
EwRtb4Xe/VM4jYRaZWggiO8IZ4pZHWdwDPLpotQGdTUWgb42DO1zYqaVtyDdVqyJ3SVYxFEE1lSg
VTMtfkJXpO8zvdbXCNwhkyZp+TVzoukiKCP/1s49Z1/X9pBjW9Ca27jR0pXrgowvZP3i4ALdJmgO
b+iL5M1S5kI/zjFwxPDlU7YwvcxZ56L0H31WjeNkRdETjJP4Euf7F39qnB0r4rQck7pDg2/FDKU+
uazxPi9BDPmXILaqmyYJ1FUChv5RC+LsWKe5XJfEiG7oJYDvNSO5tmslntI+h7VFpO66CrxyQ6iB
+QPRW3vV28hELKHmxaWdrM9RnsWfGhNgNQSK1N9AhAy37RSla/Cp/VIzgujGIDhg0fuYI7tQDfd6
y6PH7jutSJsEOz+Y3gVVBmyBAybxa+EmPQPN6Jd4MKkHSkjLW3hg7baIh2af+pP8BIFjGxsyWadj
MN2kHUmxEOgwU43QZZNlqxUWLc1h4yiO60YXmgffCNMvvTLTVQ/chWRsltuYT/yiDky545QyEKSq
Kv85RXK4yote/5yRC7BjZor2QQN0gBrhzdQm2jdpufpBNp62yUO3vjbiItvDRw82dJVqAtp77xMl
22Bj6Eq/BxKpczkXcNs4as5GRG51rEb1tain8Zs+tUz/bdVMOCUHK9wOojdWEwrhhVlrFyQmw7Jd
FFU8IMkpezsHNAuekBDGNNZv2dZXrP1JEj60sBEhLrYKwAd0yuZWkXq+wxDrx4tBzhDiqa5g7LqB
p37Cikj3XRbhQBp67TI28/XoFflNN0M3G7t9tiv6ccy1KgJS2bfkFzvPdhy90DD56WbTs1cOd7Tv
SbWZehKAhcr3VeGO60rFDzih5UFGrvvQydR8TJO++Ab7aniqAv5gVziEQDrx2FTpQYbcRXuQVPK7
Zps5g5qcK7ZaRegsJgy+9jo2y8ZaOyXBE4Npu6u2H1rvRjVqdD7XTjCD04W3y7qeF0c1yiTMrOMg
BuFv247serY52aVXsVRa+SyZQNl7+d3KGCBtqnQM84OnpdWq7hNzxSYvvaAkUBzaKnafMRypL7ob
hMlNgGjlwgVrX9ECm6Jgm+EBJGZnqPuJkJOwsZPvXjTU2idbwTlf49IJoBlrcVruFVaKVaHp47ai
WbfpnPqJVKZ+UQ1httJH3mQTWk9IifodkQnucsyb9si/OWz8zGU7CVk7rizILDi5FrpG6Ecasspo
Lgl57EU+FVMEX4JW74EVRLvHUxxeErllLMPCGI8d4VFHjIX2YWpIUIvi/gXI+niofEdb1JbWbo1i
IOainbdbYsJl69uiuohj0ls3qeuMq64Mmp2XCWuZEuq5rbFVYD+zbvOJmO5EaeF+ssJm3wZBcKhy
Mz40enjpwFVf6q4hL3GxN+A6XPWlFciHvcEet7Hq4k3S1OAJQz1YV3hC131gSRJKIhDPTSDrpc1r
3rW6NBcNhp2tDUH8J/wQttEylSCt4W4I47vjFeQu1L8y4FsMfqn9KVAWOw602K9p8f85xP2PmMbC
+JhpfPzR/6/nskp/P8WZv/7Q33FGxl94AJCIzqVzBD/zgexvDJ//Fyglk9MddSiOUL9TjQm3RF2H
YpCsoT/jjCz9r5kvZr/i0xB78Rf+3//9Bw+tPvnnDyF5YJU5RFKcQzjmvSmSGR3+Ep1YgX3HhBAv
0yK0r0XVy+NrQfC3A+7Nr6Ph79d6U3ecEc6+QSl7Lji9aXF3ta5NyjOKvctcf5zIAz8mrfAfR57A
paIiuf74em+q55xJCXwyAUPT536jvag09N6kV3C93ICiCbecENpkmIxjA8FhXzREWEO894wHhP3m
mdL9m5KnzYxAdY2DtoMS77QOQ8haPZR1Vewn2PjfKZzVDpk5nXcJVHa4wwrpPwaQwM7c8juPGBcB
NhqHleWtbKGhKVj1nsuqlBuEXGdR870r8nha+HE13IQ6qMWPn/GbC9JWQ63DICJcS7xRWifsg6VZ
V/4uIvHk4tcpIWr8de4JjbDCznn++HpvtVQQKFFkYIJEEMjkf1J1AEalT2EwAAUrB9pICApq83qa
lI4nsCckaEmij3H0CALYE+9n3HF+LB4LKd1+GTkpBlR2Lu5dM5rM+RXk6m4hZVQDAPKHz6PpnRkF
ADL/rJLgJaTsbc5tM97mW0UuNk0vJHui3dkuxd4Hjf5BcFGHma42YcmhMVeh0R+MMhpJzMEJaDzw
DY53mp9VO1PnJHWIa08A8ZD2SyhqKNEIlBlL7N7Kixxix5G4PsoVnW5m+bqoOuOYmzrPgTUBtCv+
ZDL/tCo2ETqYk7eR9mActcrldNW6Okl72jjcGYCAboLYD7LFVNH++ep1Qo4rp5pgE3ipMpOLStjD
jcMs4UA46lJ/l+id9pRkkR/cqQpqOOTfRAk2WvWokepKZqRh0ISjphoujDhOhqvGIkT8FnZaf4n3
OouXDp3zRUezEabsPBFUY853OnT1cKP1JPf57Eu95RAo+dwmpnyeKl3sEWnCJSYiQT4j4us4M9RA
o301zbBzPfEJvKzsF6/ShztyBohmJxtbPouoGe40peGqaDj5xFNsv9hYJot9MfrDs1M2ZgsvxmBb
Uwf2cMeRgTsFFEQHiDqxWhIGHjxyrGHX1Hq9/ZK1PEdv6nhuFXm9rc9LmzzlP8I3s18czRnuoFP7
aw7UNsFnxNN7S3/QIuIHu2C4+zVWo4Td/TIScd9exSlZNVnC7mkB6VE+m4A86m3dd9m01NCwRAes
TnG+T5WmyDKh8eERlGGZ0VPU9f6jJ5lPV03awtHMR4txwo7TegEZI5/BcPHxq9y/9MfKfyShG+Cz
VcSMjCElPscKh/Kiwt2bAbcuh5u2HWW/6pyZH8/XLZ+HIaEMFpbppDZdW81I4ggoURslxCn2cr7X
HsPvwgtL8IXz87cgfC5F69HtgVKy8j3YD0tV+Prx9d9pgoAkSfBszBtTtNO419vIbbpVH3JYblXN
AIZ65WH2TXtJnxUG2oVBIJdcUpZrV6kaPB8ooWtUYtFwHGjZL3l6cmywoEtYNHlqDvcUEfWKHKpy
wPqewaFaBFQV4DBnsaHve6NxgaSEuVZEhxoiv7Yd9TbpV4rWUXAnZYEJIcIyjYw8Ag9xaU7++Ezt
tf/ejTABQZfUU3zTj+xhn2oef7Sti6Lb1mZU9BDBUvjwgP2XpZ7GkOI7m+dcP0gRROshprgXQGvY
kMa0VJEa9tTvrI30EnG0vbIFxtzvApyroArL4cHJyTSLJPgaIrXGo2WnDgk0kfEZJYPCqzU6CyoF
xjWJH81dH6k6ZDfZ2V8aNr0W46vuxTL04+Gic4lvsrwyJJReN0sSakoyQYhh/q5qpk2Sn90DqX/O
ERkDmYGcc8dLg3BXXvig1eUCyTDHazk13/04Uv2q1towXjG4/YMVNAP4faurfTJB3OBRFDU8fgNU
eBMhuIwr9VIYbnJEa2Vb4NQEUzZSIAZdRZ0H8E9q198jg39YMC8PdyxzjGUTm3+8c7SAVXqOdR7r
Rj7b6GcfwZC21F3DOevG7roBGHoUPM7xqkdpGfJ5rNMhW0A8eBlKL3xMbIcJszTTB0BdCV3HiQ/L
H22xD/Q63sY06/aenPkHvh8UK5bR8sGx8/UUJ5QouQ1KBSL3bJz0k+4/oYUwvuSVptGzjazW24u8
mkS/NGQ9UIg1OOU5NGm+TmFnO2jZ0kPmy+Cy12R4A7gp2oee/0CGgXrMmuplzKH6MwSNxzr321XS
8pwGP2Get6URg6WQ5pdWCyDOE2iiX0m/d+85zafuKu76vS1arVuJXhlLvksXMM4cwUWqb3E9zALp
zWSZjzkBOqtyIKRn0eURzIHRVHjrM8umzieC4li4mvU1MwT/vmTFqj6BNTaDr77XxwSgKRmUm8kD
0rYww7TlWFSn2iU1kJZHlwdyMTV2+JkkL6SuVuHBCRL6KuGWqAvDcV+OZlA/l4PHXkQ2NuT4PtaW
qdHxWpXvV9SUaovJwspCqgQeyrtRJN4RIgLLQl4mFOUzp/6uZ4l/CUaE6Q3oF4NGgTG8q0PYJ+Gg
zUOpJf9iFUalccT7w1yqHJM5PfH5ezqTX+M0kX9JeJ4QyyzzmQchkPKbXI82eyxnEn6UUntbDCIk
eCCTcb4KzZT5vupwlUcd82AHkYhmLd3VS19m2jLx0EkvEhYTwgtcMHhgQviWbHzhW3dkHS8rLiyC
yXqZRpqty9cp0I1mjJ4L2oeh3+tZdNP0BfbdVvZkKbStvnUzmyS4qtHq7wXEKxKtRcWIMCdlv7gZ
6yNEKebpHCVztSLFMYtATtDrPFAbQGH262cZhU0/QMESIhNCmw/9bsVsr7Kq2hGtM9w0cBYfco98
X2PKivFgUiYq4MATZjpcGQ5E2qXOEf65p8ocXZs2CPh1TIwDrLtu4pLUaEYXE63MiOOTDpXqfJFx
/E6zRe/p0P6W4WA5hzatE+IElD3eB5zmn53IYGIdiUO97GXFwTbNwOyzZBjhQ+9OYKpKPXMuLUpC
NfOia9xnpUb1qY20n02lwF60vY+xn6/YWMWa6z+Cd2JYeFnFSq7Q2D0IqjJyEVZDkW4q1wJGEg7x
/EQVrY5FZpMVt2yBXrBgVkxV98H8RpNE8JranBGX1bxGzVCcGhpz0sHX2jSs4jWx5oH+CPgLkRTP
ia3lvSNirb3v4GiDGI37KIy8O1L+fBKGU+lPQrI0qjHejACwQuNT4rFbpubVN/aC9vRwB9+Fmo9u
kU8SZHm8anqEGL1DfmSu+exBXDPSAR5VEaFzOKxiLRrX/EetBsumRZ5M8orXr+6AcJHq2EXa50Hz
4wMoQYJfa6IvLBQYuxDqBbV+ssDpEdvch3JWJNNHyI39C4sGylLldH48pnRRhS11vNBYVZNBUOkw
qH3ZQSQOm8y4KyymmAXbEIKpOgqiRsqOpHHy9KcWW/bGo3iy86cyp8ijunLFF9iT3lD8LCr1U8vG
a3+w+j3jmo1Bq/Rrv5H6tZ2P3aqj8u/UY77D1aHW7I2De7pk4yZhEaXqQpjTYFnXlt5YV2SBF7e8
bdblYsgOrHywdfNUW7iaaOCwOevQz65a1JVwRqPxWids+5PUnPa5Kk1xLDuSDZbwDNhADgr+VQZZ
pLsRuXHHzg/+ngbB03YCm/pSh4IZIpefIA0t3N4KINokE30ShxditXzCG9sWPRk5dJBmS6bWyaXG
ClxD9wIVyXykM0OwXjEbNkl50SpT2zuC8v0VcXsM0jxitomdihE5EV2KSBqBXX0zpn1CxiXb7tXH
x6j5lPRb7xYiCOeS2YuCSYASxKk2ZurMxGfFkztpv276u0EnpXDe+H58nTenHy4EWmLG7yM34uD2
pxoBvBxRb2Ujdxnlz3jRIsF9UHVFegawa6jN1nx0eZ0OP77um6P/fIOI3HGniVlXdXJK5EieiaQc
5A4AsvPSaDnU8hre7aZ3I+avMi/GO8eJmItVN+9yP776LMs7ebqoPTgV84HzI04tEWOdUD0xHNwm
dsABZPIq88GbZ93ErZntGxxR1DRlxbFk3nmDS2Fyf/0J/5FdnJNdUK1GqPDf6y42WVnF33Es/Qrh
2H8nbuLXn/lbd6H/xV/BWyOcwKK07iHj+EfBznMJGafbgYPXNLChzLW8v3UXRGrohj/ngaOJMF3B
iPuH7sK0/kJ5jE2WbEZ3Frb/SwW705Htg0YiOQnJBWdnPqxZlfGbmjnsB33yZNnuKGBQ7qVxx46E
U6B/aXGEJgrSRiFPsj2qFT86O29wg7+PbHzgdL49LAcU8Wj5n8YpKECYfjcNwLNbs1u7I7OsAaaZ
zjBKst9eyzvVwncvRWwDoBYISW/smBDsOsPI7WZrGWz7ie/pF8QhSwJ+DHVmNnzvUjxKRJi0u7Do
nsxSEzxdwiwtOjHDENOJmhQEe4LXm8Ftf8mh/qi//l4DPZkaXh8gtVb91fBOitz8en97fUPXtGAU
eYBwjX3Y7+Ytagvn59A5q7AAm+2iooamyz5A6lZ5Zl46mfX/cXHqvfMoJn3u5D4bzkeBkE2zxSHt
oCMZonVhWOqMoeLt0yTCgCAMxOKccN5Y3evQEzXOmpbGj+WQdG5yDlzYg3K7dSKxb525qZMlhpuC
vMC3RdkdbembMBGbCVxERtNuYVg1bN6rH1hff7Km5Asjy8kDS/4xt/637/DtY0Q0SxaGDTbJMt4Y
RuDKJT2Q73buWROjGfgZL8sv1x+P/5PK6ut94Rn0kX3rdIjF/Jh/Gyk0fWCxqrTdihhem9C0y1Cr
r0fcY5S5OPJ+fLX3nuLvVzsZGhTSQxXaWbv1ut6gYkLqRceeTiapXJS+T3Zumn79+JKnhv7XO6QX
gMPEo2rinE5lIxGdXt/z2QGaYFNXWtljqLfB3iEYgfJumK5aded2o7dUmVV/dxrdO0hb7NqwKrdd
63frFg3joupd+W0YhLYfqRgvgLKr+wmCSeZCX4UiNZ2ZmIx33j/eOTKFHOScONPn//+3N+PVSMnK
hs+Ish2GHUvrYb+TAtStNU3ocGINtZRe2a8ET29t0t7+ok8uZTXDk0cXaQExugDrDU+EZ74F+92f
xvw8f+F0W04NGomfUeO2s2Y7NBGlE5xoyHWHpfIcbPMqrD8NsYBK3Dt+tipp5R4AOVSXNbSddJUP
+Hu6OZjNwm6PV1pHtiuDVVCQOVkA0r8IW7M6ms6k7bG3lSt61+jJCDxbqoayYsuJ/rHpvGDpC9Dz
WKjcDQLoeNGJyltTrj80aVUvei1rl01gk3aQocO20k9t79XH1BrBqoqJo5po41WvNdel74Ldjwms
Hq0MijP74ks9GvUnrVLdNimQ9QX2+DMdxV3jNSmQvpAuPgeBa/7mYvPxaH37gdCiY2PAV89+8o3n
YyCkqLX7+aXX0VFLW+wvnr434uEBVqRct21u/MufJFe0maxpzQHtOfXD+dXQERGdNtsqCPZGDWfY
CL/5BRxaUVB+8Z3PH9/h23kbKxGzDWblubdyaguoQ78reDfNlvQ6uTA7jmhh2ZN/AoZp9fGl3g5T
LB9o89Hl0DUSp9vzsLW7pIdKuvW9zkZnpIx9ScrzmQf47lXYhLNNETQ4XfPP7zTXAy1voHVuNafS
KWG5vrZrVejdfHwzp5p+5jHuhmMOTSmX8NpTfyRH+jlZxK+3A2eaFaKiZOMMOeTSGj6PFdQuWwoG
PmyA8FB5T5UZbiGUxOemJcHt/HbqeP0ZbGFoG+P+NvDf/nm7SpXWhKuw3lpIFtdU1bJN0CfNxuob
qE7Cmqw9ogd/Xenlj6zs3Tv8hv02tPXuCkqqONhpGZx5A+a7vwmkAM5wvHdv2oOhpWnAQUS9LcK2
2OuVvfb1luI4esljgABvGbmtfIbfqsHx1sbrVsbj0olBAgD+LVdukf3ISB08khC0mqb+Cyokc6ni
Rt6PBQHssontnR1G/aEYsyOixnObi/dvAPc+gC4kteQL//lQA6Py89HreajReBdWrty0vRV+ipjF
llK5CYHrhr7MXadhxarywxhNL17sPtCo8/etDECneVW3hkvh35aTWz541vSDJIPiILzI3/QyHFd9
ChdDJE22qWJ1DlN5Cv/8NSx+u4OTrwAsKz+4HOvtqCVAcye/ODQ2lXqq4KuGMNqFaJ2R/G2daM+x
W9YS2ejHH4h4dxTgYeM87kEeOf3cvZG5ZLTbeiaAN3LRUkD7yrbqxrVwY2W+/p2o0+GJUkX0rYa2
3nbhEvJ2tEpFBM4wrDemXperCiveoo8NIO6u2cplxAW3g50kS6q2xo+xAAJQBS7a0HRt60kJKNp/
oqMCPbOz9UuyZmbDV/nidvq9M3Kh0DLapez9+lxg39utm8e537CgdCHgf2PQtlGDpEHChABI9qkI
tiQ3ZSttorVQTgBxP36670zbVHDQx7Ov5y/WT04UdZY6BSEQ9VaGxU9YvQTUGujRreFf1VPMI4kr
UdmgI4sR/JRhpYKwlW5gM5Kq8CE1REj7F8ggKmFOE/aYIonWHc07BI5xzjf1zurrIOUAmiNmQNip
mqIJMRsEiQ4ewB2fg8a7GVx1R7n0Z+Y2XznyOmcWqFMbza97BU8CQ4kDN6Fsf373fodHMI4ZshzD
i7tWsO8ZA7Eai6hbim76oQeQ1ONsWIWjZHNjeZTpCIhFWX/O1PruYELJwsoC10s/XZbjtiGQhpCw
LQ0pUgek6yysiJqtFpfh0o6Snx8Pp3cWTTwnM7cHqwhgyvnn/La5JUg3ncPReMljhQFUEmI1tV50
5oz47vOdcZeMJB4vBOQ/LwN0GkCfJestZ2RSM7ohwklAproT4AHoa0IXws5qV9pIBEwfhDnQfCNb
D512MUHEObNtfnso95wZiMSh3HK9N1y9fmxtVH3AJ0TX6IRWueGmroj56Eby2HJDW8o6x9rmNuai
TFv9zAd86qp+HWvshmYKKEIwmvt/Pgtw1oEp6FRvcXdEX6VbaeTGV2FzTUvWzmkDlEBAypa/gAjT
uaeFaCuzV3qCzHRBLHYEMEMb+6suwsC5MJumNZZ2SDP145HxzkRDPdNBVqRTpnVPq5oREduY5x21
BeRebVp8f2uLyKw1e/n4zCN551J4qy0yplzKcG9g0XFi1FJVrto2U5D/tKDZ3k7FnMqkOfq/cVuz
cmlmf/Etv5nV5NzNlp5F0KkZV7cAFpxNObrBRVI1VBH/WWh8p6L1ziTGlSiLsEXEkXp6bjQnNLVl
y5ViAdc+ILbpPg+VSZRWPS30ISdkDhnQmcX33UfJ+Ro0MJkVIMf+HFwEzBWNH9lqOyJVX+Y2wQ1x
kpurSjfPESORxPKXnWxB2Wno0LD9mQd0uuP2Ugsa5mQwRKwKgZODzL1axpHVTyvcFUW2dKraXDns
yVE9iK7XNpwc22E9Da7Icb/YfFyxoMa4D8BBPZr4iqIVvXOvXcksc2gnBer/s3cey3Uj2bp+lfMC
6IBPYApgW/pNiqI0QUiiCJNwCZMwT3++raq6XV19T3f0vCcKqYrbEEBmrvWv3+TfoIMbdxI/5GFP
HA8kloHceXK0+JWcWPikGSSh9mZrD8XAWW88g+wRUkQE4WNM0MooI6j8xZ9sBoeVu3j2vrTqxd+h
Tsrtt3C2ivqnXwKWZFFHB5PfLHnvpElfyD7/NBBIiStMA7qG8b5VuzvD7KxzvS0L2XuT1MM91hlT
cOeO05o++YNVNXv+bcz7eu5hJESTG8omwV3Dze7Ivrtyuz2nLfcMvKpnknd9+MSNgcdRL5s0WjO4
VbBtilcIhI4bLZPblieI1FkXB1PbyutIcc3IEFqb/rbUtJPwqsJurg7DMIcyWbRHIHur0ereIHxP
TXCHmqCmrvauxVWBTvCbQJCzwpAfl3gL3LZ/7jwmqod2HDD7n1Ohn5vC7UeiTlQoLmZbB9luWnU2
nShil70KlrDYu5DXu8jtsm2L4etgnNxzRO2q9Ar/YfUfIk0bvOBTmasqXqq6deLBRRSEoKbzyAec
nsB59+TidJ/Tzq7eKiMwL2PjE9FUlwsUoRJvUBU+TNW6b9SwX3LRXMiyirSbZzuYfcXBduWcyFDW
5N3rs6PXObbRl5SSTB5vstMEbzdnXzvOO245804368B36MXBR5izC8nrO7iMLSMq5i0qG4x+B9jZ
3wWpMYk7ET7VCP1tU7531M4CjQIGObP3V0i8Owhf6tEL635nmU3xKJ15i5ErWDdBXeV3zsz9oFsg
egMW2bI53sEzrKeiYO6D2ivF7c2VhHXKiaJiIPaSUyIZsGR+ktVyUqNLGBW+lfwhHyTo0jK7/Vku
i51AM1K7ZcQ1vcxTjb8MgqkZlXHBnX1MA/dSG/mys2YCQLetRyRjENmQ2gyWN0rXS5pV3VecM83b
JhcIvKBPJYs59h8+WS+MMHWXkNcDjaFtvVNPSFAkmnTB7KawTwNkjx0gxdm2lj1MBGsvvfWtNif1
BlfuKDz3uZjWN29Jm91shgB1U/pW+0bWswLr4KQngS7AIFRp84wXGQbpeUidIvGzNtiZpWtwH3D4
cstwS3L6hkvRG/oRT+bgMkwoiWZnuB1JhEE/ctU6Gc3PQcEVu/qsHIuhro9NHegPdyAPYy3mDYRL
6oIoR7wAVbORSUGl2Wfpri3C8UW2Qb5FNg/PZ+iTzpIIRR/BYcomUWbT/KXj2t/jWVwAjyByIOf+
ZE4ZU/iWkCLf2oIb/tLuFhYEuam2tw63UEqyefhCcqcYVAQBxp1lsg12/8WwnL1ZMmiPDJvvfBCG
3f5YxCa7oyMre0rqoBc6WltLBLeG4Y8oEEUAla1atWecgWfNAZBWFce+50qhgWtIsiV77CUH1X+0
sTV/SXHwKU5z6fc7LyzUvTXbwb6FLrSRTQoYR2yI+d03U+pJ8N1uJzazuuk4ZH+MQ5D5u2rN2ric
vcK5XZYB7wQt048QcH9CtQVRLMLHwEy2NVg+MWeqP4hhRcC31oP1tVlEn9CieQ9wkLovRYgB84DX
zmGkYnkJEJx90QPvsxoVScqjrc5bSz9dLJB2bdcZPoPCMQYph3zbj3riScidUL3l5EX8UJ0r93Ix
1JtQdnEs+3SsTuh35b5YzeGz16qV/hDNccLsvh6TCfkPejbb8GJpukhLfR9Pcwqu06Q8RGhAyDAp
xrDfS/omHPI6WKPRWGT6VaVztu0Cr7CCCO9z0gdb01VhXDMaRH6ZY4Yws4+ckafmz2ad47gq+sne
D1xO47XBGHOKRSfD/CazN76qLzUcpGWa77I0zR6KAH5ja3bbXTsGwS1ZQLyr0xUH1yz8Zz3a3hZR
iaizjzPkQzkP3VegO3sHcOYRx8BS3WH1vu03krjwLltwwxdCZA8YipCi3HmIPllEikXF3QWEV2dZ
E18L56z73uusf3K33noZCq53UUq0m2uzHoKci2r07npj8Gg+dV7ffYdt2PRx42+dhnhZwqGi4jsi
5uNtDRhEVu+qc2fBzNr00H0fyaZ908TE7TYh1I/WIuok2qacy6pIUTpn10idKRyH93AevAd3UwYs
4DbMHpbCu/JJ/bpe3zd4OMRCd/bsEKuGYCCFicix3CUzrK3YyANF8lWTQ84LpikdCEE0rZfOWr2H
wmvTT52fZ3CwJmI5Ml8mSJy3nMgqLCcjXJKHd29y7F02Buq8YoeXZMakb646niMGxMunawzpV0Lm
CiypeXVnkis5kWW5RXngUYE3sB2wXFPVqZfplR8UAuIkvyI183rkB1JiCxBLztWYQM5pp2hjnQNj
NQN+5IDWgdDDO0koXpyma3Wy+vH6lE+kazFzsb3nos71q9uOk4jnli9Zeaa8BGPffXPK3H82wg3x
LIkd+cPq10RdD27Tv2GIuDwG/jC9mt0iL8X1dtvIGG+90oKl7Wo+SBqQToWA7kGRkT+4A1cN0tD6
SArs+mFuOLMbi4tJFqB9erHr0j0pM2+wwZ95x3aTF0r25RPeV8P7NmvXOMPKHPKdUefrh+iA+WIc
8GAHgbcMWE/6BiFfvkEMGjv5VsMDNfz04ua0XBHG8wRA1lr7pLBB5HvcDNWz9fouTxp7Vv5QybK1
4hoz2Ud81QFxiVzhXptDkBN67LRBE6Nq/2gDg54J8lAJg2mGY9SW1qubXUnM82D99HU5Qam1F/XE
brF9tHbZ9bFvNwRf9qU3/bSDCXOgVAue/a7jsvic5MPBnKWFzxslL+m7lXEJR5PdTPj659IF6mlM
yYyCytPdj3qFJI3C9Mkag+wh9UlLJDvpKgkPnBP7GATHNbhqToxs/KyKApV0bwQDezxxbEis15aL
B9/1jp443RMO1bOJoRsCNx1xZ1GpE3zdiJG6T+suO+jqaiDu4wmrODZvnd6VhImJrHgk8bTbYxI/
fOo7nUb9ln9AIOY/DV3XJanunO9emHl7t4P82rn4DtjOggxXO/7B4npFTDTdROJ20UWYo6wXq0Y3
QhEyRw1hea92lbnofdvnMXTv0HZeKfdmQS/TEww4heW9Av8h1Fafy5pYbvx//Qdzrq37XNTsG87G
eN0sjDs8ybuHZvXSZx8dwylcCpI/caPZUHkybFSITrDWG896XSvYfZO+M7O5v8VroDlnebNGlPqU
gHCxoZ9n34ijJCdGNMtFokV/15V7VoVpsaUF/OEMatf4Vhcvo3sDld39TL1tRisho9/D+Tpnasd9
DrJ8UmkrmJblFKS6bNfPwTJnF7PJ5z1x7ke/rVQSzigNI+yojsG8fQP/q7/IWmyCM4eLZEMTZqOn
w4nFuro56RlyOEnDdCKdGuaDrHGDG6bJu6lTzBNcNH5P/EUAyqfGy0RUPVtdmF2mgQ+ZvFQ8TiY5
XwDTiPRF6n7DPMJ/9YcRK8xCvC6lWR+AS3PqQEq5qC4IPm3hH94VAcBNa9knsnat79DP5j3aDfOA
YHlLgmIiL16zGEkLH6NZAhVm6+rfUFyQUOt6B2LV2j3LiQ24heUeZT6My7AKww8tJ/vzAsH6PqzD
DdZC7b50qKSRaYTunujp6682VK+Y7oinVXOXPPQcai+oC+Gy9tkOh4ju58aoyY67bCzuVcljgJQ4
gyVPChvbWgc73q1hgy5d2ccMEEgZGe14Ej4FvZuV30oMC84ZvoEjHgLkW7vGbbviUrFh7DcWRr1n
Ke4LzCAo1Dz4namY7mvXI65QtpQZrkbjKQjG7jD9vgRmvyWydoKbYcVxNDXzXe6RuSKd3nuoO6+F
ej+HFkOLajuta6vvfI+4DGo0TDx812+Q8y7lQ1U6OZxIqF+su76hLSW96Mo/bWd9F6Zj+VYjBTx4
FgA80BqkZLVdc5ungvzhMHXU7QqYTVcndIGuqcfTIsRL4kLqz7lHIX9M9RjrYJB3FXeZ5M1ZsOu3
0AoZ8ETNPIy34L5r5A/l0YL9+RYyM6XP+da3zdVW0dti1RELVwqstyKtR+ttQSdyam3x3dr8n2nf
qq9UrNVXggpbNi1kvTCQcRXVU7YbxVQ/rT4VS7X2FkPvcLzSadO8oxxajtquNXRTp53dRAtzEEch
kUWxafjtgzFfOc7NKtoH4JvWjOygRCFEsA2bUGt55de6LpsnWxFuhUAa4nCxsoGW+Ty+V4Ntohgv
83cC5rcutg3eUMECOHvkwDxj4xTMbz0VD/etoMnB9LDilMCw5VR1ULG3cOm+cFqCnW2IgSZAf/5X
m145z42kM5VkiJ+zq/amlu34PkwDIMKwTvWHRCGTR8M2pl/NobS+y7znpMfBEOK1WtKv+CHQhLsk
FYYxCb7Du+F1Rg09W4dit0mvea7UwsYw5Mvc7kVGGu/eDWcQjWnJeTxye6LAaZuqfc79SXrUmG36
FRtWXhN2C5xuUYbSI/zI5DHCtWyUiR74lrsSCyDCPmFpCZqYhQ8tYdcON8XmjfSNZqMtYgq7ucj2
FK+882YES3tyZ+DHJHfD1TgY5KaiMWZCispjQRlU5tfcW7/H1CWuUp+7ZGwcdXG1TOlX3es8J8K8
gHGdZl79YU8TnzopB83R7Drh198upqeNbMLH17GKeBtMmGkCtWML+dlvDyTUZbGDPkdiy3cFBRwi
f589+GPNoSpK4B6YBQUNplxwjbdAgR5shVptP3qbd7P2Y/vszTAquIXMW+OZUNGMdeyBh+C6Kcub
ARaDPtTYvuV3oR71h/bBRqPJ9rr8jtzW/EWu2sYbp2k+11YonqQIVRp3aERf5rwbVhzAXCt9cCd+
6aOtTb4jVTnfumhSbh6B1w2x0zPhJDH3hLUL9p8jk3NcrqI2UF+ySdjDe0H3UkR82as5kB5+FuVQ
Vodw6hUDjLAuygOSIHuJK7jX1Lvczu3YgP+d52IwMMVpRyo6LyfR8mT6PSAKMWIow7D28XqWOkbj
vNbg/IohHBOM2+BHXcf2tmzVA0GZZqyuJWSFW8sYVXADP1mlae9U1ZpnZtL9ca4x+KmzYLmFy1S8
bls+f5ptV/8Gq/+Xg/pvOKg2sCIw7P+Dhv/J++v+p/72jxTU31/yOwWV4T0cVJd1Awc1ZJIPaPs7
BdW6zn9+55y6NpxT4QgKQdezQOSZa/zOOXXQj1+nrSZ9CPSHKwX5L6LwfyUSt/46BjcZj1w/BhU1
rFP7n6ZC+eguGo9K505AZ3hdZ9dDn2MZfeRtlZmsea2QInTtGdahsqLWUnqHTHfYzRgwHiZ7UIh2
zMl+I/RY3rei6vMbtWjMFexOLV4y0XC+QrPXb6Os+2TMVhqtbmWJhDog1bkjki1Z/Bx13TSvFvO4
of3S6FQ/bH2YEotK+O4UyQ2Ml1q5n/dFTQaO6Ms6Rq1I0q7o1vHgcxa0UZeXiySNuXVLxkvO8uiu
qyD4YSHa+4hufSPSVJbm93KqBkhkq5TvShjqocg8TcM/18tDmrYo7BAn8LvXXX01BVoKKSjje8yh
SIJausOw2vxfZ/A6+zwF2fqoAOHXU0aYaZnQ4C7GOeALtoi1NrbSVtVIL2yYvU8h4+zLVkr9oKqZ
bhCpTzLnYK5xOrTwnuZeHGvkCiou3XbLjnjDLI89MF2TGG6/jN2dI+1PY9eNYqNbTs12VMfU8lBq
1amdOeIQeM01Sq4vzM0kv7XuGxPlf7DcO2KjmcQ1Rxsnd7BaDJK6TOXkujLCI4l8VwQVmM1nfIDd
wbloSVp8DyUFeYtXpHq5l0q7YYphZdGHlI5ZX6Pd6cC5JrzqfOaVRl6mD6m1GnudMrSeY28YHZB2
NWkx3uIQoFFvKYjU7dEcaPpv7D6v0kS5g74+OBDCtqX0tr2xlDMlWu3PlT4z8Zo6cvPWuhydPuqH
AZSrjuRs0/29ZWlu29uXpcCWuX8fZzXWdeTJjULt6dcq/u+G9282PAFt7F/tdwQVNz9/jMWPafwz
7/63l/3dJwNbCDiVjLmv4+frxPgPnwznb7CqkHMgnmMMHv7ZJ4MtEDYAxASsDn/zNPxjC8QnA6dD
KJq4EmCVzzz7P9kCf5vO/Wm2hZCfvc82IcBbAgL3X+fwnr3iyAh+emwbVFF2XmA/szVh7I3j2+rL
72jdaCha3GObaQljWZKFvSyrPAcWNYs5Bi+BDuTZqEZ5t0zVrQ5QJgnDx72td6LKNJDOlzrEv8Bd
MB9qtr3r1CZi5M4BdFLhvmP0G6MoC2Ncdp9+oa9mDhRduoHcWUogZbb4TLxlKPKths/Ehikp5fCm
q/Bl8goKiK61r6r777TfJuHy/Li0sA1qtehPne7fLJQo8QYcEJWA8rs6Fa/ooC6lY33XjHN4bfdW
tcUHTjMQMolLZt5mP1k52Vs2qAO+jSRoEsT55gMHRmMP6jMb/HpNNkBbJtwy0YYgeD44Zc047tKB
S6PZMLKxdhAXyw9bGkvkA9hEbdAPJInwphWwReTK7BO/ApfBDAiuHoYk7fkpbfIddOdiiZYy0Jxy
uz2WLobGbYXPkK+YhmnpPs0BuVHXV5aIt6IiRDi8IXOM4IwPUVc5484bre2J6KynkHS2XTXwkVVG
3em5iq8/AxZOii/0Cw7kaPskh2stLK4uagR+k5DQHpXT27GXrjhtEXKPZLrKfqSVgZ9zH76EJpZ7
TlN18UACeJzXJTcY3DdqTY27I2yhlzRI5a1iABh3RrXtu42ycA64es4ABjl74hRYxsuvh6RQK9Ma
l3DTToDCWyv1nIaD0pvhy4xhZGwjraUz8550wZfKSumekL6He6skRQv593IW4Whj/syrzZGfxSf3
HuayTFQ72Dvi30u4GP7CZeLBmqqaPs/z7nmeP5ZQYtKFHz3zmeI7jAru/ca/SuRjkbaMJpnHYIiF
bnlNzVUaLLwDbQHQbSpCJfuhf/t1v6lAmUDiHhcjd9yY5fLIiLDn1iv8tyZKh7NpZR8scp5qLI+i
AOia/phHpb2uhYwYjE9Vzj/9oPzOOJr7vwC7Yr9V3E9cLuGKl3Xjzs+KdSLEnJ7noN7umBx2cSiG
N4GqNvYFdziYeJgwt7j/dTHgBCDvN/jRTtbf63a2d6kJEl/Zg7dDpNmhuxnS84rn4qUeaNrtbiYe
toc/53Dw7rfatinaW8oDsLlEmZrvkOXDTTAYkGoIAr11FOCZIql2JwWLcp2d22IGr8C5k6esuSJr
cyPvApuF6phsBIHG8ArrrorZmPwwK1086dy7/7W8nJLQbtOabOSRVZCQc0BjifAuMmtut5uHoCU5
KSkLVl87bV2XoSQU69e9NWp+fSMF4cWXgi2ER4BstzBGz9gh8ub+bUJu+7brw8OAveRuxXR+7zt5
BUmbx/nXA3B9wlniT8XVTNtZ2cZowMadu4Xb8ddtHiciaMeexwgL1nGnAaS/dYVnHL2cX3XDFyNu
JsvA88Bh9/KK72iYuQWW/MAm0sFBktVjGqzm2hnD2G6s9Gz2U3MrCnO59xacpufyu5EVa2SIublN
pS13+IgV8bSZxhHuNqOWzbNuVwHrUvg8ZE3tNLfGEPLp1+hAUdb49bI5WHjEABEdMGcGaAaRuk2t
WcfUO34sRtNJ+h5DbGUP/Wn2hwCOKiqrpajNIxpeZ2eAY8Uis9jcZm6dIWR4SCf7iQlWcNgsRiwd
Bc+uI2029kAaYyYFpMRMFqtIdC2DcHawGvnib3uTHTJH+bVodQF4Y2TGC++dP3o9j0TvuU/2Wq4M
ZIwg8rCx5NiZeZjUAsqIrVosW4rQXJnNLa3tcj8J+YHWhEuzsgJ+XWvkagxGa95ysrivbuPLHeYd
JMJClKJ79BRBnEb6CG5YJ36LpD1I1YcS/GeU8zsWPRBXwX7iGlWxt/r+R2Aa3q4xrCxulXitW7cl
ITDH0WW6Fy2TTGcOsvNaLEAgRkX4fILA19zZKAqQGSwIdBM03V+lV9U68qkI/B0svcHAxLovv9uo
OhP8D0MvhiX84mWySoZg7sq7NRumczGb3EIHMBQJbWa50640FVALDhWPOdBPirWwVeFY2w+LLgkM
gu+FxUA/7HCV7KzYV8o4d+n0zWCY+07KwA+3MJneZM4iPwLlGBsKc2Pb4A2Ey3wcYV7uw1ouYRf1
hnJi8ErWfOlqA82vDbpuBeldOLcbkmsHjO5e2nkgTswGB0Id1m003taMxjsnRLaiGw8dlDa41vix
WqUq7j1MWNZdZjepcYFFgs2t8F/+VIr9f1hJV37oX+oaIK/A8X0iiHE7/Qv7rAoNe4PzMR0F6cOH
68SgkBwuThO8TH3r8Fix6lwGGcm//twr8eifPtfF0BSfCrpY8y909RDobmVQOh2t62R1QQMSOYV8
b2ZDYtwoP/71p/2FBnWt3uCs+oRNuFZo/lNk6TZnhltszXSsVh6QayUQSvyCkVSZv/1e/20C/k0T
AFpn/csu4Lmdxvx/km/AVxDn/i6//f2Fv/cBof835J4WdTsed3jiXRWSf2AfJrAIjSZE/BCuM7OV
v0Mh3t8Yp0PXpUZnjnYV5v6OhACSuIEHcxhHNKTuFi/6D5AQcJl/fGzx8CJHCHI3bDq6Ac+6kvz+
xI8NzQHfuFQZN7C/9VPguTjEuL13qvHG3AkmmomJuv5Cfr0+BCgydpZeQwq3gL5WtvPLKv36xhns
muD2MTjiA6qZPJZlQ267hf7Tb/KdHLMLZf/RlSiyUrevYtdtXudJPoLSAVnPWRAb7CQRA/EFVADV
G8HxFeMAadJKM1V6HhtKqK6zRbw5WX3vznp4wR4VPFuMbrJOffVuGhBjAudT2ZYfqELZ0NPpaQ3X
8VK2vndQs+cyBS6n+lKU23TG8FzdcHxiy7qoWh7wfC6SsmqW23X2BZ7sBLWV5Tae3T4N9+MwOQy/
2uuEiMt53/uEBkezu6aJZv7DdHNRTs4MrlmPG9YaO7NzqXs95d2aPcamlX3pTItMuDG0MAe3bqAd
1Um5hOzFAYWrzOWKKQ1ms8xk65gHpt0FDdNalUkYjrOKM+Y3MTervtmwQdoLz8C+vSx9PFJToGsX
KcdiZ0tzXBrH8sAhFlhk1fasvEYl85q/YrZuf5przz+R2qm/NFZrExilQtxLnTa97/rVNnf49gJ1
xMrILfNGY2C/PTe4sMtpVzC3N34wOrUApdpqMrb9xGyGgU/TDltseq2rI8MdFc4ZXrle8E4L7sMs
NI3dzEmzRFSTaj7UFBpHELnlgKF1Q2kCbfaBTmq8GFQjI9QmJu9jFGyDo3EWKLxbIXuTBhBEamfI
jd101ATf4bDmyntjLZzOSIx6WbLtQE239f1dW1YYilTgzpgqeBFvNAhGGnppEAiKtBn9/ktrp96l
35gpoLMb2gLLdaZ5bV/OjNRlfaD/CeCeACDhXLXH9+HqXexuXT9eQqCw1f80m9NgPht69WEPGmFZ
1dRxV6q5vcf6OQCewdKH5KHlbi6atVN7NaQMrrArtj63Qbc8zbjkEgxSNsre24WFe4c0siWBIx2m
JLINmK0VAFevufQKmdibqNerJ8lyJy1g0qgJ1bu3ZWpLWrQEl6bKDYpX4akuYqiQv6aAYvW9UcKT
jWFTmg+bnn1sw6gn03hSedtE1tgwuyutHAygIuZkQ9EV01quz32aiwyRbr98lkUF1dFTvvNV5a6d
VFmdPSi8Wh5gBQQ7KHW0HDmmWge+gIkTPS0FNGDqEOaLR4LQu0cf38jXcFFE1gtlwUXE0H6oItg/
/ckuS+INAz/FrEpAnAE/ExJXFlBUy7BGiMRWI7jl5BtFpYeBeGTp3EaANIwXMLbmUQUwCIRyoxxZ
zENY6uwlrbrlpqs6oo0wtt2+/Dp6/3sg/psD0YacByL/f48B7tqGZLB/OAt/f80fc4DrgQcchuQG
9AtKMXzrP85Cy/+bScYHlipkFmIuSdn2x1ggBPvnnLoWVn+coH8chu7fEFuSCns1uMAcxf3PMLFf
6rc/1XBMGJgMgO+irgSD+ycVR7e10oa/lD+IrgstZlK1QRuc22ynypfrUZDq0+wnSWuPa7rT3WXQ
aOKqyPJ3Wi2YtiKrbVp6M1fLKd8Ulv3khPg/tt7GQrQpAijxrMXbVsm++lxseBWwd5rvJb4puMxN
khVyPaPXpDa0dg5wi9pPYhwF7FQVan1enKKf73qMAHf5KBf4iXa1RhK87q7DzSO2phRvgtW4NfFx
KqIeqDq2ymbDx3/tv+rJ7ne2nVcnF4OcFYf5ADKRZ04eSmWSm6CssrTSufHy2PXz4o7otPk0VZOA
Qjf1J93WmA/0RbM8aWUc7HKyk9YOP8/NQgQ1SCDRItj78a3Wrfy8eAMb0uR0ybQut3loFXgpblZv
MWKVVgqVsa1KQj8EvIQRngwIEw5+/UD3nEpSw7jzXGVzm6zHwi68M3Sr4XEAmPBvZiDNH1yR9YaG
vkz7FzQ022ns3cFwb0SfLXJHClfUubPP6KIPOqAGG209R4NbFW5FSNIK77/Z+1eSKSkOWPCPzpHE
aEwalxgUDzLvDUTEpseI3xoY/S+7OZdTmWvG2v1CUqbFKR7qmwr6XoFRw2LhmCJxwTOE6BK2HveL
dmzrMgzM1ysVGst72Iiu/AgRg3zAXocIeI+VhFdbz/jNWXt/LAQkChRp4g26++TiRxXqW7gGOO81
U8eFgptHgha+YqfCDRsc/Sv5ZFktuRLX4S2zz/kBmYGOTOxJeSwX8ktWrHliw7YINqR62SGfYKBT
FPIgYYVZRbdcRn9yYTxBX0mKsM8bhKtjdg6CUbix63C1Y7sM0iNBGIA+lbNSGi5mvwcJGb61dlf9
sEcF/TeUg+9FvYKVOAZpULGFl1egdAit8+CMM9SNrIJFhRbm6DbT15ymcoy31vUeOTwLDyJClxGH
6po3WenW+3rxDGoyZviCj7urfKc7WJu1PDXtaBHLJYPygeG2QDAUXGdltilvbCtTEKjsQScBHM+T
nk3vvhjT0o6WsXJvgdW2c5NuJtCsuSaI3r/xHct9YNbWfqrgV+ZIHpLJ9W+RDA1v+SLTr3kPwgIv
VR86KJw7LCwwlrdE9wke0b3XCO/p+mQzA6LzEqbT7Hxl3W2lWKO86DDucjoMxIoO1YPrdOYHcgvz
ofVk9pZBwb7plUuwrpbVccBqjerHzw5lqeUhLQZaftUN7/aMkqvz+/AZ+TGRf05g3+KU+LrZ5kPj
YEInjNS/lZv2brtCGSSlDPNnT7VzTiGwzLdYJNhfalQT4J7r1mIcXZnOhcZy2lnN4HwYIsjreORq
7OVWYgE/Vj+QdQFsFildsjGtKoyk9t3nzpmXPLZBQn+4wZq9eKWbmTD+eu/7WEO0bMJh4D06Um8C
2FAOpdl1EFadZtNv4ferOg4IOdilusRTssmC44IjGYw3ICfw0aWEGpEBHImJaBwrzKeXMcdqseL6
vMC5Ql9QtpfAXm/DOTdiT6bh0RB5F0SBo8Q5ANCncQAwfF/oOh7DKiiOTOWad0C1MKnM1Wb8V1/V
DWvrXvly1in1y8tYA9+Dzi3oc1fv2TJaynkLd+FjODlpPI/bJ5xYrQQ6UwYtTgBjlJVmZ59M5yuw
PI66+WQky2wxgV2QZX3xcB9M8JrYLi1KktgV/fxZ5miDPUy87uyqk0OkxfIDME7vtO2MgILkAUtP
IenBJ+2wuLbzZjdb/bBZRfigl2B7XBuv3YP1jI9233c35CKbz8LqNxkPqpdq3zLD3Q2tMr8FHUnb
7jK1F/jS7QgWmztxXk5G5Fpj9rFsmXlsdCO+OMgBjGTj0dpRCVdxzqAUPAj9edK07PzB3Bs4SWr/
zlZbFrMinb2b0UVkiuSjYPbyc0sExaMiKCEZQYW5smG+/kScND6TW62gr2LaAYNnrRT12VCTWKVw
6rG0jY/4uk646aifdV04O2tpQ5g2dnu3lF0ZG47qb7emnZ8qYSDOkeGd0mTcR2It8vTk+Ia8y02c
kyxblTC8tP1CSdndiS5Yn83ZGhYg9jy8uOEyHnUwLidMcws3ahEtxDovzIceWP1zHbbqM7B9/9hM
VfraybS4mShUo3wOtk8Qwder1L1EIazXXYqcBEVwM+QJbY7Zwr+0zfFEmavBDMX0ySVFe40KVOCJ
UXjQhD26ONjG5qMiK8LZiSBtzwBC7hjXckbJVWIQjZEsJHhaa4frOM5v7kLP4uncP6xLrWFcqnQ7
W4Xl/7B5f+x3U/Q42ZjPsV/i27pu3nA03Y2DPmjMiaY5G4o9CS4+WHLXvaB2QmdhICmmqv5f9s6s
OW4jy8K/CA7sQL7WvpPFTaReEJQoJfZ9S/z6+VCWeyx5xp6e547usMO2yKpCAZk37z3nO4Ef2St/
GE9dVdQbrPGom/9THP9fkhUoGCk+/6Y4/vTehBHq5iL/qVf0+4/9UR9TBBODQCH7o1tEM+aP+hjq
GjHit0EyzaA/l8Z87bPhE24POrT/7hM5vxFiZ1gA3Ey8mTSz/p0+0c/tRhpO0Pc5jqHcgQ9l/oX+
PxVT1WlN5zKVS7NpSX5Pd63hiLsLUrybz3+6MP/Ywb29GES6OTl2dnn+hT8iHYY+HhKda6ghQ8/t
wnxSnPlfkqgFiOqaiNYlR4h30cNC+H+8NL3b2aRLh23uyP25GxZpiTG2GLmvN51lLmpNrHs1wG32
Otd4svwREWij17OmEp3LPwVg/9xDnj+5hw8TizCTfr64X1/etCKZ00mwrmk2p1f4Wg9AU2+7qTxg
VeDlxgxnzd9/5F+wVT9elFsFKQJNQI5SP3/mnOC1TpaM4AH+mjTVUPibmQsZnUhq4Ooz3NiOZgFg
Z3SYCCBgth9uCWI61VyuQ4WIYFt6Ek9jo83+s2kCDAw4o6nAGfW6cezLAFllNHuiFlCms3A1pjm8
4r//HD+7kX//GMSicww0HQO12S/9d3/AyTV6IdP7TuNe6VJ7P6acqDZ+MxpPN43xOBO5//5Vf7ba
/3hVwePh+TwYf7Eju5ruxaNTk3dm9MZTjsZ0WyFI/q7H1Cu3aAzHLo0LoCLseDdg6t+//l8fTM8C
rAWVTp+TSH712vdCzFC10bhi2IRaPz8wSuA8kX1l/EO8tcFi8qcJx+2zWgwbPOiFvOBfWH+B8tpc
1zvjaqObfdDKEA5xHxkQMwLLaj7GxLbfe92dn85ZKgtHmIdFQ+p9HyfUa//+B7d0m9WSsx4wm1/u
WpPKRlSkCV07Oo4VNVaQFiezzUBdR3ki/h8Piceyx3PJ/zznVxAZEzpsHlZvXuumRaqsQqTet5iB
bg6dyGpsRbQZi2NVRdzlAojzJevFKDljG3S1jHgqjpoL1F1WztyYhUtyapMeSHXrjvdhSGuU3xrP
Mls/HweidNnLN39/yW5Eg/9ub9y+QA8Nta1jnLdwtP/yiMSpDDpfCeMawB6pNpMHM/t234xtVr7V
NQaKlNnjGz4iUuYoYtcyIoxv2ShR7cpbmEVE5Gm6nYYJObcR4Du7BVP8/fv8H1ZBplt0X6BKekCK
fnmbGiTk3g1s44pynAtyu8ww18s3Q4eaD+n7n+5s89enyIVIZhNUOIN9dZ/26c9LYNZKM9YT1VwH
UOdHp82c90CM818sAOrU+QgSLRdWeRAF4HZRRoUIgQYlcAQniNmtXLUfVtFzp+usAAz28VXh9zvZ
8z1xu0QNuwaVbzTT2nuvON5CgjTw0nvT4wNNqiuOf38Z+QS/PLBs1jrfs8WdS7IuZ7afP9bkJ4LT
ipLXgrtkKUo11avY0+K7ykpVyxmApA38Ez1iVNOBR7+M+iwINyKUEW4PfjcRYWNJWzsGjqpnrbfp
57hDkq4bkBw5GWuz0sIJphWZYwIEMBipZzwDEq4LDut6MUg1s7qFR8YYCjSeDM6mHDtxNZSLJIYt
bftlfu3yNkRKksUnAsyLSx8HXrXyi5oUDJzz2quhvOTOKFT6VU8aIAfUAXgf1YR/Qo19+KGcQrmH
VoUkG7fs3wddOKhoKivmbKKHxKmMITKkOQgP5rmH+ozjl6eVL12eko9hBZ73KEQV6thdZOIuarOv
CBFwZE3QkCsU3rrW9L9UWkp8S541bYJqc4KeUnXkquzNiqHFPgCueTIllscFVrXDjIp7VEMPksmz
Z3eqNjA4pIXd5s6yaswkxMMiy5Lc0Cytl6MAgrPy40G8yLBj20VFc/QUrcaFW5ByVBFxINeUBmLt
0RXn3RHk8d5gs4+Wuc9qQwnIQtyX7AINnhMY/F6DNSOwcm3pN0EKasGIU2/uHCQdO7MRGj7SODII
vfIANjxWZ/yH1UkbUSdspCoyrAYktPl7W0bhhYSc9qufM9FYSDPUt3oU1ythZfJSm3a9qUknLKqi
fBt0fXo1Gj86mD2MM1Ao5heF9mDpRJgFEPoFGxOv+ucMStUrbFg69NiBP7hRxm+SXDgcB6HMV3rH
17MMYYpsMaU4q8zwEItkMtMt8k/ycfQxyGtqAULow0Zey9k0kuWT5vhRwtgKV5F9yPNUZE8eHQBd
cAOkqvBWmTe7nBatgpvDgYjWcmDyd8McMFUsEzvCVYFbR8OESgvJEOWrFvZMPjKRxPkcSqAyf0MU
FsXPBFy8SJLZCaT1xVGXPsUQK7j9TkOKROMmHUq1yBBVPxM1wjemgpZNQSkMKb03JzWIgrUiUtyV
CCKBoyJWqfgdgubSGxIOvll8+HypdD00xI+1j1UYEdMsPuSrT3qW7MiW187zJzppwELfA2cYUK/o
1KvEx7AaZST73LK5BhMfR0Oyx95FiHbS0FCdPDujK10TrwJLMGx81G0Wv15VDm+OEwdhSp4MXjoX
QVCisuKIPNp8qnRn/kNFKk5t27M+s5wFAcoaASLQMGazsMQjQ4cjovBhVsq/QHEF2cPHjfdem+zU
hNtY/Ikad/+lyyuWmFv6hLxF+mA8fAAGyqYeaayotzWSGs4/BQ6bqBcT9xsUfvNB+5dLKWrbeGqY
zoI+m99t1nUIcazKHu8Lyk4T12Gk7qtbLZKkcFzu8iypd1ISLNVNfCM9rtGjMgfjqTfwDZoms8su
4rhhzdQBnPVsz+2I9faW56JMrr2RKT4UjySvlIQYn6OCm4HecPPR14pOrSSseK8nPblN9IfXuBCa
j3JOqKiErN5izHnWcowa9XArFKakIqfiRnY3R+r7uZHxRidVrEecZbA9Uo9rgZyX6GJNv+Be1pZu
EegXSABJceI24ru7MRLyomLjaQgtuoU+6bFOEV4UQI0cRLtvARa1CJGQSVhWABXt3W2m2elTuIqA
y6bmnff8DCbeYqBlX2k1NpxbgQMIRsAkiTGU3Q4/N867isWcKuEom4G+hpMeWwLNZJJllX8KM8d+
D+ntp1u2Hd5gaY7xhNgoH+J1mRnBl1QLefH89ggZgUNLsB/ruQxi52lX9XD17YEEKdHwHZGNTnHH
PwppsAHntsPaVsxHlSTEiGvQzefGxAnn8k1f6Gp6ez5OcbRwzj1EqlPo6MKUd9t3TCGGgR23nW9P
J0+Niy5jdqYEQnG9junL3dt+rLpzicYm3GXEPlOluTl3LZ5731qD6ufNBA43MIN4rllr+OJl7KEk
xokP36utdOJRbmktaZg672E2cE0RCfD5b4sA6dvjA95MrkqaROLkKlJ7KsETVrrzy2cITpfx/NSn
rVG+xUZRHDHTEXDCLrXDPM23Gpn0ZlM2cq7DQAl6y/MiF2K8H5V032u/5XnV0yxbm9FE9Jck/eZU
1w3v5HYn2iNziOMQsQQ4JLDDVKlTFh8bbHJzL8bApP1XzF9QXNksTWYRVLusNsQLyBFmVS3HUURm
bktRhNucGsgcZPZIApaDoz82nkzN5wwgYo4h9jhHElpzSoJlKoOIcmCC+DwjUb65EqXGsjIGPKPz
J2QnokZuXFagGvD99nbgnUgZepsMi0dUckSNWLr1BZ4dA4cx/7JASW+tkTJij/QHvqdbxXjbNtWk
c0eVqWbNaB8+++SU4pSbPjSOzsxWNS79h9tVq9EHiFU8GOm0que3E7p8iiTCo1x2Lc9rPkdapAme
bH1S8JM8a7I2HXo/lIr03D6qiOSLpXnLPgibGrFhyC3fcYMTjxZGczbj0HvVTkUoAdeO6FLnYSTJ
FxLFMGe5aLU+x4zNKwt/Wrzko86xlTkQCWmFVqwBaw/pIetdfjpFF149GsyQuEWChAs9zZtLFN/W
vtGMtW0hiXhCMtPL+UhugwlAo809cbsAv69F88G9n3PobgtrLT12nNu9GzBAI7euLevdiIruS802
dL3dn7ZJXnNMI2Db55WdnNGLc4v4elfvkGH2h1AqQrV/vyGyIfO/I+dOEG7XhA3hMRYINefcP5de
yu2ucLEmTQxvAvKFsKdujSonRPNmN0wacEtLN8+NHEFJzkqkJrCqUFJoQtTOHHIUzR9IGzLuvqjG
xFjbA/9NUQjh3ify4AJ9ALHJvDg4oQvAem6f+0svqNhh8G1YqIC5aRAWs9pbkXEHc3e6clLnpta1
2V3bDizatxUQ7VKSrYrA42JjM5237xa04MLyBh6beQNi7CktEE1l37Io4BXqgw34AFAJ+S2SKe5a
HjOrUryuLNX4AGeydhd4fwXiCPKcpCP58gFRwaeehVHaCuX/aCwINyynx97wo3HXdn3O4K6J9WKf
s4xefs8aczB+42qPCu523Qim+on0Z4oQqSXiRR+AsOTlOH9eTwz3dmd6j3h1szvTcr4SdMnoQcTN
zkkrnSEjCR5DIuPvElPawjMrAJwuR+plX1g8wCPbIzZwdqQZQrRsaXkKKhTlEhCtuM5RyRdaOMM0
brUuBguUg0tdyKqAZd+P2Z6edHy2MGMZS3bNbM/JfiQnvszVMi3L/BwUVvFdkB+ebFxzZDGkyMSA
3pitv4bb0+qHal78DzEQRfLOwpCaCoYYJ5iU9G6tMOnC0GUjCCUNBu1RxiZfDzpt/loxqJuYMQAV
oQM4MDUaWHDqefGvemqcbC7pqtCHuoCPn/CESkMoM/DMzAflhEyj42AJHlURVqDM9Jq3F0wezSaz
oD6wg4F3igyY3xeErNsT/o7kW3FLpCGPniTHeQ83NLgTWCO4g24HQ6nLvDzghy1Z8lrWtMIdwfXR
T6t3HrHfp0hIez+UwrjI0RHkNEGaMSckra6FC4IzGN9r7prsn3XM5tZlktVqmhNgcaKky9u6CQVz
9o6zYa5VhWPWTOd6swygbTD9ItEnKGlfDaNdvt3gGEXLuldXPEItkWHbKNBw+hTOBvYM73siLRtB
mgrDnemE0Te7d/Xm6JQdT1yr4cN2kkqcQKTNFUZFPNBsX89w5JFhCpbJ23NgYyzTcL7BqNDV2wJ5
3QZnr+lzVmmdd535/xOI6uLIJ2ZVos/DJfFiUkQXQWByksiYsl5cxFcQonR3NUG32peYqy/1JOfl
4FYyO3r2ncCvESBUnukbKF0QvlzVmhteOXwKQfU9j6E7nUJbRc9lB6G/4Qlhdea0M23YEGF4e26m
I0G3S+2+Ro6BPhHksL+2amvcmdLRvnal5XzEopu+pVSV34t0bF5w6hF/Sl1lHgnQ008GRdk2pbny
avN2idwMgjRE75fH1Rp4VXVwrDG6REyvVjJ2o09Z2cpHnOX9uOyylFF14+hb5TvqIqwyeA6R4X+F
DMVvIlk+aqiUobvdA6HgxJqCFjFmaT+mgFr07n/kT79rd/9B/uQDgPxTA+YvJujVt/R9eK+//Xm8
8/vP/JjueHiYbVS9WJhptP9u+/sx3eE/ebRwnR/uaJP+1I8JjyV+Q8qOWxAcsoN8YLYR/hA/WT7K
YoOGFeMiiPBQ3P6dCQ/pMD91ixyGSI4L9J3u4Nzk1N1fmmBJjEeKExAViqvCVxzKeblyGfl3i3HK
GHZ6ddZuykrdp4U5zcGNmKwIWiMwRC83cR/leNCAs7wGUZdBr6RXsIyEPnwbW1eb3T7x0g9A0M0T
7By+Efi89LOtcaolH6Hc5FKwdQMSBcEnAHhzEaNdgEfrMSZHEGRbO11Suics2x0+Mg81pb0M8Pri
0SZLrSsw+2geDxWSgWqB67s+jhVPgJuxa2mQSLYDb84EA+WWe2+Kgn2h1e0Djw04kib6HHuV9hox
d3mSVQ6SuBpz2AamXJcS61zpN+XdNFJyZ2Nz7X354WgJHzLgkxrMHND+JxshknBFKU9tiRtwq8vk
e1mThbvQRVusch0rpYPmY2NWbbmpyNF+CGkou9ZIxobXntsCY1BnYjoy/Keg785GAConHPNHsIHG
acQUsqD+7CmvhvkvGYyY7EQD7TXIoMlMRjse8FN9ptPFMajoF6llXROVfK5IJwDnUzyOsTaxvmOX
Kq0QHDlCgU2nY/IC4LTkFnwarQC2TEwYZeDOb6FauA6/WlTou2AC6XdWomkg7JLiUTYifSkwd74Y
o4VHanYC4iC3Nq6BWQszJAN/lt9mKu/RwE+7ALJWa6vqvSD/6KkUKMEpc9mVrRIiMraw+3Rwdojo
UHM4bXWn+rB+tRP/yW2iYluMnAWMRsmTGyTQSDxh7MCXwWtM/ecUxUmFumZ4lnYgD3aG5g7LUpNd
TRF0XzW9qnPqRt26tmZqXTJAXEjQzJAmUhEiuUjD/NHSDGqzOq9D0v2shyZtxabxyU21LOziJCnC
9YRBuQpTrV/22Qg+qK6sEsFXaRgUXnCKYsPx0T71bnEBaNEdJa3SboOEwnn27CE62pmrf4Yz068a
1WL8imIzWjlcS2Qdfh3U1FZKPw60X9o9PCdEAE7cqu8Y7Cdt69dFEXxXwhvOqVmjNJc51rXUi6ya
WCC55HBpPN6Wr//oXP9hobfIO2MB/t91rk/fsH83zbeflvofP/VjrfeN31yAUEyMfjdv/Fjnhf4b
U10LD7HPoBWJKTvKHwu9+xsjdhxLtslU6+br+NdCb+P8JnANCjHBHLMh5N9Z6G3v14XeZ26L24OF
HrEtx8Z5bPAny4enaksLByffaz3t9HJL/07G/RpF0QBCJ2NAghHDM4dTayq1zJpKrdDTsALIwNtV
mQ0N0AkaGguOZ1yaynafxkRP1sRc5CspXeIHhtpCA+6Or+jyIWkoCDrvQubG3iz1dNkJZwBKJu01
WsePLi/bfW81cuugn1i5xLMvjYD2+DS13Vb1OmcSNkeymsUIfCtERJbmPlClWBWvdln573ndZPsO
A8AG0CRHcvK59bbXl30cyTsDXuAuV1H6ZIZWD2u8sUn9JE+seA2NrtqavTYdGhzl+FlM1/0S+F4Z
MmcvUSxltZTnolbtcxK3/on+lf7QDbVJi8q79p0hznpsManIpPyMbAusl5X0u8nr4EpGnJuYstXb
GsfBbohIuKktdS3KAr84ScYbFEwKjGRv3OWeOMg8WVEUJ/eaH6C5CpCqGWrw16nkENYllfNYz9rC
obL1pT7Z9kkgnd13zYTFlLiWg82E9ZA2APwStFrLkDzP1XxIPFdu6IXrig0XJfPQPaH5tNem4Xgn
ye66ZTidsSFZDr+1ma5lbzZnL9KCBVi0J1Jfxq8q6dx1M8QEfHtJc51IgiAR1E03LhFIK60c1YMd
xd6XDm4Jp7jPOmb2rVFa8Q6Qmzn3wYIXrNzFBqG/++FH6KjPnTLjM9wlqgGcEOGS3T1b+1nar6LQ
93eNW9ebymV5RKOHNspxzNklQxoyce9f/DofvkuGb5tJz0fCtCDDrnlu7KuthiY9qbh8DjsjfoYR
pd41ygNkqJOjn7Ui6Y9A46DeZzpfciSI3yslRj3XDABJTQlZD+i77gCnFmcSL5/DUSvbhWbZ1Q44
dXIdacAe/Nzq78ysJmK2inCUww6B6hYZWubtOq2LFGZM1JgLgUElWSIiHg4uu36cm71YTGNtbSAh
0bA1KskRoDCzner8eJlP8KQWqDJ1JLhml61ALvcmIbHSI647Q/thThndcGcnnCpZhPTNz7VrvgPx
84ITjcAxPJZG+smNau+B6dAWD62h7ZuoswNzm7aEd3mLXgy5+DqxD0drGagJU8jY3Dcd1QRRTEQ6
n9Dmwl9qu2eHhsF97cM57dZp4j0R/BOvRd0Za5nm4jAUnpktBGg8RWC7Wz6Uo5bFxOLC0d6VNqad
ZxPudDKuIH0y31vlMFAIY28cv9HIeI5Rr7JQct2zvpw2CDFzyL6FDPS3iST2dqmXmrxUysu8T/hp
gEqsG0cZVxJ/uuADHl7DSGkSC1Y4lIW2Zq/1rnjkznWShS8yQnnmyQAQ6n7Oo9VbEX9BJ6u0nZ/3
9E6cIh00mAwdet8epg5TpTGce9cyEySx06RKkMtwp+jKkHsjbOkd5hVtwRxd9IeyrTbZmsHYlztP
IfgAAxHhkmmNIBDr3JlnwhPJ3+4CrTSyITkxg0yame1+a8aw9vGKbcIpcGGKBkVMxsgVpiJo4eKO
7G6zcAFnVKHVHhPqIn1VFL22kN7oyTX9f/du7N1x49jMBHWs8xz0HK4x86JAPaVUU0f8aU2NA6qu
9OWUiWEb25Z7xqcLVzKC9Q4nPlg5SYoU0exA6HSGGW7BgfvbAsntfW6mp0kyiVrUhlOcxtAJj0FZ
eptiaOkqprM/dZEz4alWHT73RRu75sz/2ToaxwCeVexUhnSjdS0Z8m2AWiBWTct47ZrNZODFd7SF
q+X5hdRwJL29515at+rfHOYtamFa4qjoVSzSqjZWyWjLbVu3U0PjoUv1RdZM6mulqi/sUfXFxSi7
GTyaWNRn+KJMKCGPQPuDzajH/rNjy+Zq21rA5kCDCK90c1e0Pv5lgGOHnrjor5AznHsVGKvGc+We
pTPYQf/TXxPPiFbk1/tvvVFBfWsDs9zFTjUeqYWns82pjMbWCE53UPHn0LSMA7Lr/kL7edNqORPX
Vp/iZUucI54stOxrUNvTPZEk8TrERt+keflMhlJL0F/fbY06n7YwmXCox8YwAJyj1Bww5N15tgCy
hOvAP0YWS7ygb7fiaIEGgdd/ZHbsLMw5MkCitr0vlUTiOoX43mMhty4fYAaX9hiu8DmwNE72q4W8
lr3QEeV775vtGU+f8Q17SLFxyPNbY88wdrRurE8zwXJtikKuSqORGzp/5brO2/SS6EP10vEcnru6
re8dOJAnstjy5RTm8SkJCR7FENlfkgJQo2Om7g6Z7OfKt6MTHNHwU4B8+hIEDBSISXepBLKJAYtf
6MsisxhtjXSrscQ7/r3DdGJL3mL9TrwAo3PYIdDqW5Q4IJvx0/junmmyuCZuOB0NXA5fhkZWi3LM
dPgShb4PdfkpqHN3adAFonjwyB2BlLWOIB76+Mu015EzLP6OojqPOaYSS2tw77H7AwHT8K/YRmjH
zM/bZ83skP909PubhU03V2hDwQB0dLFMkj6znISvoClLs11WkA9gkeuJa0h+m46g2PJ5qOu+pY0c
Oe+3Wd9oh/RLYXeyEtQ14bc8VRy/vUf6kj7Z5AuZ4S56alzsPNf/1Pf/F6kuxY1OF+V/r+/P0Hbm
/5dl9Odmzo+f+6PC938zKNRt2HIOGjRUh//S6gqK/5sY9899HE4Uf/Rt9N+APkG3E6bNbYuQ7t8p
53/W+NC1YSZB+QvPDvSA73m/6OA6vfXDtg/lnoYFQJqsVlsrhum7sFMMvytdhvXXseurryWV8OFP
l+V/EOq6/s9SrfnVHaS6CBBdy+JA8av8MPIioPMsLnvC56czeZWQzMyG7vuU0cp02lDftZVjUNfg
PIgXBhQIm3mzmZ8Ku1DPU9BBPS8grdAsTVyI6sJQRb1M5qk74gZ49moe/ZVJPaG7jaNuOgYRzdt1
3pTm2kIJcxYedgbeJZhaFdpjcunDvP/mxTPYHzI1bVxQJQ1UKct9IJLPg00UjFuCWmmIzyAYWiFq
6/V2cGCIz3VzcxApvE2Q4Tjh4JML0FW+TvRI3jFGZJYcGws3tLWcFHgFILx+ZODSUReO4WAgS+Fb
+uilJdmVBEEIL3ofyGiddXKkHUWZ7ryFulAk0opBoHsqWithqxuyqhzuK9PrQlyEsPsukwAKvykS
CpCHQeruRk+TDJ9rhArG32ByasGxhOg09pQ//ElphMJ7HeukzLcuw/AFwx98VawmeGiwJ3nIM35f
hIwfa1Lm0ld3F1Uuv2STkne9p4p1oSP5w1avMBLjp/JfqWBbjWDlAQtcXlEquNOq5Z9m0lP91Ymr
/uL5KA3II5DWDqOWcZ0iWCFDEPSgbK80G9NtBt/ljC4I3ArIq7qn4O1TtwJRP2wqu0KnFSYmN0zp
6Yu2Y/BHMlRwZSkcn5PSSV7JSU0At+Th0oKBv2yjxPmm5WP8wLxgXFSYi1e50MQmJDpn36L0e4ud
JsG7GRaryKvzPZUVVv4g3ZmGkT6gBUiu/Yj/GWSZ9BjBVlvNGNxDU+T7UagnL2dkudCEaL44BbD5
LAm9FRO0aJ9IN1vrAz58T0+b9ZwvuAynKH0uegBcFQKircTL8tUF9MOaHtTxPSKE6h3BiWMsR5zY
F6H82SaHMvSQh+6cMoG7jv2sVNuhqqYXy0yfYq0031zG45KZcvI1Ml3jxQU9uLIHy94QHcvoJ5mJ
MhVDtdoavgWYtd6nMTHWoqRqXbAmtO/11KzjiamQEQ72IimHI+kyDhj6JoWDPFnZwpVBsaupR/eF
MFzGb57xhgDTvxhePpC+NbR7hkfpPreVWDJoa54aoozvqOCKXWJl1nFAc3DB7zWDkUrnWpZM5Lq+
jF8rwgze+EbT7Th21rErpnQHqra8JJOdfgWVDRgsYOp8iGpruqfr1Z+yFiAz41w0AkHpew8qbjO6
t5rFssKA5OzTuriKSXfnsyyPfTrWnJZLP4oOuSutu87vmlNPz/XT2Ohjv2Acq4O86qNzGybVU5d0
w2MUuQjeEpmvtTESb/CP45e6d9tj60DhWo+dFx906jtzg0wxu3d0EezLaRzI7iLlSo+ppuqqd747
fV1tUV2qT2NsksMhtH2elNm+dYIzo8J8RWwAc1wBrtvI5d7EMaUcTLdoShclYhMaH7RbLJJOdrrE
m5c7ZbEyjKbfYrD1NojsiAgd3epLGTjdERlDxIRMoQnL7eEaF051CRNf7SDdWNdADeq1K6LpqxMY
/ZULEtyNRdl9mjxlLHt7QM3WEG5cZGO8Gzivbks7dmlwcKh9LiM0OnztPC3aUBGmkJQfFhktW7yx
2HPHQLfWozvOftS6vfeMPjfpgCogmmYfLvzGMb9PZig0rFEBBA4dCL9gCktiQ38Og+yeebi4mIUp
X2GsoR12RLUZLaXhU1WRfsaqpJ9Fm4iLVmTmFUEnMDtaveJUFAaU4XS8S6sOjLrBg3pA3WWvJrRm
WMkGXF1RYsgDTHc6Tz5cHy5Gfu5AUKCKZanJ0xzVtRMfzMo2Hl2VOeZSb7UAy5yrvobxMKJR1XxK
4a6J412jmupL4nprTg7Jgb1ErAMO6J/jro/2aeOQeWRH0ZNRx82D9FrvYraKqUNXzaUrfKPnJu/E
ZXQ4HPRNqb2X1LjsaMbwkDKZl7P+1Dvlw6A+FIkOapkgBt/luTMcNJn1W6JX+0vf1tbBTGkQ+VFV
vQyO09yPDpgRZffT1sKhfGVnQzgjuuKL3+bedxUl1IkocZAkCPkxJGO8hg0kFuSkkKPid0c1Ns7K
M/R2qRW8z6XQGg2EC2ythd6k/XuZ+Ua67HEkk2g2afEhDe3qJUCWuy5geO19J4uCpePCactto9rA
kao++TJ33bUNe++LJaUPMWMMzp0R+Mfez8k6Gqd6HwofE2ViIvYx2d84N3JyaG1d3MV+1gCyUO26
85vigMKlPQctOqXYToDApSRJaH3effJtB4FRKXoIVbZGx75hIHUtZeOfJk2ob7qFPZ1WC3Y79JSV
xI/dak9h6LhvVVSw9CRageuvQXwyL9qlyxkyCBAL+Zyzk9y6RDrtuS7vmbH6mMJn6p+/9SCBzPfE
EFlLdFzVMjNCJmCF578nUNs5SlrvdtcUZ03mzqMvZbMgRMQ6DcRIsAwq815Vk76UQY4YzmkOVWqR
29Ai/FR5tEIUZZ47zsh7yawBFWRe3BfStJ49v+3Xo6elG8KPHWKe47xEgIzkzGVzRCoGxaywyj2q
pubqOdL+yrArxTvfltOqG3rxCHyeURry4o0e1qgxgji0l5lW2vdJUJE7YCJyuqYy97ZDyCY76NbJ
hy/M157Z+rnSjXNru+MBlKK/NiKt+hZ2EdBt0hjFjhx6MPgadMAGkjBjP9Xcl1Na3ieqrHZxaJq7
0cL1iOxBWw4DBvEtccPeJ2oBk8mSgOVPMpz33c+07i0rfGcDePCVlDhvrcXiaqHrgWBc6CTqUqc0
O5MlTy7iNg4PQ1lrexcUOSg6260DNu1q+hqVdVbNCWTDwSR8wkGEcVSJL7k17WaTxYlzH1CbboyI
zbpzEzvegJ8k49iqJuoP/CrdxZJdtWqq+oW8yuyuH3objtyk21v2O9K8bNpDaUvEjBYZ3g48gX9H
lOTIruBFbxRobrPUYuZdlQp2XRkHS8nB3lx4BpkCeyeVxpI7O70fihInZ43mzuGsV1C+9o2CIpcM
D7Q6w8UwWcPe1VV+RwDEwHNiuTU3h/A+KHzDtW0n5jYhipWAPTzugEodIAuYT4fHXk/lsw4W79mG
xIY7t5lsmJ1VdVcmrThOiUu1Ip1gj8y7yxbovK0ZyM4OtvD7YB91PWERo7TiQ9wiLlxEvRF1lJgC
aF9lyuablcVeQ2sraRWCcYS16HB7EHtj69cHhDgVzqPGOtt2rS5ibteg15DLlr7EIcyHaS0p/F8n
1z/GzAnoCA2rzowueeQYfEr7kNFk+RzBA6G3mxKiGLjMPL3MfQXjau6VBnC1x768mu2H69Ka3utQ
fYk87eqXcGRE2LsrvDZgoMhHWcKZH7a6pdFrRw02ckQ4RqmBXC6Wz3wtyPWUbxOwI7qVlVLcQPi7
6/G2nRtoDUZjo97pSVeDuJCukoQc1zJLuTDZIBYpPcGFj6OdTCx7zmypEN10/gaxujr4UX8XKtt8
YYCYJkv6ztmSPnK9IVGSwaw2TssgIaJkKlQL54BcK59slYmO35vSzHGLlg20KDxFETjAkFwCUCF8
JOec2+9da7w1vKTgKUNruSvpYR4cs9HPIVDqVS8Hm4zDmm0O+yniKs/fqOa/2Duzpcx162/fyncD
TnmU7dN3ZqahIbs5cUHT27Mty5anq/8/akiyYae6K+dfKgnV8IJtWVpaWus3YGUhAQADWqEMKtsh
vcadhJ0dhNYN1dhqV0QVaj9DzTkBRaOtkEiN/vpo+PdjKaAFD4oL/S8BDMIcHP/SY8oSf6lyHeVn
RW38yiwgTedqRagb48JS3Pt2w4mUXKphy6Z9/+uLc7b+C1HNnEqFK2wXRASajnS6Pl18zRslllXm
Z5DK1fe1UA3KCFV2Ax+mvPv1pQyF5j+Uqp+Xgn/HmcacfiGGfbpU3uWFoFTFpaTbNXvWyFJhDZK2
NA//XYH4L0dtg/P424V8Cn0UHGjA4Vr7cUDLFvsdVYbpGSbsyyGLlEHyo6VZNflwiwAAjK0R0hjw
br9+BgnPiXpa0+wGtxlzuE6ArO1/3tL/7w+/9Ye/t+Q3arn7AWryA2fbNUa3/353f8MBPTDgP17/
3/3wPPzoP9SPzO+9V48ERG/AfvSIWRo/edX/qh4REv4ROC5OCf/RC3xvEYfOP7yAdu6/WeDvBSUn
+gcylxRYccujrBS64f9SUPI+tod9VitTjAaxR3kyNk3qjzOtclgvzsT5GsulQcOIkGDfKvoxY74+
BoGW5TOwHcxqm27pF383uHOQzaSWif2SNsqHndC6cxnCYQwWjX+p1XSnCcm2/qoKaglrpy3nwNjw
DcXc7iwhsBrapjgMOz9CWnb6rsrmsHqOokAm3zliduKajaMDhlODo+NWfIlc7A3AP5BBu7QKKHls
MNGt60ukkzpuOa1rZ7lwUcQt/rT60Zgx/uWV/pfl+IlsLJDcpHgH5z4WvD469h/HKKQfpzORRT+S
qQXDdxpqv/JPFXQ/zAzWHvgo9ftcVvmfeKLkkJ5+fflP0cAXONoZzqtPE4Q3xc18vD5mglGPllX+
WjilZ2DbLVVK+s+xa3XFQWHzpaBQZENKs8byrVU2t5PvLYiWI78mJu98wHyC+gjcEA8uRBxE5Iy/
GSMT+v4TGn3Aaib+M4WE4xs6/6d7nLPccjOgBq/CUqPt7tI1TMPugBfsQA7SqEEIVHHtZDj79eB8
ejfmuoRJdlbKvOAmPl9XaohereVFrynKziC5R1tWaPnQBW2IidQQ85smyYYBQHLWuq7Y/Prynxjh
XB4iJsAP0K20JVlDH18Nrhq5Zc+Z9woaDSXubYD4TfDMQrKA9WBBVF1DMmsdTC26Rd+XPYQ50hfk
9xmUX9/Jx22QF4BMKKRfUIXsh+zGn14AOrew+jBd/p7EaxOAsu1kneDwmtR9vIAmVTNv5deX/PvD
RxDnfJCMCLaZivDHhwdqkFTFYqtXX0ys8sPiiNUpD4GadO/jtpH44klpRp28XYSheKJSNSI/M+YY
h06/mQjOp0jGAGDbyCphoXqE0+jT3aTxWgSxHKwXNC3D2jrNA43XjJ5sm/XtVk+FT7Kc1+g5yg3e
ex53FeR2pu9rKTieo/msmvuYKpBqdl3QKveOvmDTv/x6zD6mSmBBHXjscJ0NkR1UpvgUS/SUgAPH
6fJlppHGJLB1aTNY9jx5dEnBC4zWvXRRDWfRDFNrvuSUnf/XwXLA9PjCs5Ep88Gafr6NqHP7YelF
+9JgkkYML4heK0amiz0swYWHLnb53FPtLp/rIiCf3CoJHyg4RVYBjmjToVv/M/IvGb/VwBsfL6ig
SFLhXw+XcQH6EFccM0jI5Yb0z4Csfs6EZo+qPDV576WHu2kh0jpg36JvuxVGV7OdaAxzc1ZYj/ys
Xbq6XaByrot1P0mZnPWx4jiwrdfVXi5qsqIBDhpo2GTY6gCG8h390nTFfcoDbuRuXQQ0nYaCYIxR
zBY6EAXa3yxT55OuAo8C4hazDfBYgQiYrB8XDTOz6cZmlE94fwVFsJVG56ED6K7jWG0dSPCEdtQX
fkZPCEH8TP8MJ5JqCz+ap8ETHUZeIEl/t6D9z1HcJdsAGUyVyvVMIPk0O/Eu6+GEt/JJKlZRt/f6
MvKvXCfDid7r0QbrAIGM1fpYZzPGQ3Dk1NRlWwL+JBA7WBPrpGqk+x4VkqbiGvyPSRCwLER1/1jq
wLyetvdiptAyhsF4J3EKXB/XSpQY4thVZTatnNHnBbVNjPAbVV1FJkJxcubdeYgo8aWnOEtnVgY9
Do0i1ObdlXOak2CAWOPycYQfLODhdjZGOy3JA3cObN7kBoMEivQ89wIq6iEelTPe+x7OJ/DlSnCZ
VVUr9I0tAFPzKfXZXL81UZP4j6M9gvrZh5TCij/HroFN9Ju58TmEM/ohUnM02KgkI+/zaWp4yYI5
Syyrp9XhHMXJH3kHyEVTW7S4RENOIVD8enl9jkZGLMh2OdKQlbJ3f75ir+w+m2pv+uat2kzGSfsm
/Ll9WLJ5i7ELxFNSeCuTcKIZ3qdXP8Hu6jer3LRKP6xyjo0/jbmQ/7EhzX0+QK4e6GMrFvVj7Tf1
gNdCqwPrR9tlHdEoK/vG2askbPPbEXdvIo7MghYvTrSUR/z58MZAB3Fw0+6iSiJxP8NDjZZNPzli
vAP9wTmpgweEcsc82+jk2dgeyo2fAJBnsWc287AdqV56Z0lRDmblj0hq3Ljs95C6vRLyx3j89cB/
jmsUDyLOrOapeVq0AD7tVqVIKJggFPYwaoS8oGUq5ZLEjquZtwgl+f4po+3GtKUw7fElxYHRhDoh
zZT2NFYJyX0yC/NNt8vXWp3QHfRMiOzW3nYOHc4zUNfXYOE4uYOuZHJqZ8FC5FGFTscy+vUj/U1a
iAwI1jtk7YA3iKDmp6MEEtD1Sm3efYiGzGNtDYDpuYHB8rRZuj/XMQxxUH6HBKwdS5xYaUKKkhxp
nxGhJo13KH/zLTRT+/K5iovQP+UT5KyOqtvUimvYfHwqzzzziEuKCdChtEJgdjJS4EqRv2skj/ub
R/uUZVJ3RqnLd2ERRjg2ke99DNoDjbaw0vSwvXQ0kWpQHVMLp4e8/U51uXTp6oHoXx9DF32AclNb
rcMLmUVdpct+rQV1sUPsWXp6IEtVDMcUFh6zj7Yc0aTJrZgp5k+VNNFNEzZPuSsnwtpARsIF0bW0
+RdnLIehqFOfoUApNrOGbYBEKEsiiyGCDtu38TGhsHz+9SB8WqNYVXhkV6FL4QNdoL+lus60+mIR
nfV1rMH2IUH4M72lDjmP5ZaTJcWx34WFT9uRuaTvkdjD5eZ/ZE0fh90uEPDDlCmkC+kwQ4ZlGJhQ
7P2Mj19Ivw3Qr7Va+lYCrVIGvBqThpSFoMcoTWquaGEJkP3FIRn8iGDAghzvVNXyqbm2WPjD3LBR
vb+2tJsahnKuooa1wioyrwN7VfMisMN1+BLDgx/v7BbaQX4MypK9qRSDOaf+erRhNn6MiTy82QQI
Eg64k7+fqEgHe9yw5oX+BgBcXNp16VGuxiOkuBa4Xqhl32XwW6JN7LoxiF2lurw7tyvtzQHSlxky
/yqtLf8K3koIIXJq5/S7nVf2aUpQPd1hOd1Wr35RrQoIqajV87Q61XTjj7Q38FmGwYtMRkf+CF9v
moJovFZdloCNgyRXYwJkKyfeNajmOttiHjSV+naOuhXHkmak/L2FWDyyGMZVTdTJZgsF0eJAt1D7
96JClSPd2rOjJ32UKF04Cflbkg5nQxaSmW3DtZpW2NkZU1GezeVCu7HrZSEOONSm3i6oqbR+nUTr
5o/aR+xo5/kD6ucL59MWI+F06GNs2NFT3abU5k8wgAfsoewJUEmMstXRmeDyHPDQgCq+l2Vb+w8L
Mpal9RC39jx/nYfZG66sfmisO3aMUL8GSggFhg9eOk6MNCyz/kuMbanRb6W6cUDfNqrbTVy2nptt
Q9rxXfTi1EXUvGauRDBox1RZuh+xHqYJ08Jq6p3ihBF7FwAzK+2gEscELThxDRbTKnEpENJF1+VH
BgoZK4Ht7HiUAq+QVBmZ0qsDiCD7Aux/EPa+aXwgm2c6TvKsumyCueyQkBnTYRovpwBQSn5I0BrQ
wV3SuF53Jgo/S6MDcwVmKczx1Sb9rNByof6N3Yjohl2WqLVYzqa0t7L8iHoAuw3k4Qkwz26UuUbT
xdIi6M+YHBN91skjbQEPIMm6EA1YENATN5UbhnwZ3r5p5TkaGXCkONUrBIF7v3tZdRe7eK4LJVPX
uD8jqoy2SlDq8Dg3hQMoIMCThn3RDqycx0m9gE3leU4W8MDbAq2DIL1ZJjnJ8LaArT1Vh7D0LFee
lXqJo/FGFF6AWmxHx5TAFUK8zcpHCA6A6S98v+oZKWvpCNlXRG2sLi8sL1FhBZGzy53qtigmRJH3
U0EgSPdt7njcOyHL3BKa/RX2tCCvlrzb2bIs4Lg1Ay5CzR9u6jZcry6wHn/QadR1W8U5mJE1nHl2
kK0jUD0EvBykpCwwRGOT0/tZz9NvgVY0njhgJG1GzMN5jy9tnw3WfVOHJuSjqZxG4TaehpYJgHmv
K45DDMgG98q3R81wH2b4ugKD1JC9pAc7sKkyh0Mm0Bnzehzpo3j+TwenBz7Y+HFBLcnSaPu5J6sp
o8z/0XUcaLqDynMyLRwDEGhCkSLKAm0ZSWfd6cehaHTeMF5WtrZHAzp15quoCM0to16tYLQLZhZX
8PhR95JYYB0GDJst8+aRMOd76PeYoRlHh4+yxUbdxD2MTc9lt+/PoxRY1hcKbvgQbQMMUcV9GfiA
LLb+FFMAQlA7cxiL99mTrH3Mn4RKbB4uwbKIL51m1qjte44bY89s/uX1QXnl2bmy7t+H2nr7+L8G
+e1zVApchBBcmughCFP0gl5KICa5OuaNt/DQnbvOXIQGL8o89xzAU5Rug7cX1a7jwFTj5K1VetY4
8ZIEGwdNmUXcAGJvDe/frSs+Qg/c4a4oc2CwtSntxSS9KYAGvlkBgetekBg3I9hKVhBx7e2ZMjfn
jLaVbSMmxxANzOncfnu1b9MDQl3F+Ag/5zf2ARbp/MXZYFA7IGXKXCbzM8E3F8SFw+wBHUpfD+c8
qWeG920irRq4Ovm365m/giB2z+95QQgCZ9MPmbn1twG10I7jHy0CQD6NXxuXiuJshUqEUHtqKloA
cXONxzwMl9RUPvqJ95uPCBG8OCJtmD59QMbKwyOwwHTtqWWbP+iO5os/piguAPK1zXKA0W/uv9EC
TeMHjYVimsM0jfi7NPAc4Gplv4TOcOG9zRWMreMhPL4POV4SittBP7vkj7ADtFy8kHnJPg8ifBX2
A5lbEY072VlDA029TxMuHhRZy5EJ5jy1zYqCASUbXlOmz8I2NctZs7/yvXLRoogOJcnivJwDUqzm
9jT4rRFPrNCxBt2V9JAIz5zY0Xw+G7qeLySNQXVdd5r/X+qJIlqA4DGloo5afoVS15BQFJiAOfKb
WdqOj4jXQM5Avxh2L967qK5SJJ49lDQqNAiySsMzqtli6/1sNUncn6FTqtb5m40kN/EmrVqErk7v
5eRiqDJVHHRWcd79vvi973knWWQMxxGdI9YM1ikVA9YnU5kAZssiSAMPHf57kzihQ2IefY5TPEF2
npzXkicq0wnXELHaDlFuUL4ZPmeWZtZQrzJT/K1+iq7XxG872jXPO+Q5snXwiBcInjvMSAL+lVcr
deXYd8smBlqRo+R15YF95RNiccwZdgx0z7x6K7KsTlCp5ACZRiXuWZp0K38DtJcpvSUcy6kadoFf
Ui9NMJ4XTzgdl22zHSoKE8FFbTDnEzJA2Mjg31hG0BR2nkgW9jzARDHDzFnPDJ7OPVMqAFgHPPMW
m6GUX6flzVN+m0jPEut8Snqlcgj+hSlSYnfIUIZl4okBYlNXL8l+TgpryQ5ikkHVI9FtOcIHa8AB
98lPoY53GzbDmJe/Wv7KU4mmNttGHSRmzJWrHCbf20gWA67V114OkmU8n9YAZ9Qv5apRzEB4aqCq
sEqcO5+It8wva5IrI1DAKDTTSDbgGfGEVKZKVWFbZ2oBqBdN8gmxvKxzXvy5EtW1oLu8JAffbfvB
+nPC4mZO9uxoXoUpT0X9G2W6ygkVtRl/KoevNoLhKa7QweJl890Uktt0r/GYj537DXsNShNHVeoR
nx0s3vrycUXIBF6gZncA6zfghEBOGYZBjD4Ns7wuYoBqfNMCTISJIvnn7v1J3t5lh1QJwxMEgNF4
rJ/hpqpGE/9iNJT4QvZvFm/eI/hV75ufxxvcBMz30KC1+MSSLuaDiUd1ot5zcje9jbxKJEs5JVtM
rleAE3IPiCA0qzKuzU/epyw5JZEIhLf50Vs93IRTK92qGaRjuHFcZUe3OgtTaAaT3VA995c1id2z
CQUSfim1VlMO7OkT8QX0B9EC5BHzG6lwXjB1S3Pn4ID51fcLBSpmS+uYKtb924mtwRArxPS7kdr/
Ur4FrPKt0NjBWWU2AB8wRcheCeX7kJXqrk02WSe0dQ/0SvLMWJ4WTKXcTU0aBxCba4RjZW5L/1xw
sO/YR6COQs0jlXFNm3HXTLOZk2GyuiXSp2jk1/U+K+D9JIe3AaEObIJeSQ+ev+v3yKdcQLXBC/M3
ha9PB3pqOcQHZjAiviG+ep/LytlAD4F6tXufta3grsM0nVkNU0uY7TAi5yYqVBAZhTHvzL3/5nT3
8WxnLo9/DWYrQOodrv/pYIsUSWtNEJBg8/wMjQU1YO6CcwAr6deX+lRAZzXZoW1zLUpW/L8wx/q/
YDOmqMRnjFTyX3PELmcEGjuZ+P4NxAUzu2ORmZeqUZRikvjK55W9B8df38vHEkJgg2XgvwEPTzuc
ee5+vJdkRBEMg470PqarJp6ABZl8vO/hl+1x4/n9OP/9gob9jJA5JkT/RbC5zJTtVLWd3MGXYKNI
MZAZzsKlJMy9r+xfP6Bjynb/aYOaJ6R2a0OFdiMXxsjnQuZcYZIBYUrcvUeMyYjI4RQnMJsIDrPf
R+OhkEg2fdGTtxS7WjcmnnuK0IBupM9G9Js7+jjTuSOOUtiH0xqNA3gqn9tiS2xbU7h43V31tqgm
8jrW+KxRfegOeYSSXQdHFRdTF4lPNgdSCyszN1JIr9Prduw42R+QWG0DtnJCy4LRqOz4OOsDKa98
8ThPwgL/2c9C8MmE2V8/xOfXiNK2b3s21BtKsg7aKR/nDftuN7izNV5nfWki0/ozEZJ90OgvixVp
/zcC0P/teoHNizT/EeKzOEqIxx8v2NbX79veDAIMMmdLZG1Rp8rT/6m0BnzQwUKRyiKBm6X6t3Dg
TQmV6DEvrt+2JZJk8zbCsmJdND1qR9lvZoWJL3+ZpkwI2k8+KxA8ClCmz/XMaVnnXK1BeQoRESqD
LTpnofckFAvmfwt1/GkugIC4a7QOOGR+DnV14taLTkWKmJlpioMmNE3N2e0g/v3mqT711vjrIDRi
mvGMIucAIuvHedLYQ5YUaBh/twvK1O/LCslXkyoq5Gs5Tk7RiLicXfvKRe0JVwO2wopUtIe52czh
QzHZBMFfT993iMhfBpwaJkOAyj8oNUIbQrgf78y26ReFOWYvanXtrEdNYTYoCW2jsdeim9LQaN/i
6ULNN97UycopFh28dHDqC7IIoEH4EZeSitSl61MTsW/rJEjT9rSQswTtdTIDjZ+hG7i0wr71XVdz
PFOFi8bsvq70CkPRbm3RwwxQASXAS292Wk/cxm99xlJwSPJukqZ2uvkKw7MR0CTJl8gdajUFEJIT
B6AQ5bAKRDBT5D1xCi1+LduUb+kOJweY21CQTHh9OwKVP0dzymqXmMCR1aQn0+jitHZqDT/gunE1
w03qJ3R47fWVSTKtt5xL0rTlvdkyctZ8U/ZD7aybpldoX+7AMFaF3vyrFNOxnWeb9wTrZ2ZHx29i
fNcuMslF2I1UvDjzlALz6qjlktgemwzGposCgrWaayiCRgSuKqoHj3Q89q7RDot9eVYI2zJFin5U
1H+xoDTnw3haesQgMAnDtuuOylBI92NTZEPUGjvHNp3setN5oJrc27iLZTjt0074Qfc1WOJxbb/S
BzGdNnJT2xXXSKLR3PiaS6rg6Y55DszhkKnOwVS1dkiG/1w4EvfReSDmyX1ygnkZomvKeYn80sRQ
dtx90fSWzQmdgDYPWzWge+3umxbHVpSEURNQywY/cKqQW1JGJ4Ccip3pdFnG/dCvG9rkE7QaK8ZX
CbHazO6Pvl0N04uw63JBWdrnINBs6rCp1R8NFSHsVwEuhmRp7zGyo0+fisuoZj8pDk1WCYiB7/kf
BXmTvy7NYDbDt6lR/cxSm7AqOUoqTMG03IzKFjUSiH3ahtyGW5buZiqtMf7K5tJG9xLWV3Wo8yAN
NlmaTvcB+prFDm3C5Jj7o3fKbW89q9U8nqiwtHchkgnbOQ6y6zAfKpta9qi+Jkzqk58aRVdWX/ZS
KFn9kdp5u5tjo6odVd5w5BBOqcttgotI2k9tyXJsJikuxZTLXQilmbdrW+oAWxmid5vrm7WosOPm
tDDso8VGhqrsRf09k/oehxV5oXwrvajHHlWontI4AJn0NLY63mXxFH1BhaQDbyDz17zvkl2VIQ+4
+E2zC5K4O49Wtz4sSUN3upGBz5+OlmbrFxCHJv7kWcQ58UXNrT66S5a8dnFZHXGJqBCgjYvgkKEM
ci99egbIcdnoP1temz5M8xo9V+gNUWLQ9VdkBPK97aK4CGEjQ98bHtalT/nwoIYegZwiTL5Q1MzB
UQ1e/OrQguKc5UjnbnSLLD/IpbH2eD4Nd/3oUwghFOz6ZdbnXq8g8wX1FG2TEGvV6I98dOPlDGSE
/t67fuHsWy0Hjl95nUFk84LoRzQEYb1DqlKd1zEwiZ3vDMWXefRKzm8I5wb94KBqHmXts1308nIO
MZLrhWNmaIIoJWejcTqfSbOv7LAcz6jKW+d56WXuLiL6vUK4h06/rhFY8gG847dJdtOPzrLmLd6s
63PfF9jlxokE1riuPTM3q+AkgeRSeidXSDfnQqOdu7EdmV8vTkgg5qi3HeHUeOc4alTyXM2dOrhS
uxcowM4bKtCPwbR8txEDvPYdls/Y6wGJcuSDNyneT+EuWFpv72O7cS0zX31b5EyuaNN2h3CiS7AZ
5TbM00DCQfLw3sDVaQN3sEEua/IQQqiHLzM6j1/6bBnKbTkM6YMxbv1DoUWMeP2sETN0FLJiBfdH
JxgX1pKFN2d4W8zRdBu7fVYhTDIWz0Ut1w3Np/qxaXPI9XJ0vsQ0N86kiya+VnZy7ueN/9xHYr4s
6EMgM0whmItiSJloKDRLqlHviiyIr5VTxs/KItnaReSNxSYo+u5WTKI8EOiF2MZY0Z4Gp0XMoK3B
nEwZaiJtg1SRnp1jIUcEjr3kYSKxfMBlc42OnfQXpIrr9MfCgByzIdR6T3q63A8qDhAQ9Ts6yeh6
buxsHM9EXEqMWmJYCAhCxA+QQ+MXb5be10Il7cu4jusPzQTfYdXgXvkAHo4Q+d1dN3fDPXmvtQmm
Zry0UHp5WiH7Hb0K6Y1tQ5n7Oltsn71sJiLZRY7S8BCU4hTSMNrKvimOZaDVA5gzj/sf3XPHbrxD
Ibz+G/XC7jZuMtiaSxXf17VaL9Iehcg5JORyPK8hTvj2cK60P902Pb6XKor874gOERzcbkF6YqlZ
PNTabhxv0BezCqezfJq9lnpS1BwTaD47ju2GGUvMO1stlVwmSaa+rG6UPUSUdL7BjRm+suGnCAup
8Gp1LPDlyIkeKtgJl3TeHW871HG1i9al8ZjvqjngCtHewpjIbqG+yg6rico+qKnovslB+2irBOt6
qWJfXwCgwofMqtuvKZYRNTG7RnctLKOTQy9yixSMfxPBnqZjoKxXK3HBxl0ugb/m8XapZ3LwXagp
tUeXZeCN4bC3W1VCgapimVwiE53eUv2pri3YO4/VoJ75nZQCdO48IuShdwXszusZsVuxCaSTn8et
dJ+0lWijZwhXFAiSfsjdceyOGVpxkEUyJ7zwk1ZFh9iu0b2ps0ju6C/DPhnpw++ieK3DDT7hMZ4M
XtJctxY4hIvF6kLGWsA5U5dYt9KAcmblTPBou/rGm33rS9jEOdbJs8rafRZLdVek+G+gaNcu2UWd
l22+s1QTgNREJsOCot73692CV53Ojib1sHfo8rUI5TJqLTah5yW1ArzVnZDMZRvUOhmvqOIUPSas
Tvp1CqGfbFu7EpfACFE7mYyl9sVAgWB4DHJOpYo4ouQQCBKntAHudBoHEcI2me2m+Lp6S+LiYjB3
dqwhXKWdfRb5dCqOXbXgjZCNfaDvYystIee6aRWrjbKSFD6MhQnffe6B5tm4mV99aRfHWo8TB+Bi
a4eda1/ioTo3WxexmvAKmZh12gHcw9iaitt54SKWh29VeQ4Pa+6Lm2qxRLwillM3Nh7q1I/q0qDH
pBvUN8PgF9GwW0QhKpfCf9+yHiLarlvtwEHc+46uMuRJ6BpvajSR1+06zB2+8PVCQyrURXlqcj/A
KXUKpqsyp3y7K2aEl/HHdZDcxdo3pFRXKAciuJK0SXWA1ac70ZXHJGS4toJ4Drd1kfj4WPrGs32h
lvjoSEu9jkbGxVNycY+o+TnIM2Nlrd0tKVxmQWrvDURu2oSZuFssv8XyotPoiVRbIunAB1q8FOb8
O0Goi8Q+k5XcBGnnzEjz19DSsr10oYYFV441Cv1Ak7lOTgWSK3DPx6cVY42HNJNPaSyDApeHqb6f
wJzs0SJWR5vNAytPLRRtuXC9qDAWvoZIrQ/oMGKe3slVbkLgo3JT10F9D9FJ7JRCqBOSj098HYf6
+5Am6yFsKzpqKWRQOp+RvXXmfupgMuvZv437zLsPATapXT5Sg2I+MGHQTM6nV6eV5RfZIYq/78Mw
vYSJ397rrh/SvZ5TuGpUs/HfxOo9Pqvbotu5TVcdyi4J7pvShvU+ZCjeJ4F15Zazf+FKmqkoS9BU
jzkW7Vw3GZ8bHerjOrsQUu2QTXhnw2SFV+ag2QiuEa67VPDC4n6y522HCPbWFz3mjrFToy/UAtTU
Z73g4XAQtZz7NVH5a0I/vjsW9P12ikUJr2sp1TW7PJs/YmfVLi/IL7iF5I5dJz9olGG3iN5lj8jT
OU9UBOcDYKL4iE1JfQhlWNxa6MZBsRbZH3ZTP1QFCLWUg9shdJPiWzu5Q7sJvLb95tmJOteuh/Rp
ouYi2uYUbc8T6fLQqU3lPZ/HLYdw76bgWHI+Tk7+vcy88KlMUueP0vGmy5GO8i6QXXvmUcp+pCkA
l52YNkP1K+zuSiSJR95KcDST0P/u412BdWpTm117dvuXdoysfF8JPIU3FLlbcdYEDdTSXuXzQA9s
bSlihlOB6FNFHEH1KS+Cq0r27kuG6XK5cSvuYYM1TRZtS/7ulrIccyJbJE7DQrvhjiP8WCHGwPZ9
XkNn+6fk1JZtS+l59hMb76Q2sYUm6skaSrEbZGGdkCVxHwye4eCsYwmhERmRmyCYixc9RpLtgZPn
odUJKK02CbxLWorqAn8kB8WGlJTmcu61fCndYcb9ivInpmJjNX8fhoW1wqLknKYl1dXXkW4aUm/F
OO6bYvTOKZ6nQLlyTFZPBs76wwfamhzqMBsufJQ4OMuSjgy7KumsYG91NVhkex2Dx6Gvqm+hRPC5
7L0et1qrs6/1FDr3dP3QzKBVzWCJYcqq40RSdU70a6b93GVZQSoXk3qCLrHaaw8VEnTLE4MQXGo7
QK9JjjAfQMowibZ+VmO9XI6HdBS0ePAfLUqSNLU3x9hxm6AM55JTe9gk/9H0uilv3NaZelTa+gTb
WiZvC1lROTqtliNaekXj3wh8cqNN6XTQoivgrFazHa1oLpIDjbxytq/KrBVtvOW0jcL4Rq9Z3WOL
xIYbLLuMvhp20RqUub/sIGIndXmxREjD2ttecwBDGXakauVtZuDnsT4oLbv8jzQt4Z7vJpYK7R1Y
Ql6jNuPctWI4pORqzZnOtIUAbdfPY4DeVpkbmcCOHuA95tv0hI4SANfQ7NTiW3ZxW2iEIoJH3wLG
hQKBRp6BrtKsePwftRWHNuPYF82yi2U2B38EKnCz+7cisiVNI2SoYlOydZ1klhdxDIWIVjBxnPoF
63ANX1GntWdxBO+9st46p4/zb1piZYyQcEQBzuJkmxSTYIsgHA+POqOgEF0OJJTzNcIT9uJvddrr
rjyudN14W2x5RVu8eBEE9noXVINemgtP83iYI7SgP3o8aHsE9O+9AelhsRcAaHPv3Na6W1rwUflA
jsPZIe0OUkYF8dhCqhj2bHrlAjIjdZcxEXPB3qkfIv+YDyEORpLq8EiFN98C9dKo/O3TZvbzai8n
kEAxtYOmhZ9P6hehKlqJhO7cmMRSbxy/i5H9XFbPP9KPrB9lpKsHC9TPgPk7pLiNr1k7e1Aw9avd
lGRZoPIRsNm3okeic1TgZ+bNioTyF4hMevmJ/j+P83SEkx2MJ+rT+WVrJ962dIW+KpxlqffSqwGR
jTENamlV90U8TyF+N/4a4twmF4TamqnEaWpA6H2YIzlBOrbH8lWudlISWn10/QX7qN4N3rrc9bmF
Fk46WdWeDJQTYlLIIDgq4Q8I6dfR/GKtyQxf2EmnzrmLSsRqdlPeNN+VTWMdHaORo0Gz4u6JiUDh
ZMasXvUnnWGh8ZqickDFhYzahUtfZukB/tiYWIdaOxGgIbeLm21i+2279xe7PzlI1n+rxsqnYIlu
aNpuKSjmASfUcOmv60jYeufagR7+AJIBnGOjJOi/LVgTOOBo97ngnShuXaecvJFT68jDr2YagfNm
8pBaDktRIU+BCmkPIBzSB5g/WQMpcRfd76IGNY9NaA3ZET4FLyacU2vjgfk7dSioFltNwexlBUjB
3EjiL9qyW54TCQXhyPl24WXv/DiJ8EYA8/EDLj1JQYkVwqVFGO6fOFxO2ZewqJXJujw3P5HBiHPl
h0H+Qoj0ULsa/eKunbzkCvhm+poqh5GP8J8ARofh0aZc1xyRztyeHqI50LeTQrn8WkKvo2sd1i3R
NETFG2/Q+M6hfBiiz4D3tUPRIt9NYHb+OXn+/7F3Zst1I9kV/RWH31GBITE5wg++E+dBFMUS9YIg
KQnzmEACia/3SlLlFik35fJzR3RXhUoSLy6QyDzDPmsz3+iXUhw3osDTeh78j32StofRbezPwSAd
eCPoI4ExrEwOyFVvmMvSIHRcGKbuBKqJDKVBuB9jLKVO0mBANScbgOJ4MkNSiuYYcvk8kA3DUA21
e6BLSf8XHjzMh1R5gHqJfBKqMBCSkD16qewJChotL4CBTOep62BgYfspiEYEGh1WDuGIGnps+Jao
FMIvYsiidFMTgF/1lol4ZSQiIAKWBlgXYKWOTKbsc9yEYDOhCKNccg040gW6GHRdsC8Vwr+dB911
v/YLfyf1kfkhZ6m7nfK677PMmr2byAXDdF/fh+wW6gzA0tDhUqSiG+kPjNaPlu/3JAQ5VaDabS+8
KnHPogy+KPKlRNebAej5mWVluMZVeXm6WJ28RkNYbNGmuQ9M60wN/Y8w1tvcl2BXw1nkejcBYJQb
3PnGZD9leVSx/w5edVY4rvYPYzD7d8xBd8sllasS4oZoa72psE+5BwuV4tKGQOSyRfli70Pcq0gK
Ypdpiz6x/XpfO0V2W/p49Ww5N4nqiM93mTf0kblvwdXszZShPRySLqOq9j73qD/SjZqqe0/W7ecB
97sN1tDUHlF6IuBKFUu+Gu5THNxTYqvFAna1OhfDxNgRPmfzlyadrJMBk/lqN+RleDVOeBqOPuRj
MvLynLpAeGwldnRHxTgPWQZp8Ni5cBsXYcsbNWj3pJQt4PZCRbOJ1uwaSU9DiSeUEryuB0F0B72C
wKnGyvWo8V1V3TDFm+8Gilu7gaUutj2krT3hi3PW6DZDszg7n7NEL59jvIY2nZxsRjr9cl9HVfId
ubO9E74YP0WE+0eOSJzHFmU84K5E+8z/c+MYRfjMLFB0sSA+OOrUyFsXTQ8Ip8frbrI1RkJjazu8
BytmUBaE1MEBlsB5MDSkGdLbMYB/RhXNOp97d/gT93RnFy0kKn2bN+tmyZz2zooq8bHIPKhcgqr+
Sdc1EEw3KEBLz3vSE9X/YV921IOGRw4oEFo7evNMV30mo23r7mYQshX+FdiRnl1e4hqKZmromctG
vLDoou7pNdAIba+ERuIDsgubGhoLXmsvY3ZiTxk+XycIzMFGJ/ky+08+FtblcdFG9YhlgRhsnH0i
Bbx1YPMqUdnQa6MPVmBPE9g7BIHOStgYQUfaDkDx7OVk0gtVzA2GOP5BiGaOvuCLNLKp9B12LRX7
mJ/ZIEEVNklUSXWQpghtBNovZNKE8ai9NDPavDTI64GFapV17Tfb4PDkjkYrAkJAZrMuMzqpeVqi
YupSkHHuljXY0wZJi3S1+w/Ki0ZSmNxbwJbctZhtqWJHgzgi72OUKV+KS2zLAITt5AxM0NnbnTfJ
/nGCh+xobPHSLtfbuRWEZJu1y9gZMAYgK47xutbmm4ggtcHFZemCV9afk5Wurr/Jk6jk99Doh8Fy
hv8NCfNZoXG1xPjRjqNQHd5vz73u9tI1DOnTMzsb039FBf6WkJ77GuJGmoNfaTvT0KhfhB91GQNV
PILBI6vfNCpf9+TNJzLGTbPSzA7T8jWogJ81GRTnotFmXuJb/fKJ6kVVA09noDUvw0xMiOCUvViM
fOQFTcGXr/wvmsNvaP8OjxnJxj/nOZx941B5KvXPKIcff+kvFKgDzAEKgBEO+WhK/kI54O31B7oP
AeUT2UzkAwn9B+4//gNTXiy7bZuVhjAEkQ492zH7z3/3gj8ETESP4jONfxpvwd/BOTi/NPZd2wnc
iHjBoAKAorxeWSRO2RCt+GIocA7gEz0n/DA7wPKZox2Pcorgp8p+LAhpT7peiHnDRhXfqFaNxwxN
qyOvd/oje8xt+3cSDve1EMmnLc+X8+2IfqYrqNO9aYFDJdN+6cLvDRXwu6s4Lu2riKiea3jmeDuG
6O0I2N45kyRj6sUbq4MERgkIBniENdwHSd8SNHj3zAnHByS9RIAIPRzFvHNfU2AAKs7U23pYVWBh
mPjMHa9J94GQi2C0omMjUt2JF0Y5sy6GWI4yGXx5Zkjm7QvVPMYb7SZ6hp0L9Gj1xkJeehoZGnrr
6mK/DPFt/8JKp3nnXa8OBTiKy2zNQ4+ON65c/KAmKuKPNUn5Dc3PttgoQfNlm2cG1xgRYTgHlbhZ
dTp6bVUecgURCZtCwPYQvXblnM6HZkjuliS1YASuw2mfFs7RNHnyian1AcG4v+yCQp45aQsTL5BQ
LPPl2okXAKe0ls6o9CtCKmWBxFx7BlvjIrhkmkefN2kG4qqAowE5v72hPnJve4RUFr5V7W4tq+yz
m9D8YjidsqiVttaHdSrjhSReSwTbajlPw/WjTVXgaiCqxzIobgjZZ+DHh6i0xOMg62JD6gxQEBne
StJp58ENg3LdDTP13rZOImCLpMnYCnnQsy5wlJHepyIFj7U4Vn61rj0JT+Ie+riab7Vtg0zMPGid
QedjrVU3hy6E8rh1hmDaIhkMGH8IHZBkSbcPCXaYM7Bppdjw7MQ6zlvw+8EH7np/Bl3NtG0r+zRl
juMUDGZ0ilqgSndJY1efu9GRtyAliu/9zAj/tpys7iOH4nrpNe5y7imb1J6Y8CAgpO3RZedIbdW4
rSAbYL7ZjtiGZ0ocVuIJOmdllz2ULHsixmHZjqy0DcCQ+cYO1XwJdUSd+bMEuS/y+Ej0GXai1tpQ
YM4RxKEuvcnGesC1Bx5uOjD0sKuGOkwOMxmC3q69CD77/JCttVQImKN42vvx7Dy4aYHfdKH1N5f6
1EVfZ4LICYc50Qk8wMeiCO4ljtooWRmXOEFLj70zSZXGhmMMG32kYDZgIuQTP9JpqkOK1nGPfzcQ
CL0zuvp1E8jEuvUXaYcbYVVgQ5fBOaPWzEjewn08UeE6SBAu1N8x2W7OwOVy93Bdpduoin0hVXag
7ExtuoET8VTPYg6Q0s7D7Tp3zTlHL6lmt/blBcY4ycFr42TrRrl5u1A2iE1aiUQxIFV51c4d45kG
i537R1gPByflOHxidnx9DNW6MCEoxUkcFO0mD3Rc7zqHuhk74XyvMrAYmy4KNJj5dG2gz+dQubfp
3Mxwa6C7fGnoWU87v6fgummRpqlLr+7EyeKsaHSBeIXQKwlt63MwJFiEx5p2Y5sGtKwBSBLCF0lU
XfloTClX5al7JSt4nsGgHDKtJlML4bqsrgQvBpFlRHFvbhnzPZBkdgwaDGtwyZi6BF0Qg+mdkqq+
wyW7v8knb2z3Cx6uFwkKoHOrH1u5I8m1r/KoaG/pY1rVzplysbNbfj9gjcZ7kuXsVK3+cIEfUnZt
ZuM+kRY1t3gwOTj8YUNRd3O5Z3tm84WoWz4V6Wg1jPBgCYlsYAiuZa7xaO8wOZi3dCbiG9ebo3xP
zzLloXRIhg/CruNvw+r1p4Ts831KxrdV2lE3zqj6Y1qGOyxqrWGTTm12TE1RoSfuM3GWxao4hLMa
PlLvZoowoS70wUEY+2er6vwmJCx2jiXikGshmHUDVjGWzD5jZv2lhalLOcNBHnE06KLaJwEwtayP
ewft9qIuxqhmUjx1ZlMq8YyhTKlHeFnAjrFiUZKPw6oMPz9XxzegmOEUMzj6JbDQUmzT2MYqg735
UGivOBmY4Nj3s9/v2RuWE6acks/4njr8g0XHPs9LTvpBk4peMbXONbO2tBMp8GAnEJ47qR+nG9J+
LNdt6fSnFKgwKCMTmM5GZMPPj+3YimgL2gPVwglOp6uccC+z4Knw7Hk3R3ALy37x7nJgkCdFF4bX
SJUdPrV+QiYEkzD2S++KfPocZj9bjl+dp1RZnxbZnsQhaMDAp5KVOjW5iQ3zv4MQe6n9NjwSrdXx
F2ibXDW86ILqdjRf+hNdBpfu1Q6NBi7bJJ2bPLKtL8yi9x8G11vOhN/jDM1AYnPPNLV6Ul4lz0qG
gnZD3S5HJi7BBLpsn1ilPvNaOiSZFQUmFHtEKxkdIAVgluN0OPOinloJiCOmVh25hmI/YdIudnM9
xN5BD1jF7pZ1su+CYhybfR/05aMY4ZHvddx4yyYVqZvsCkmijff4iPoiysL5gWZTtR51Za6omCt7
wDubMUBwXDyu7MEShbqybFHeaJupsiXxj4oC7fveE0O4bhuaWRcynwMAnAReV0nZiBNCrPYLpdXx
MFJ93rWM/ZE2wuFpeVmK5otHFs/PzNVXF2XGHu4I0p8wG+oLCEzOuWQ74y2SlCBSAIjUTSn0woOk
sMECCd3ygbHge8ngB9oQ9JzbuYi7U6pmFqXMObLExtNLkm0nzE8BHLd9fTNn9njZFoX+IAIn/7hU
yvZ2gXQ80uvKtQ6TBGYbzxzWfuRfQFHIdjQRXffcIKf9HRQUuslUWZDH+LVI91Sq1I7sNnxC49Y/
kh53itaDFZ+GQs4mwPTdYQ8PPoaGt45iM5DPn0QF9i8QWqfgHIepVVCQqyaXCeA1pH5YFOqcrBch
y8w+UmwHJh18ZqCK4U+3CLVF4ilqcTRx6H/grUVtZ7MGkn3cVsGpKgZOAsC8YMZoBzLlscxJlnC0
CuIvBs2ij8viiF3bhxauDYUOzqKBQg7z8V53FLXgxy6gSpYLSNOwviyaaLkb3Li/oT8WfumTqDhq
g3QYN9RxrSfhMKoTMe3eHPVyWAwWpLbxenZWjow+zKajnGrStYtrQ30adXl8lU5h9535YpFvsea0
T6izIzxrjKGL9JiW2y3Ts9FL8GL78pyr/Cut+01ax2CDS7b1z9O6T+ND9nNK9+Mv/EjpyMf+sMlM
kGCzyF2KIv+T1DmO+MMOQIuh1ydPQxP+P0mdcP+wHQfpdkgO+Fc2F/5Bjmek6sSGYUSW+HeyuehN
Nod3KHmc7TG/AHwiDt5OE7RUurJWR/oCApK1whqdO60PdTDjWlQL76RcFgyKMf3uzoCayq/0PzBR
zwNq7cb3dzB2xgyeL7S7QIzUuYM3udb+NWtWsowxrzXFFvYSe1IQ3esAV+Mbi4O2QUERK6Tdn5j3
Z4oJn2ECwiCdFYVou0os0g+gPqftUAwy3oIwaKPvXhfqfDqeTZObsnc4ORxrSbiAmCZh7tXHDrCA
+AiFJ0SFy9gxnaSC7eKMeyk8eJ14itl8LKXuzsbQoAbowl6+6vGGQmINwqvKL5O6ztByUf/czk2Q
3DYUuW9XiHjHfKkWPOxkPaI3zm+jQgyMwtL/xMjLvxyXoT8BVpwesjaZHsjVCdyBHRWbvByQnIDK
3cYtSRjz1MsKD+IUHXHuh/gfl8hn9/Nsq/7MDde6gXbArnGZpaWyTpa5naFJl1aqP1ramVYbF46y
SBm273w3PHJznKaOVGK3Y3/s2NTZsIdBwtKXy01QMW980XEoY3G3YbrXrdXJv3aE/4vtCwvp3TrP
f1UP8GN+3hJe/sZfO4IbU+WhGEEET30OSuZfOwJdHIx4bbYM13cZRg0oc/xE7IR8wx5Bv8d7KQD9
2Bd8A/O0Y36XuSdhs8X8nX3BWBH/NL7xAu10fOpF4GgEI0fsfT/XDymB6rpmduBbBp+8+F7Va+LZ
u3mGB4kKYyxcfVcw/DwepPYq2gyS4aOnJalIrJzWb3v30FmmzcloGIN6ENESm05cVGHk9Gmwayho
4Ku7YCUjS1DjWFt6UminEXVMNHPRuEzSvcKkpqO/mdqdNX/KxglVAZr8FC4X5hE5fXAiNOjqeD2i
z9gsCEGorVbzgufhoVHIdqHXyiyBD/bTzn79MlTxb81UX1PmH+V//vubGSwR0Gv3XNJ2/s++4b69
Oy1CYPT0q/+tk7OKedvI16uSPhAx+UVM9G2QZE7e1N/7YMj1Lcwbg15zESHyfaChpsun9y/puez2
j/EPLimkZOiHjF9B02Aa680DCwt3ARgzpF+dymbQtxOU3U9X0AlU2zMLTjavP+MhjrGMoUlOU3Tp
SoSG1C/KB/SHBokUTr6B9dtK2tmeEt867dZq4VHsx3HN1jtYMGAVmKsu++ByXUuHP1bHQvo9Aj+J
EOk3RezXhxPDUdxkkMgcioAMA96F14swycolt/AX/mbP9CA+ogOy2pu6Str1+v2797pwaD6IKJK6
KgM9zE3yea8/SFd1H6/BknwFFuSio+uqpBQM2du84YsXFuJqlq0BourAr0AgdUwVqhtmtSArvX8l
rzsFz1fim+kiyowQyxhKe30lRNHajpci+KpkNASXfodlybgZaov+8mkqgxX7gvc/8c1ifm5OIExm
5zB1XcrLb7685wLBAUBUfmOmklpLjHjy0cG7ANgMvrXoTsKvq5yMXs561KpAzIC9XFf/7jJe7zjP
l8FQMdNiHk/gVwAWuYTEiC+sviV1oCcyikxfBytYgPO8QoODqImS6NBMBx1kyb6Lk+U+A8jVHWc4
AN7+5p6Yt+Ufb9PLxUAap5TsQ4j4ZeWt9TQr3FOLb2lIqtYHjrxxK8vahYHOzzynni6nqh9PO1hy
J9XiYXPQhEhOwmpcrnOUZ7xYDciJHB39d04Adqeoz8vfDX2ZevbrqySYZNd36AcwLvIWh6agr9Zx
L6ZvmkJw+skD2kox20W5PklbXboBJLHNLKHlm6Gs9nu2MquwWbEdnI+8sJV3flyl53ZIkcYdEMqg
aS2TAwFXxe1Oi3CLttgqf/Ogf3mpQaib3oWHQUjIW/dmuVlOaiHpDL2nauoHMD+97gzPTNFTgO3x
/nN8/RjN28RBKeB7ssFG3i/IYBeHxrLLfffr4qQyF99cgq8sO0m6iX0ubakS4D2pAxO6vv/Bv35J
Vk5g/kenhEP+TScC1A5TZEUpn2gnTtG6oRoMGyxxrZy3+f2Pcn7dMiDHuXYU+IxscTS9uaEFlKiS
ibf6K5U/H8/YPE6aT5U7ciaSs6ZJ2l0t8ZrY+LvnQ2OYLCqDiFnIsOtAYFccwAmTBUkdf6BsG1IE
yLDkqc5LlQ4YAk2zgNh4/P5F//JgfIa0gSozTuCw7bw9QJ24jFzYk81To8eBq4DSU4K8dLQF8amt
g9ZD+KRa2Gjvf+6b7hUrAoQvPTV01Y4rSBrMhf00q55Yjr10g289MoXsuOs2RvgzIXSKOga5t45X
ob49Zlsuwwcmcpg+2NHfH2LsFKzFVbc5oBjEAxDp1hE4uVPEB68JXH3m11rIaPf+1fJevHrDRWgg
uv7zaxIDW6G79/py/XTuhnoa2scsgk0SMFijx/VaIvJnUVEhSLU6imUHXw6eVM7bJBv6+RaaV605
nONSpPqJBVgX3wPI0PyEPBFmulA5ggbEy4HP4B2nmb8wQ/tZpjFyDMTCIeM9G1WNkqdj2NqEfY1H
IRpMAykNIYElwV3rnath2X1ADDMu96s2ISvq0RXvsJ1bYGbdU1nJDR7GFb3P+91naFmvu0AU9bdg
Jn9zNkAt5HrN6x/7nxuqwMAjgTxyjQ6GDrgHO4jKPqM/6bDcmYIFNOw6eqG6VYMhJMqC/wJSCLUs
tyTLgpZn5mYLwlnmJ7K81NsClZ4RW0T8DFJSuygQwWk0K0ymyblw+ZOcPmZ8MAcOUQdHvlqy8cOI
movgSfeLoR5KmAWAFos05qP/wqJ4AO8gzqe6Cy49xNj9fR/lqAYTofr8ohJNhJzDkUtzlqGNmE4n
VOuspQWFPLcOf1lAk5ECkEqdNoHxDvYYoSpvWxf1I2qJVjQdsJcfX8AvxmcWcshkcrGz7cSAvXy7
YfnJJTWb2A/qTi8TAzLOw07XBQVTsAd//Yy+661h7+XMsGVbllyLWszLVp97MHm5ARwuHY61p9pr
+U5waM1dxXeaOtrGj7qJPzDPtMVOm2qYYOjhEWg4P54VkiXoLjFTsjRPe74eG71ZLm08EiV5UG5Y
NFh2F/VNgzVaiLDM88xyYXrA5Z1STJmyalIgQjwzj8YafwtQZBIexnTE0vDUEkuOUW+9KO5hu6iC
z/fZGJ3kY1QxZF/ssEqPqvkkCRpl+DlrY3KFwlk8fk8HZCd8CQqcARAtsFcNpDUGlrji0FXsAns6
Cs+QZ1qTXMng9YKvlkZe76nTGP0eP6XVreBVmADm8ysrHUPOLjS9I5ek+fb8x3kqzLWIGNFQsA2Y
PdBPOiIbb3ceLCFxrILIMPaLOsfYarskyi7zS2nUI58x1+YX29jTRh5UiNjc457JlOL7tMwGcrpG
oVlzFSmHOC7GBWwg+uTALFGTyqnbLmr4Z08ExwscFpi8XJKqrES1UIV4z/WgV7N5ZCWBf9F7BhWa
ATTkhw6QA3gSviRPQcrXOZ66DfOSYep91oad1MdqsWVRXxh1KD+wH+TA9a3E/mZVe3luhD5lvILx
XqIKiduusG+xbchjtXMiAQpgy9guDrUHJp4PPpMUnXcYS50KG1X+WmVoE+1uvfa1Xlj+kYwg0u/j
emYiiECBaYDLwPcV3Q+K0BVW1AGTdPkVmMQ8Qa9XTOYJNzS6Ibca0AvVk1zaVa7RXZv+1XappLRm
xjpkyDUmluTZ9AI3eZ/aPbA1phMpRaftx7im8svwlWxjLOEDO4ecumcjZrvZj5SUUd6l3dTG8WZ6
wQXBDh+z48QrJqbm6b6zzQZP6+xbMGrYbDXfmaGkcsVVeciWLEvPy5beeEjZCAMhFk/OQDgrcZw1
YFtYlGZd2nCnWUOJlzM8ctau7crv9a6a4EGtPmPid7JvuEu7uuR5NJvFtpypv6RN7rLlFk0/8ZQa
hCOcBS1sL35W3NtmF5y4+axcO4cppg722M38SVLmnt8bh8TsS6Wt6uVDTC+XhYReKGV76sQScP/G
DIn6peIu8i447ihZUKofPN2e8PQNUTliSEkcR5VcuXBQvNBAtwIEINfPdslxpHQXcsojQ+t48yJR
mUN2HCdDDV4CP28tDuVBsz/oKLPE1WJr4I0MXtS+OO76seErRe3Q0kmqXRNiASEp9VNNrF1e/Mh7
2fXNzYFHQnP3qERr3OPlkRWzZ51AtF0ZUMNqKN31NDeSvWBwtv/4g/7bcvjrvdJzyBWHxWxxl1og
p7zYBRU4w6nPKSTiSv6yrOt8Nr+nBVouLJrQGHLlkJPNdi/REK53Dv7g3GMvBJc0b4hEU5v300pz
3lwRYdSEUJHhwO6SUn9T7PDIGkZrE66OBpjVzNXw0a6X6vYViTVoOlUeglZN3dOvOFYGXPP+S86e
ux7+GYkVIQMO6EjPx/as83wa45vfU1krjlXGvEaFHRnP6DdUVhHqyoUXOVh6vH/FZi161DGWEbPo
BNzpP0e0xlDY7OGQuPTEz15ArcFYXsw209GHn2GtaeEy/ZiHwRieSo06c/O/IFtRwodmUjB0GQl/
B9wKdMtpxs0YAmHeZgkIt+sXiOsk+6Foj2yq0V1P0+gtyxWFkVzvxoZVvXlFdK2YfxzoES1gBJeN
rcIuoCH2/8C7Fr43TVsaQW24MRzE0T76G5DXNiqxZt85PvxJZji80UPnNLh8meL6R/Rt6wp4OT7B
dQvFYG5zc6B2NdIE/9Osfbq5uy6ZByYxWptqdHnMpCusY5nYMy8MuDETa0J+KYigBm9R5liJ2Uh4
ufvIhI8DBzivQ8ZAHFtD7dsmwswtnTgJPfBqTivzxbo5Olv71JC8/axXHD0+clhOmbHxU3c90mHI
zzxMPipzoxgpTeYQFs7K1WJwaTwBpr7OEbE0EsznEWOTYRkfAUGkttVNvc82iQaFyB5RUdC5R8L1
iYJnm9iNljrEV/ayIsrNoZFYM+48O9Tjvr1nxixYvWO4gMD8jxuXCpN1Uk/005k9s6qI+iYcgcFs
iHXlckbTdhaEJrOOR24QonxzcgIgXbjSIc1CPnsK17BdP0KGN44TyMcXfpghVLPNSOxCuH5JC5Md
pRShsY9wCyfmipqkk87wEA9gXHI834x7ggssOXicwbq1h4CeZ3OetsggnMPYdSaWahA38YOyGEPc
+GgE5zk63ydL6jLeMZKN2nzDeUidahN2ycK9je3B5/azhxvCSvtcXoT2Yk6pHyeYcFruY8lEMDta
EM/m6h0vMd4fXSqKuD3SOYOW36sJo02cEzhXuIIJ8i/L5687sfbgkDdT561EpGGT8RPbegwYfS6d
Rpu5LgtqWr7NbeKAG7+mif65Qh9fQk8xj5ED03HuSP+m8Tbqk4VvTJvckNKZmghR5Tf0VObsemXQ
K4nvVRn6jOgyA5LW84kgHFW3tGZMFOusnSl2DsOk8uyksxsTVNgj3nrUVFxtEvmI0c3gc01Ry1m2
+czk2LjDWpEoBXWAieZV2w2Df2zjL6qi63XM3DY/DxKkLMOxXtF7yL3HcBZfVZUEmbeVFOYVga1j
CqwYQfEHEoXa+6FwKlLjvHfMAvMS2L7uUe+GzHbvwMqZ0xUMATK6LWMvBKp0zRFi3QboaYg3x8Cs
R5x0CiJrmztQfE/WsOEX/Hfzp4lK0MjPVRRyXDoZ14UqOAtNaFiCoTDBvNeZq315PcoRgf9tNc0t
D3WQYAlrcD+eSr8wH5DmwzG9Swg927pnLVTbXBMTFAcxCLN2q8aNm4sayagaMduSkcPsxlgDQdhV
MzAZqlCWqvmsZmVO8tZ+tgkr0BdwvMaqJeVLwzgfHtQAA7PeyHLqRjYXPQtoIrMzlvis+y7rrMYy
hDtbdD4Zm81wOg9EipjwksST58yA4IrnyOySP4GZ0eDxF4bQygeVOQs3JXmJfGRqK2IN2UYD3zZf
gIvq/Y+MOFqbmMBgSVO6ivsm7T1+lZKzMP5owfp48hRmvte2pVC7elmXkY4w/wxW8TgKkLLfBmvl
wTi2Zof7b2WxSbrxPzRR2LA4JslHLm4C+RTBlLpNZJLy1MaaBgIClcha420+KL8hRoFiAiieIIQ9
YHV6ct6TPuyaWZr8geUU+Hw8peRkNVtlx54cHHehz4zBnhE4lv6xA6yEVAV+rH56efUaBcsVpotV
x4if4FcDst6NCsYMCwNaDZdpJZ42S5Ja6txc2WKhs8sNWU3G7YPj4kaicjSvOJ6kaXcR4JtK8ErF
Mj3CoGKZPgRLuEKYmcDJHEfSJafgYLME7HZvYcwvPARV2fJjYjEO7FUF9vI8Sbdx2cXp0D5njUuZ
lrylfaEcNikC/ilg2HNmd94zH2OywJfEokpWc9EtRFadbnnLNCiXMTIexYI5JRY6SZLN6p+zBu/l
fe5M5tKnZuEk3NNnTcYRn+9GgFLtKI7wB1fNigLZbDaskcdoZTjBStQjZjRZrnSiUJWWD167mAxd
v+wcqGBMoFs7pVmV71eN/peaUYRMMvZoIIZovt/UjHALZY4CTevjkowmz1SZVWX+DoRFXwE7nga+
728+8m25kzIVcys+2DEBMYPA6XWZSgNuikDEj48+LFl2+JelUUWWqey+/+1+/Sj0ELgNeEgfaNa8
rXnjAdGtiurEI5QAsz+1gfAUQSGbNXvX+5/1XA38R4HdlN+YinMQGIXMb/zaBQW8ISsz6PO4ePVE
IsMsjstK9EeR8RqisjL82pUh2PJhaoQvKaIw3xJV2250ybupQphOWkzKa/ael535R6+tYXTShEhI
YDkTwgC13+86O7/cKo+ysCNoDHik465tfv+nWide9vWYMsrzAK4EV5o9B5RJCzlcSaHev1O/rDmP
wnBM65HOI+46b+vdhFE5tiRB94B01pv0caIZ+rvDasq8IkGSzr9dcm9bdg4PJgzoaPCZyBbeav2H
XnpRSv3+AZmH2aOYrKeKOAEd54BwY3NmJTEWDQQTml9/wyTAHq7Y7Wr/RQDxtPxH+g2j7Ip0v/m5
G/z2NtOl99HumC4+r9svXRimHhY1x6n3hZoEebPOgEQ/RU1o0vm/d5ddH5k5jX9wqyEdy7fF65LA
MPKcwvkyIXApL8auMql5XgiPQz5zTdT4/ge+niKiaQIWk7IzogLcaQia3qygsYhWNhM9fBmYamQF
AUky2xybonHRSoYe8DuziKnO4m1Y+hkn4/sX8Dyn9PMbSKhl/MIQcYY4Afre251FpFnldGHzpc9A
1Dd7eqdruafqkcUFU+smbFFDZkLjQAizf/8oilv+aEpedQBHPTuZX27OD6M5Sv+at7hFGkW2sL5Y
sUACbyMGkD1mOOZN7pTAJM3wpjkslZ7QTGNWYfPio7NHs1HsxnCieOTMA9pawjdKdHt4v7k7nuRI
GSJoM2Dl+BippAm7LGiQZDEy781xDs+f2IbJD3PEd93AGPk2fCnQS0J7dk3AdCZoAj7zHPG5jgmW
k4KpSaPphW9OeSwtBiqTrsIehyJLU1KWff/2v32t2fdcpGHozGLX+3VpT2QWmWWv+r7Neo+YNcWt
hoQjXkcTAfwoWb//ka97miw5tlp6yvRomOdD+PamQUOjTI8AKuZ7UH+mxjjlcYBCn7G60rq05bNf
jqjiiSRqcYCZU4StanM171/G228OAELY7JzYlvGP6O2UUxP0zcyzzO5LdO71aV4PY/3JLWdQHq4c
fwNQfruDeARnoUelKPAYkhb+m0XOJF+aZ52UX5RBiN/5RWiWRVF0JrJ6/3vh3ftzz9j8dOC29Pox
Z+RcAGP6+lBI5wUPvEa5nxo52tEuoXyJcVRKGZVMNy9mTocNAouaf4UUbFiXi+/FdyRr/hBtOsq6
lGBIeYxepANGRxzqrMIE6nlKhoJjJ29F1haAH7ZiwY8hYAo3QGV4oqLAlInLmu7IrbIczM0Ze/I5
i9LUMp0iR9VmvyYhKJf+hKFtBgEOTWun4uL9m/DmfnMPYDV7Nu8pU7a/dkx9qKcxKJjl01TjfQKR
oaVVwfTB3JI5v/9R3pv1bJ4pm1eAwIcBVfbRN+t5bjtqqo5IbiPRPn/W5FM6Neo8czSx1bMFvWg9
KkRh3IVmaUyV9MevBjWZCgGj3dxcX4Smnkku2LHTuTUDq/OJVcLUXs8lryqgrbyry/lIMyXLu4NX
K+lxDh+atORH449ukWkiWVXh8u6skb3ye6qtzQNf/YJPsZ674+FLaUI5VECxazHzwLQfX/w7QsXG
3+7GITeF5R8tNN5I1m5Bz4NzL2F0iR+onXqmBPL+LY1ePz7EGYy1uraZcQSlj6r2zRLu+QYqsvFy
huMSfgbp7cM3oD16HJRRJ6jxZyBbxBJDfYGcv+tE0hzXblndKQxTYFRAN6FpmnpQfnSEsVc29p8S
8ld5XS0MDW2zSLnHeVx8qJvQflKdkN0GH5lMb+nlBFfKT9oznNHlBSdStpKtZ6rcWbLw/lzpI6vT
BFId9lhVbIsdVcPyzlqtkeSgYkJpK+PhmkHBpjyIyvIuQj0oEEO639MTr+4yevinVeXSJSi6Ec+m
tpxp4Y1O9QXVhH+mwWEwpbP2trPzuiG8dTmfH7qsdXy4IkFGCSOV8giKTnM7h950l3seM9jMUYiG
OW6/uy+nWH6tmMD4GAgpCYuS6bhYJniqNCm6LXq4YNkuc5xbG5wa1SmuHPtxBjjHhENR/DkxPkLV
PJnK3TgP7e0KZ2NH+GmYM5YltiidP4hR249g2OUXJ1zR907+tM0wqjsrQ5nv4SvkZ++viNebNQuC
tjKbmU+oYAjQb+VbLeWfsPfT5ivPa7mOXRza9kHVjuiJBzv49P6HvX6hXz4sRJhpjnliuLcRSbIK
Qrshbr4G/83emSxHjl3Z9ldkNUcYcNGbvXoDAN7Snc6+m8AYZAT6Hhfd19cClSll81T5NJcGkqUy
GCTd4cA9Z++9tmoXeNIm9YFQkCCJVmTnwdAl819UFbdIhHb2F+exP135X78m3jAkG27if7RNSLNz
q8xoi8+mpLOXxqaaTuQCP9JfPf6+/qZ/nru+fktDCPw5lMDzQP7jEDmJIhOAKeJPbaz4zOiCx4VX
MfAkwRTn9l0pivAuIaFXY9Y23TrQqevKd/iZrWDKe2yGmEOtS2u17rGEXfjI87bjnCTzHmM5hxfR
l0XtiV4zbtUhLX8WUndOJevZ20HM4tlNmVM9eq3Vmh6U6KIXLtexYhcW25sMLU4bXRZrrTt/plXU
+ykI+S25J/UdaoLuL7x/f3EW+rNPbj0GcAzidaHP+E/BZ02xu8lw5uXTkOuLD/co3pG6zffTMr2D
v4HPQcdiIEVEbUjTKtbeKGfzr2Dn5np3+907Y6/mYJICQsOoSIPf7x/gOLQK5IOYjKhEOGCd1mZg
L0zbDTpUEtqtDFpl7aKfoJQpdUHvXlXsK/ZW5wGEHdwYO1IuixYZe9hDLM7a0H0r4FbB4smUczKX
9mkGg1OCwHpgB5pfaGADiGkhjBEIpafyPIJkCH27du07jo1DtSXN83O20uRat+tkl7Ep3idRVV8K
k2xUUIWd/D7nsXzEbJfdKuVKaLYmbdzqoh9hz7RJ9DDmbpz6caPyC8QTTHD6rJAA7LQhaGrzTLw3
TMU5JfFsPGtrWQmliSSc/+J0tL52f3xtSZFzBrWYZm2xfv5+MzFLVsK87zaAY5iN1+CA0qc60Wfc
902pXmsjs8RffMc/A+Vtzry4vPEjwebHrvb7b0mKncAtj84faZ0aR9ZmSgHfdlZIui7pFiGi505v
Ru1nrav5UxJN/SlJXPUWZLW+/d/vbF+lA7//9TlqcvukWcLG+f1H82k7Fiblt5g+owmBgbm9Ct+q
diGf1RRAVxoYYWw4igqEdW+yKwzS2DLxX0ZJwJ7EdX0EzyIO2sqyX6BhD+vqlxV6qXTxObOSbt/o
+nRtyTg6ROQeDK+yXTF63ayJr0RGISG0OJVPHZdZ7xRelu3alnuGQ7BGNkZbOX3ZQudp5HGWgmHe
RiNPb7/SkuxUIPNyotSLIfLyJofUPIwpGi71k0+0Ls4bziLdfS+m8hAXuQ5O1KakiisRucin2767
0d2kRHLFUTfRM4mu1Ft5HvkAserzWLtdBw6+tvBxO0DcDphTIK5QvyaeQYcnLwDe+p9GIgAXdkMK
6Ovr3flP8uphrn/893+9fxZJGSQdh8aP/repCSzgmvjNhRy89+9/g6GR9PP1e8FXnpOODESb/D++
6FegBuGr1eGMcMNcyelh/NH1//1fkBG/4ZpfT+ZrwOqXjIWhfmOwBJQhbPzIELH45r9mryyyV5gl
bP4A20CKb/6djAXsl9/dbkzgbLZgP2vSaox9m3jY7z/7rWbx2Gqi+LiYKlF+rrX1Bm2koZg9LHLD
qxoVNgRYs7pL6rm8XkawA41TqJpfujLdaHai3qc9ZfSbVkzZJXb6FKajUkJGsNvd5ILm63HPecWQ
1E1gOpPD7jt019qkbLTxwJnx1cBAd1IjaPRehesTH2R2w1Di7Aoo7bvQDknsZrnR+xS9hkEnM+tr
73LIWJmeZTeHwQK/XAEKjJXTA8IurtD7recEiRkoI6kuf7JDlvmxHMCain4/lLBLqy82yEq+O0j1
e5Yt1TttJM55yXQIoe3k9BvgIdFmHKxpS24LLhY6ZLTRLJe0YxxW6kGbQ2OftUL5GKu2+cmzx70g
9jmHKixa7mEibPx4DU8yXMtdj9J2Z3TGeEwzjMPeTAVK4eup+AG8XiU4nbKJwT8EURPvynWETnbV
1YvyUX6FNbW6EteAFssDLZwvgzs1d+lIG2bGtPCI+7G/d91+KtBKlvY7pqzopaVf1fWliR3bsiK6
JBCLwA865SFXMzshXZC0h9h0M9sXAv224bYmfWGMz/hXQdvLMv+eIzPu3YWcjUYg9WNRJXZ49pjK
EplHDCJA4MNluarDfPBL0+629oSEErRWMuMemqVoeVOj7MVNXGJ1vEqSv61Quq3owJmBlQ/9Frst
vygQaxTfUNKwaSr7FEjibmrC/KEqjfg5ow4zQ2updQGwGVJgYZmpBj7fhN8bCx2aXMIFeGhwkZ+l
4S4dOqS65tM1YKUxDY9k32eV3G9XxiToqEpEHJrGn0kq4BDVk14mHnwOstNpXN4kFk92o5ntU9RW
S4BMJz3ROsW57pX0JBRdm1kjjIbiVYS8Z8+s6ugptBdhea6MjO8Nz4fay2oTOGbe8qdqtdgv9RLZ
8Ndpv6icEgmqMN3bKIRIQc55U8fF4ENoCazWvE4gb36Utp4d1BbS85iyi2BIl/POKOPpall6OsFT
fI0gWdLwRSmsSDmGDcv1jQsj5LMZ1U5iURvl3YBjJcRHlGmvvZuHpR9hyrrV6Ad8a2nggWwOTSNr
aWcCYNDDghxxiu8NPRs7r3XcipLuGcxfoU8G7aKslkE0aPoTkJD4qlFj47u0Gii4QG3Qs+x2yfd1
VDpvKRvkM+ejWT0gWLoPQGvRhmcI9DAM4hUEhyRdbZ24LN45TLqPbWJ8V9SxDqy61c+atOYfZt3O
VMERvCxXpnP5kkZsFfy8TXubN6tsX0lEs8OZ7bSGT1ZRNaAMBP9703RPsYDWW/ftrdaR9vCahM9z
q8Lqg4dhbByY3AQVbMtbBqiPk1EngREDF1nGvjlmlQYlXO1sf9Hj1OF1MIhMA1BNPSxmtq+4tbrD
gpjciUExd1VC4ViguH1obAy7VV9FFrubxeCOOgi1nn20yyTd2azLDxE1VdeZsXIc3Urv71pg07yw
dpE+Z0nazF6j9frIHS2UhzCaSgeOGDWEA0Yf2CaKwxFGdQHymurcXQzcjx8VPRIgOLV0IBE7K9xc
lpgSXSWFV+6yF9uCWWjerHGm/QEZ6JXODe2sd0lYMFZ3zuzpJgYq34Wve4lnN4SWLOoisOIxPMRC
GYXPCHRPrVgdOBQjXzFRJX6RZ1DjSvto1DMH5rLMb11WBwELjvCQQvbZVJrR7IApPkSlKXfdSqFO
GNMHD44y7Eslo94D6draNOq0fOJ7nWgb1KwmqKjqAIIfD8LLVSfFd6flg7wy8sYq2ei1Y508L0qU
l/vZNgBlvzj0v0CfiVtd6/sXKWeQ6iQKFE9AA7po6RhuwSC3d1aRq3eWZkeA/WEE2k62HIZofDIp
IblrXMe5k1oXCiyJafg0tlb5oistQbXSLsdjPEfZk4PTnpvUyMfKSWi9xB1Z3Li2Sr8bxbV+n2TG
tRsVnV8NC201Zks7g8Yjz5+KObmWAtZv41AdE8BRJJfvqvy4VqZsEfliXhiWInzUgd14WttZ8AP4
8ZepF+BhgBeDJOjDe4NQ1iFNsvEBpKLTePEQxj/0RZkv8O1lseuVpjrNoAevgTXV91gT7UPEL/6B
E2/B/NOauwkKx3aiGPQtM9KpgrGjLPsIW802NWBeTFovN2jDcoPLgvuRpC3kSvSLfYhJavvFmN40
uWw9swHDHSLIG9xks/BuXMJDZaXiTEsLzNZyMWi4dmR1Ey12sltfzwcsVxotuEu753ZhI6S3yiXL
hkHfCDGat7m7xJ9hbyT7ZFJG6qwakhJc6f18nBd7vhVZO+7c2XUPgya7J3otiptBw+3O5wlueynx
Yurg7fBkjASbiSfMuHrTkqWX1N3mdtTVAuxvqgPnc21tgy1YBSefGxfJTvi82O506HgwJl4txuvS
dT7UKnE/tA4UJp5ks8Edncdv6hhmhw6GCCNqrDiAtLnVcPnF7AuMXDd9dt42sKs0uwndanwDXTIG
Wa9Zr5hvnIuYSz55DJqlByRV4JUYR3PB5iNEdV/O7gtCZsQdO3bi+qrpcNDimHEoWx+K0X1NlDC7
J6zYNTdgWploWO03FLziaqAXNdUa9YQPOOE55mqlCjC7j5Pa58HPK1+JZb5vmyiYELfnrR5b9rZ2
LdvHamCFfhqNt4uGceUKm0NX7GWvxC8mWm3yTpCrLH08Bqq5aceljSxsORMlGmdNo/Kz31W4H1R5
5JIVbXa0h9JSuvcmXF45+07PRMfLj3SYxJPbS/sBUFV9bJrkoYEMuyn0pjjYwLx9Ww6Fj7mc0Pjy
yg2QWSZ+T3vr1Zaj/K5XKyHWaM3I60z5artKurdsJ79ptHwzGoVy4s0R1P/W2aHM+uanvpjDaiJv
MspBGt1JvEQm+Z7gQ3+L0RRJTEojRkRo4ek/oA0A+VjEchsvnHe8vhrN4pemwv+MUH8xQiHgOv/r
CHUoP5P38vdh9b9/za8TlPENjWrdT6zJcn0dl36ZoRznm+pAH0fmQCVUv8arXycp7ZsNw5CP22pD
YV/JOuXXScpm8qJBjy8DTSgQGP+dScpYGRm/WdxgPNGQz/jbAGyS7fqTG0BSLJQs2MwPob5Mgd7k
+TtMLxg38ot3E3+xb+YVg9PhLhupMxDayVoxOcsXMYdyRBzNK0YHpkRxAbddvrlflJ0Ivxd3rRW+
M60YnqJcyjcakPUDpA9xab94PfCodZptcmfxsy+iT+fm1i6xnHubNpm7dpLDRR3eixUEFK9IIMib
7StljwTflyEvF5Zm9fTefZGEMJtCFVL0lTA0fdGG9C/yUL1CiGIlA7Sjt0VE5YZowxUXmEDpWHFG
IbLoOYLXo8NzY08dmK1wjA1FWVCOWt1NNfJjNA81brwAwVuRSHq60pE4VEFKUqjgAHO+ApTqrq5f
YQ0t1wx4KrdvQEuR240fMK6AL/WJCW/LieYr3EvN7Vyn0buIBcCmlFs1xLot50CqaCRIp2mFOy3m
VN2YxANc8EsTuKi1Z5wuvCS7dnRCBty3l+16lJmhR3G/lrCSM+kPJQ86yyBDJRL7RvvCTqUAqKYu
JzY2Fc4Nge4aRlLa31MM37Fe6PAojrO+x+dF90IJVvFo9pz703mRVw5SfXhYViLWQNgEIT1aQVmJ
CTPL+cJn4VHPnzA5y3tQvi2wRA3cllzJW8nK4OpXGle9crlKeuJO48J5BIOBhaEMlv44hctpiTT5
TIKpbiDaFe1pDNvmKnac4SeiAQywCE01Y11mxJfBKEHcg19P6S12QWjDghnOuQLnznNXulizcsai
bmrMHdVlVeGJdOze0pSycH8Mm4YZp9Gjm9JxS23Poi+5i+tMfxZRkdy6i8l3Q19s77Va4PpZ+Wfa
FwotXqloir6Wfs2g0sTKTBtXehqIIbZ+RTq9KmXUHnleuz/GdrRb4jorfA2AESA2TJUAzFILPBtl
KpXCXKBbN/EXwI0SFmBuLqmPD+ML8SZjkW0idSkCdyXANSsLjvcxeyQWF9/YU9qdu5UZZ7crPk5b
SXIAG4xAseaoCLhcqwfyV+oFXhL4OaXh32sVgnAzGJKaIwDLAJbsKsGjXvApf5nIZBorac2lWNHL
JjpW6yOd3yr/U5Xaqi9P7jCn1t2a7FHzU6mqEyZ/QdM1fJoRVmg4gOm/m8dBn48sSNJ9M1o3mpNm
KIlgunQ9WZvzWveeKl572HSTzF/D0J09Lcd6HdjMvx1lIoJDGFbxe4n8VXszHDW/x4LH0z5Rr426
mE5rM9LOaNAKu6rL/Ywc1Ab3drbBQlX6LZ+XO/jnqs0RZ8gfp3DUi5Mle7olbLxOuRsYNQCMe2Pp
wJaxKyfPeC20RtmPsn0yGDZulcxxs2Bq9fHAhHkcotI6cy5td0WfiQA+MgcVWcy3DV16JGLyxqsc
Mzo4c5ffjgyldzlMLijlabINdTff2DVvJIo6HXiIOVoTX8OmZiMMeRui62lIjzWuiYPUlQY3e0g2
IhGvVhibxO4YjVK4bk2lehhNO/4aZeX7dcZTjH/pEHYw7DVeFpysTndJVOPVlTWFHIvubnDOKed0
0cJ9BI/Ln6X6XGp97YVRyJs8f7bdcNUvvIZhr15hRetnHzlV3apd/DhBJycaVj059mwfCqf+IOma
b6ZE3BEpcoOwz58ivb1YY5re9E35YoRsH/AE28msbguKDYfVZ1wAwPdHFaS8OmZDIEps6J6camdv
0zjiz9bK4Ru6xiZZZ52bROuOrd5d9WlI1tR1hh1KiRFoGOzpVceLFthuFh/byDYSfr16eY2nrjuz
EzG21qh5gsvoyuLdZjXXMhQpsrxjR1jtFLNUdpS2czXN1XLN7JiGXD9MdiRP69tmhi6oL9TsBghw
+W2mTOOFRvlPu4rVY0ZD0NUCM2CjdKNT+DWM2PU22yA6OFx+D3jkogC1ldjzZIrNApMhoFl3vs7J
9IL51tpHAl3SV0yjuxZucmu2VPFBPYn9FlvwddFmhd8WeXE/5GF4a4rQ8CBN0+0Dk5a5a7gCBMNx
XGDcy6fwPe6ggAu6S2/E5E5XSdvpdxYM/Xu85YXf69axs4vSR58WxCrUZ6KJjWcq/FecTkzNFj+p
yEDHTUN359Cq4i9y4mw9L+5Wskr5CUR03ZtuOrnI09gbtGa2sjOuuccop7RPbHoL46K5M/M4Dxo8
8VeAEXTfhJGww6Qbfxh5zmfLrYDW2Zm84yLMme3U/CY1V4J6admbxIJxz8b4BmCdEfQibQ/Fous3
OSvkQJEzTUGj9mYOLdO2pmT3hcu8bPY2ugFh0m03ikzjyohBRnIusHyNoOR2TgSbK1gKO61ukysa
uFwiDuO8L51kOlg9j0jShNZByVFygv9IDf8/SCe03VX1/deQt/uVqP03/72t8uT3x+VfvvSX47Lt
fIOdhE5gWUQBfys5ODqYJvBk4NZ+hXv/clrWzW/UpqDti9V79nUk/sdpGQ4cli3Txuz6Cz3u//6f
3/lTuz/882/9qpid/nBaBmqAbcZAbOTn0P7kAZM0MpVtmlR7oPjaiD8500eqdwAExyWam1UKmjbL
KHVuURCWwYOjkVyPFpafIecoQzJaag9pmOjPX3JcZYnyfuis8M01NML9GP3rvQ3Gf88uEWsC2ifW
MgUHpZ2VFYUeU2YVAUU3aefFDND6ycmV+DrTKmAjMCz0IwaXvNk01PCwd5nnUQOSbMVTQHNo+bMr
JPI7gQ1jmymdcYm1dLrJ4hBIMZkyZUMNgc5anDmfRyKEnoAogsB+NmHjGarZOgtC32RNBWd4Sc/T
ccQgBV04UUt4tw2qS8EPheQZ9j/4LtxZW6N0NT+UZad7DmVRxHStfN64s6kfprBEEcysvso2qBko
34xL9gY4dPETe5S55zYx3fBoZilHy3T4uVgmLq9MG7tn1AWbv5ef7BmUW/dcjmp2x3NruqFtO76M
Miwf6s6pLn3XDvMVh/yIolpO1eg3MVYwLy+oCfVVbX2oLmCdbqeMn6uxal7IVAtZ9qpE/dml0x59
uyRL/aZFjnMT5hVsYWowcBGFVAiUAXGBams7BUxUNk1TXdQX6rfcG+63SXwih27uO14/jGKNe6Kc
rdktcTyeYumK7RQPRUF9CvV6mtY4t1iNkus0iwvyc465L7SogMbdag8h3pUDijBJ/jyBcCzt6pK1
DSVXi1HMG4vc3hHk5+g3eSaNAG6L2e0XpSBUJTUd0EbSfB+XonltZSWea+qrAOotjYkhPzJBEyqF
s2l7EO3038zu7VRHAJtmw70XOAxuJyZDzlcTqBHfHPQ3EfLAhUimmILsuTK+O0tGY1ynuaeaNp9o
K8FrHI0pLZN9iAduObDbFPMuoX32JMJ1ihyFDfpAnZwy9jrmqx45JzNHlOpa3tkahNxTrE/uTe3g
dmSraFmPpTYb55ge7RFFLKcobM3BVYvpW0RH9F3Ext4N6SdPx3r2FF4IgmKEoZ3XBoK+p4Ch5gRZ
W3rI+6OMg4eHWTbjBu+0s6WqaBFyT7mo0h97q5bqIW+aOXkWdef2R5P/AB/j8nlBj1Pu57HtfJGF
Z7sohqtk6LvnuCmuQ1ePTrmkyOUjBQfGHljoRWUoR7ikdhnYIlcfseXR2rGsGtPSL5uQ/uWtavGP
PSaFQ7Ow1k16qooUN67OHc0ntIH0d0xTcZDkNTINuDKNhjeuoSeLeIC15+OtPJSRHu6YkZeWfDpT
mA/boYYFJ1h2Z1O0VUhVRJ9myc+wn9UEh8sghQzmfqLFw1HTQwUPLoDQe1ct9JylHcvwgRor16mm
45ikcmNPtIoZ6CheAzF4VAzl04QD3+Rh67Mv202OlhJTFBr1n719Tb30PedK+tKjcYe4aj5pLS3n
sC5R8zCFX0ZHvdPwiHlDy/lI6agUiwyq8zj94JIjVbgNy87vUrO8AoLc/QBzew1qPXxt2mzcAynJ
70trcC7pAJxgXuvJjLwbbjTq9rZNpYD7x/GyM6wFnDgskZy2XoJ5Xb5l56tBu+WrtGzOCIG1THKZ
s7xWIUh5MEeXpW7PPWUEfi1A4Gd6RdFgWAKmtxT13LYhx8IuZ33aVd8hrze7MtGcTRLOa8len8JB
gCVVaaLZL1UFaXYYOMDD90TcnQdP2tFblQi6pEAv+JkNnoH1euURI2+fx7QZ9wyM/eNq4uLCGJVd
1E4/ZWvluznGk9G3o/YwaCJ80zOTsyeIYeNgpQZIfwUT1kFa1Zjt9cIwr8oGlwfwPCTEOqqo+ZGZ
cWTKxJesYBaTdezukoVHU7qGX3vTwEQyWIt9PRMSwAICcQFjfpP0dyxtwye3oYFJN4uQQJ+MrxfX
ab6XFSgMb2Eb8VLbebHV5NB6YSKcLcZyejSXoX6lbUx9dttI2fQDw1k1lss1a+Hqit7Tdk8u2rkl
61eecU8qF0w0T3bUFACFXJYhEQQu4tWhNjEw9Jl2pDcyOrlZ4bh0LaGJ5X0ibQrmdLqsGyuhPmKk
T4qUUeUPQtOvdYoWwBzEE6WVdZns7Cp0dqARs6PSRnQ61ZH0GkUqT32tds9ccWUTJHKsr1RGOBAZ
1S24IvVaT7MycHpeaZlzGRjjVp1o9Ju02NgLdkn0hRv0RIV2+kPvjOIHsJdViNILALD4/k2eg9Z8
LLFU6D4ADDMA06A9QrEY7kguOp+UL0WA2agYbELxprjyJym46AU1e0JTL6lfNMxHYlLKmc9URn1T
NoDG4D63zE34GLXGbtLTN7jqH45g5bFURg+sbAEKmcwv8zC71H9WIrBttHIUMG/Q1QM8yWzTaqL+
EYX2ANVQYSBw9HQ/CEIyvmAvQ0Ar1G7yjuaOrBuz21IjmRX15alYWrkpeqHSt4tgwXgXI29tOq1Y
rlnTAJkruk9JWddcBRylOF8kKNfeqA/53tZShGmKHxu2HdxcM7NZDzONw5Df0knBU24TlyG7+yx7
UISFSXZs1LdY2AlmPMf+0WrtnRy0n2HRsDRP6LhW7Ncy19SgMXsQu5lKM/zMQqlWpeHZevNaRdTc
La48jmVG/DKu6w2TG3phNOhYeOfigAfzYM4qo5KlPSbUL53Ia4YAUSxti6bl4gumsaVW01070B9f
9RPLg7ij03QdkQfTl6BZPnvoxYxedKWEDn2v66oBi3yh08swl8PGtKp+7RQotpNkJdUqzkcYiRdU
hfBVhah2gcOW+4Vj3qKlcl2ZH4UotEOyEOmtUUOu6pK8nmzED7sYyRBpn52TNXFAcq72tbIb904N
M7ejSWKTNPQVkBuId5xY7DsQGlEQs5Mgh61MF6obwxtkqGPLm17l7S6JVdrSO8M37ZpLVHOiYI4n
7BBkpq4JMD9OWW3dhcQ4d+wpTAn3hxo1ej0rH5S7ZyOHmlZUeQaPdAoPOisAuPhE5BvZy9g2Wnmh
giHyjdFdmcc/Qf3uG1HkHhmZCx0Ql4UGBcznnd92AADr4o28aukt3fQwdvKm1voLVQdnTmuUwFrL
zOceHjGUiowzoIyQ5/mY012K387UE0rmJ3CfpzKlnNwqmtKPqXgQM4FB5NtiuQGalP3dSP0fgeQv
BBIS+qvX818Pftc88+K/Be9Z1f9OJfnlC38Z+1zrG7Md2D+IdqBYMej+QybRVCjfYHVdVRDAWYWS
fxrOcKepBI341yoDgYoW8uvgZ5jfXB1nu82X/d2M9m/JJDbf/zcyCQQpwlWUagsbUx1R3T961zEV
1zygbHFaVNOIll0C/6gPg0rQTkL1I2ltl5seFEs+dGbKjcnQl1dF5Jbmi4RmjKFWTiEPzs3Mxmgb
EQhHMFy6cxWVewwA8gjGwQ6IZ1lXlSyVe9q3IXWVkXLVJ44GPaiw7ulLnugSxz3jySpVWG80aAZd
2vgWFGGPvw92E/Ika+Qh1FGpgfHzc4PXN6M9Ie+zRRLtSLQH51ET3o5LcwFvHdi8jp6B22uPlsmY
ZjmZb0PzJ3pDyAmqRRw1n9LURthdNZTMoaUWQC/nc9hGuMx6sPmD+rGScr0m75RNmKb0XarLsoNm
HHllJHYKTdTP9K+knGazhOAg2srUXtqMZww19f17K3p9m9uFw2INv4heWHz/giIWXikWQ+zp93Mn
6RmJ4iooNG3Z15lw6a+jqnCs62Ef9Sl1R67qN122UP2TaB62BYsbUs3jRDV1lnqKyapbToyyecdC
zz7HGhODphd3NICMmx6/nlvIfW2swaZc4M9xq9Y39EgNRKjuaGXSfDOen8x+mHmur79EnQFUoXOZ
Gzy3odZUrE3uyO9F5wb6NBVHKg+TK7ZQYNnoJakWm26nvN5ycqa2OrMUFBTb9hjE9m7oHtlLqr6T
UTORLKHyNOtJhQ4hTU5cNTweOU1bYURUbw3FfBBVnD5gIFoOneYMPNtHFmKTZmJQU+aA7bcRlC7J
I9OJdpO0cBKxPNm4WvpWT7Vx1SjOYS7Dwic62wQSnwuhiGgX6xKQLay7IM+VTZY2DyCbn4A2nlJB
M0U0WMZWYQ+/0dQl5iRVvC9m+pY2vbEDt9JiA6HtQnXZWTdEhw3wAEE/uGbANQGjY/KskUvCaaNb
/F/VVq5MBhGFrPBJIgwOdmKjg6qk9eahEcR1Z2Nhg9F2V5OSfedEMkEScOpNmqTz3iwZj5eldIhk
cS0kQD+YNmpjHwOx2hjxDLE+5//LtPZF6SgEzuwpxPvTDfiSZ5ox6afcVCQ4thattqzp08dWWNEZ
Plax1Z3vyHbqcYps5KjaUh4At2GQYdoyAjtPkrtiYOgtO0v1mNjnHRbK9kEtJygg7KfvyDMZQdct
Z2y7+RYJZNyIkGaqJaPIx8Qouykhq3q9UFRMe+2yUZes2GD5ojGESqog7nVKjezUOmicL/0kcgZO
BNGhNwdxxRAsA0XE9SPDHq+iE+qBoK7Ft6gPCcyRg5Fqro9KM1UfsXrS4UNPCZ/cZtn2cQ1FXy4a
tpysvM8Ufb6B6qoetb7joOpaFmPJqGTxxqqdMZj6wqLDBI1Xnzua0KxWnmgVJwFmKaeyIrhSZSA0
jex7MtAEj4eUeqkGMr90KDezF17PeulMVv05NH9d/cnA4gSA+c1jjdeI81Z/rzrJgdps6+hguFmN
EuvJuyF0r6NTYRf1ljG3AsPArELl8ofs87tkZtOjyZtcokCpaaIxeio/CmOZtzmlBW1vn5KRP9/Z
5W6E6OmVeKW25DdokGwxhM3hwKHT1h38f8l7U0WsHpzlvqsECRAywR49uJSAOxI2oOrMa3kYh6Gy
4ZKKrPZMKeWW1oV3t9EZVhPqCYZVsKIyLvIL292QQvBUPmq7yWh+DDj8oZHhbDJbNGQ117QjzVPZ
Ns3FsEHvREzsszoY3cLZx7p6qXLxZlndKYX9c+jM6ckZORXZibU2mekWrt+kfHDd4ZnZewzq2v6B
5230h3A9iEf5g9DklQ3y47p2xDEheoSGUOXnHNNgqbY3OTIh6brY8RFCf0LpUYPENXDmLbLaGYZM
gtCkSK8Z+/w05xj1DZip7NNDd5+ntBXr8RvrKfdhNmak0xJZxErRrcXcbHsnH4Cr8B3LZXlAaUxu
AEudUo2H0KSwTstG1oGZFuXbVppUbxfmfZ0RfLD6JmEg7A5RizaLsUrxop5WGs6EaoDKYL3m2fQy
hlLu0aI+K0khTxzl8VYShNmR+1S2EXM3punBvZCfuFHhynuNYaw/+Hiu4Xr6vSmA0eKfTpdqM1rJ
dmoScK6WkR+0WHkmYZsyC06felJTCZdLeXCGpeVek8CkCUM2LdOUHOmPG6FgcZfD/Mq5H3MtqzCh
M0rrJgSbUd8KvNA+zkxtF9np80iy67AozgOxvqsuQ8KnG/GnrtQ2CcE83CpA0jyjZtAA7elsNKNQ
aathFIEUxRGYu+oW52IVjASo9PJ7bnVl/2gkoF8zrlkFEZxtiJLQOoU/DirpUx/CoOWj2FhdSpyK
q69wLqHZuiO7X0Tl9UNWpQRWdM7g4Mk0AkmWCB91OZa6hfN4bhnDN9A1uHvDVV048dNDIELzju4f
28J+MUx4OVDphs52fVoqSQl4ZZonSoxzgGa0tv177vg/x+u/OF7TSLp6f/718fo56T4q+GvlbzMc
v3zVrw4k6xtqhUAg+ecB+tcYh/jmOLDrkfTJz6+yyj/P1rTlcHBe/UHOGg2lFeMfZ2taNqC7EAxB
bfkf9s5sqW5k29qvcl5AFVIq1d2uvoEFLGMMvlFgMOr7LqWn/z9Rrl2G8jZR//U+FzsqThUslprM
nHOO8Q0d6P+/MnO8dY5xssbBT9dTyHl280+gNWblMOms0D5CHiEWJ2MOYhkE5CCCJD+nrRuLuuI/
F+j6T1fWz1OcX30gfhYSPwyMI/Yr6PonqxoMN1EiFLaOpiXYrfsBJaPXMWlI3WoXjI3xAaMAhdfb
0oEviC2O6wVZCDnZO9P1rPcg9c2RRwbJ9mPs8QHmfBxqrD7a/v6rvbXFvF5LbjX3mnEXqJNXJshP
X60OhzDoEkMe0fhbj5ETAxRrJ2Y+tgiMUztN3p2TUNHXTFbOv//oX3xLniSLp8HVST57T1gZqgR2
rFbLYyNiuc/d0hALJu4AVtFOZB+4ed95/16/6MwXQv8G6gKCEg/nz3ZDxQk+oyMtj4Bt+SCnrLHa
AqZLgTa1TkzVYcZleMiUatzlWId9cw9kD0quYpFa6iL3Lv7t17d1HiZQR7B1KGDfGZJiI0QZj8Ti
6GKwY35DBbLVtYT/+f/7LARNlmnwCPPgvHugIE7oKVFR8mg2g3HqpNY8OwTpnRn1lw+//1rzdfzb
1zhfZ8awM/rCgv/OHHWeh/70QEUt7FG7QFCBWvulEQ1HG5F9FArzz0eHDyF5+fXDWKXe3UxMzJJ8
zlQeJ1jlMCOJRKcKLbUlMEqa17//RvNY+h9fiTregGPBQNR4nyjOWdnoJ6ZKxxi/IZqcns8kSa6x
Fyknwwdw09Yj3Vpe0shT55GD+D6gnN5/8Ge8De3488pKlj08bLaOMfrdA+MLevg+RLcjfi1xMJPc
wKDme+5FqTU8oZWXZWtINjUU36kbjdXry2uVdOpZQT4KFfjVHZCzWd2b7zTy0re3OaHtoLKEqrDp
fXWm5wKoEVX6USIxXv/+i//qo2xoLYAM2VogQL39KGQ/kIedyjxG2JjOnhfwymopgoyla3Mnfv9h
b5d6lm8M357ueJKdBXfu+w8D21cwxyuxGI06citNq8uHHO//w4SY8rrPR1aH33+i8XYJnj8S8yMu
OJsIGl3+g1pSJhMAAkrAg+7X0VbCKYcHCunxzCxHzb5/7qtpTeo6dGNxGwW8UpkCIUxRVQ4rN7IZ
G835cK8rSCuTuTqYRDQxt9YmYxUZxUcXCeXLm1cC9onN4GGWSICLop/36m7+6S0nMC2WKjPlgdo7
I8AknDZFZHOkNpqkA1ObAc9YpmlcF/6ygK1jrw1+2U0NiDVbo7Tkb/Qznxvpw4fBEpO1zwrPA56y
cOK9mvFa4UqvYwQBtJGorozAk48VWRDn1K7qnU6S7TO8CXPvINWvV00szP0g4uqh7Z3i6AYSWULM
BXy1Hl4HUQqJn2add0e4kob53fMrY2c0Fr+6cRhFrGAe2Dj8a7IJiLKN0AKlecVnuFzpV+VFVbk6
Xa9e4p9GFGGcGsg72BilUT7MccHTVvMnzz4MpVkcEWtm9WqsjTw8EMDdPicI/h5ARIryANdhPCPL
U9cYNLV+MZWonr8apGxBoJw4T6Phhyp4R0Qzz16b2I+QrnjaZSysxxE/xHNjlPMO3ffWYzYm4qkk
ZmZHDV2da7vNttZAB8KJAomapPF6eliexQ5jjIZxq5kVL6mizS39BCOpklxRP/LvRok/wzfNBoEf
CEe4zcZtOwmujzf4zrlpgulO9Iz+S09yn15TCw1VN89JFqBGBmyMD6zBL7d0UfrddfCUbICVI2oP
ECHBIotHg2Q/rpvsdIx+r7tczk69oU2aYhHNwjregZJpU1xuDk+2DJEjL7IcQ8whnA8mWuyoa0Z9
3oUeC3VO0JeodaprGoGqTHNOFbyvcJWAsXl07ISrOYJ1oklUuBiwet137EM5r5dajwdj25AbkW5J
RuGPocNMLwUGePNsFyAceYIDBKLZ5BqnUMtSbqWVtZS/BU3XlTNK9ps28fHmw+3lWSYewbtrdJ9f
67Yd3QrNRJtjuOxFLSnhajPSCxLIly1hLklJnXDgpFOwNKLMekTnYT3as7xj0eS1l66s0ag/BeYk
dtM0oKcWgS2/5n1PsvMUjZfIZpDPNapAYo4izd0YuFQPUVqQ0phi78ddpRD+5FPRrXTSKW5TmNqk
rtouqc8geMeTSxbTMZNhUZJdCEogorIDPQVSZsyn8TYBGbZGt1yWh0QfMYvyTDIT1Zv8pkUiA3TZ
77LvhVW3L66cij1Ix+6EPJBZ7ahixixdwsq0nFIWrkGnl0kzaSzvQYvWzaaxRvtJTY6xato8vyga
VJAbffb34yfFmmjERU5ieVecPPQESKWmJvwamHRinaItLwmksrdVPvpHY2ydaus2g/1QRlm7GfNy
+kqmZXGg5gxIIRjk9DVPKwKwLcJnGqPnNsJ+Zz6fDPlXEBAQhPM+bFZANJztfBhtFg4iWdo2daYR
uIBRDc1Dtslc0c4LE9O9ArVylzQatpuKqOaagd5odeN3PyiGdahF2g0d4Ow+SnpJ54VOEyNk5EEE
wy0Ii390EEUu3WjSViSP0Lfra2OTEWof1652kirUWf5NvygWuFRDY2U7qVm0ZEN7ONoXNRagALFo
o8rhgpOuuwOgMlorMhiGhfR9PohpgL8iPSDcu7CwmHk14WoqRm0tsqL7XCZ2VaJAbTY0DEfSIfSn
1GmKe8LIsRN4hto0EGZXeIt0yNZtdsOuNDGsZ3m/sGU1IArQuaNOIOILaBKYAtuuZNjb8lBrNiey
x9FvjZMmaPovmoaKYV2USDSPtvI5YAsQs9WS1bZ9DmoCvpfF5Bm3tP15ZHVavne106EacjsF85vh
g8LRVFR6T5aen050nbXiwTekghxVEVgwpvWubTz2Y7ezfIaBQhbHok7n32aostkmUcsSxGo8zyNJ
TdUUdVQDIJBBez+hiSglr34XWtVOKlRbO8tIEB+UPLbLwkEksiAOL8XJVoHQ6EPU6oZZiIJ3PmyY
N1oxfeWXsewlCAqHCXbqtICUYzl8z1x61ksr0awvnu17+zr0mh34aDRSuQqibpEacfit6dvHuLTM
tQXgO1iiBqma+3RCW/AJ9RgRqDjh3BOzE/JMU0IA6NhVu1gjYGB08/LzhP2Sxrsjh8+9VWdnOyhf
RDrdKyGNq6TF+8+6ynRYeEzeZVeK56ANg+cpioZPQedw53jjadrRu/QWkjYU7MWQCJ95JOMckBsw
6FFDWhI4abOOL5MOEuKuRch/lETOXFZNa55tlBy4F7OkMxY2dyFectjx7rScfs8ae2V6qepaXiGH
S68qQ3ZnclgqbPBG8yR7LV0X7WR+KzwbSbld0txFC4zDo3FNhC7YDBdDB4cBl0vKcuH5DAUyVx6w
C3zzS234NLRBgr+7Q2MTBdbXZLATRiopgEwJh5zh0mgGJ0+OEUZNlI4acXv2IuyD5lFEKDYyMKvr
nNn0EUKF5i9k22T11mDJ29Ct6+hLGkLg5YUwoDZhmpu3dlKWIBXM6VMZhf6FPnbTTRvqhGPjrn0A
3VN1a71pZHRQkVLW0i10DYWcP7jJyVb6gM457JrdrCu/iJ2p+AyWgEGERos/XwjN0cEf8/CcBnb4
F6OvmsuOUdVWsREe87jJsJJ7IekrBTTGfcjitsUPahAWwMlCWwa9098Eoh/IZYl9ArkblryHRLUw
HsbUukCGzzJq6mDxl1XZ5wNYu7rzwRoV4rJ1xslifkWYDZZxR7IgGsP3Qtidv/E0xgABYPm9lJVY
m6k97ZrOic5NZlSfO2Ns7sgwlOtekWo8xSpawMZGjK6HIcKpKXbgpw1OtDR8XK961rIPtfrYLxH2
RelKcqmu+4k6JU8np15ahR9dMe9Qn/V60C6tiAwYBgGVuXE1Ez91XubWpmoca1gWIvIa3A/D9OKn
ofpSQt97GizfeR7sln6tXtoEjuFgwkMVE4SH1Mg1ixd0dFW0qkNkZTus6i9WqILrJs5gJaHCbw/m
oMJiURRIe0IV4VSXTo3ulN35SkMRsRZEv7crL+DMHkyjIl2CyB7kBJ1s3WPSoXHRpNPfh/Y4UzmC
Kb6CcwT+xi/z9Cr3Uma+uVDaTQiBaMme3RiSvOMhVd2dCiuFjv+1xPhfL/SDXij73zx2/0+r7x84
m9P34f8uv6voqfi5Gfrjx340Q5EEoBmQNuRNiMCQSqmFfjRDoSKSNG5StREN7r1phpo0QymN8M9Q
R8690L+boSbpwWJG/NKNcUArgqF6pyj/rcL8bcMFsA1iBhQGFnU4PBbrfW+niiWZbKTYXNSii8ZH
WUhEKzm7sVzroafl3sLEV8b0M8JWnGn7gimgVS9pQea7AgD7Fv8yrh4TS/1S00trqcgpmI4Kt8X3
qk6dFUFtjBurXd4GdkJxlqTDKD/BmZrQoM0nJCSvz6mTY90A0khjf51MUxx6VzpxO84NZ7k5fKS0
27ocP5l5DZnXHvpWf0hNIsBRpElNdMs6LDgTHCIYEGS2MUoTfWaNHD9AdyeKAwj6q9L9hKhrKgYS
ZcCVi7WRyRYBa5yjHrtl17CNNUHhZqp/iSoqsm5LZo8r2MH0LNePEeQqsBd6hfSgqTdOVY7Xlkhz
jCwg8vlRe9Smr2WuO9H/hhF/UqE+egFxZfC8/vcX8BwWz9//b9+kj/nzm1fwzx/8y+Jh/GGAA5xb
/Z4t/hT0/HgFHeMPl2YNo1HnHVoKH4cweLlsmsy8tIK20g9DtOTXSZJcMTDz3v6bl+9P+8bf7c6Z
wg9Piq4NfwN/l/mexl/VQVdnHuwYiIUURmNInFlCHihRdh6pgMK6H7J+NpqWEVLm8j4NLG2vD84J
YBNEwYxouFWJAPTGI3iO4bR+h9ARE3SZAqQu5OCupk4z97XBSU6OGkF+owIP2jincjbFCWVcx2og
kMbMLu0hvTS1Yeu3pQ8w1gKIBGUOsSHRTH0dvXR6F50YNtvLivPCAs1mhdkN+jH2MzDc+nQsPP3a
BgKxIDbrsVDkFVoJo0w5krvXRi9NijEzIzZ57RTuyTFRdZN7SOJM/uIl+eWArdVXFuSCqNtIkVwS
L34t4/HIaLVc1rGGDzp6ROyNgrCanqw2OaS98VQ49n01NpsiRdVRZ6H5xa/kLqpdewHbB0NiAxEk
19wTuJj7pE8fHUqGjR4MZ71OLucr0GbU3ICzXuL5GNSg7NmYKUJSM0OX081z3X7obwNzOLu5soli
tIM9csEn6BbedlbkBtir55im/ZTOzcWBcAFamktpRQdyxAUhE+rWDsfzUMr70EwOgUof6yp+xExw
ckKTMgPiJlr35DDjGYt2vAY4C/PLbDeVV0K5kq/54KgMYeKz92MoFwUXSoQogRm0Ul7OdN8o4WSG
Z744tmU0rmE8cy3D7JETFvX7vBi26JeW82eROT6uOZZdD41+3Yph24XTEREma3ivH4l7I+U9CV9M
Fti1ZUSXSaKOuDCIUuO0vYgjviE8p7vJh+ZNUlbKQN/UVknDB/WRG69CT04XpBAdinG6qyXK1tBS
txmSfzXmVOUQQFZ+AeigH4jCFOrJLaZjLwKiFsM6OiUVVEKlf3Mr88obIoMVH4UXNclkdfWuUiT/
VNh3ohIxVG3uqGQAjuqEOSQtVLaum452MYbrYZiTodjlD57Dk4Cyul2gAjUXZaPf5YHx5JlDi10U
MlIbpAfDIYyx7m6lSkmkIYZHRz+76jJ1a/pGuKAghPUsChpVNskhhhGR/jhfd/KlTgw874sqjzc2
NMqSDuiGAcmtyfdchAodxGDa+NLrcUcxS1/YUKdSaOXX2Mfi4sTwGWvN729Mjnx4fQN/iQoNbwDY
n13ljP2hKqx+T96pu1e9BgomHNM1c/IMlk05bvQw7Q9ZWOER0VLzqTWaryMWxgvDTUoISKqI0LTh
My2J5ckqUreIlX30HcwnhNUgGdzGssrvQFDfZUqzSZKXjRctMhEtIQ+cZJ58rU3O24nCi8upFNZT
BDBqrNcVTQdjVeOtQ2uj6uDgvpJ8neqES+w6LyS6B03eFSRJQ3OwrHXfWY8qH+unPBfwgrQ4XNOQ
XeD3jRcl7c9NFmXdSoyFf40kiyydnMd/isVTYdBtaio4tGFPlqQShEU5BfcNVy2QZR7DykeQTfXq
Xknd6bZK8NCNiXPvaDZAoYqo0b5+0Yb6KO2P2Pvv29kEqhDr7YLNIKmS9L/53//Uzo4Q6HfA/osd
RWmCbK5ql+ixT8AKLiff+Cgr5O1AY94z4CCyoc2B3JJh5LvZiSeHjsxgjl+Q0EkUM5KDSGdMq8mC
/tNm+ovB9bvRwvxJENEJbhW6DkH5/ZRmcBxU/n5Z7ESbPHo+q+G8HMfGgLqQFk2x55/0ze8/863u
9fXbmaYLT4zUGE6/zrtrGZg5uSQ4gXdja4VoQggVA2S/1MjNGDTqsPn70pE8Mqb/CPBqmu/GEq/f
l04jFBRIls57wCuN9GGK6Y7sKOTNVVxArSAolpTcBqt6QfiY7qmnoVH9Jhn6/hD3De8t2A9iQgHp
24Bu8+nYBT27rmntPI/BJbaatXCH40AhzIwRQRAlN46m+BIv4iaz+rPKgjvdCukqKXnqMLktofZ5
W0iS5UPA1GMpXZaH31/kXzxCEMTQN2M4Zkgl3j1CIo28rBASJbBoNrLQr3VvusZjUX3wAFm/uqKI
l2dqJwJk4Jlv3wxvMFzFv+RZ9VK5b6jURyOiskhZhHPbIzvTJRwlMLKbtB+vnVbPblBZRUs5BS9V
z7o8H1XI5CC8U6hjoDVYVIfuVvPsE5SELUDHdmHRv10GwdzYVULdBxbOP4YKJdwA8OWdXjfnPFF3
qmbb70QkDwic6UNiAz1if3zxIzSrecIMAZJlsVUaiWvFdOcG3YbsDDbv0tyFI+xcaBCANWnjmqWC
j46tSXTTtTNW5kIIfrfnal/ruTPqGJyxfn/DfrHCmHPry0H8R9TLe2z65GhAODUz300YbOfjhGJl
s0rBjGQwd7//rHcV4etbj+tZcrfwB/1jOl5DqXFSOeY7K+nPkMAPWfHRgvn6Jr0991LvGgI6EP/r
McN8+1xEIZkKqa5TQnp9uWkiJZbSn57mlR5Z27gl1/aQCLnzNHEiIStcO3l60JT/pYnjby7F3EIg
C0cHF5u7PmYTDz1WJzK0Lw0jeJnswVw7dLR3qWmTzoEib9HpU3ORRvYaUftnYi7mCEo32NPdw9wx
x52TYEJfCyXyRtTM6MCgEfOoStSeInqxch7BKoIarxIMRAFxfHbMAdUYOP0asPhzRKy93p6LXIRr
pPgfzJXlL95Y7oWHd4l1WMr3g2UGf60iFjjfGSmFQh9m5Cq2HSd4/CWXRsgViDhuoQp3T5llEz/T
1PiM4SO1JD24fpKvNTvvNoM/DYvWNopVF+r3Q1yaK1d3pkXS2ye/Iwew861T6IkYIBErUYn5eOXE
450uhqep0ReRE31SJqdDGKWEYWoKqKp+N3IQW5QEy2/NFO5cOZwDy+4WMepmhIYsfI3NjMHTZEyI
MLlwwpruvLLuP8gK+cVLwp4x/59h4sKYacA/b8NDUGGHGPp8N7j5iiOOWjgDf47UO1pnwQd3BM7w
P3cLtFUgtkiSEu4/3slKmiNyti7f1aLJ1wZiAuZD8cFnp/IM7g+NBqYfIwVSL1im4pgTYJBe2gkH
wK7wIRHlZKxEiKTXnj1li4hRyILgzG9NYjBkdK9SQkIZNXPaVznRI0wKn2C4nFU60nueN2Mes8BM
Hv1hPqWCn4wn/bLqwG2rQiw5rq57YqE2Lbf0tbyEs2li1eY/9EDP2VrLT5RDvyn9DtY8kZd7hUjh
tQjyc2yaQ5sUh7wbbqOWQtKdYSJTRalnTcNt3QY6aB1v4Zn9LVCM60qLDqbJac1wulVEYCWydDTj
Gf8fv58fyLLrIePWzXp+jRplnQpnuCX1iwKCUQfvE/qbtOK0pPvxpaoSd+WU/Nc1MSdwd+a4C7+6
8Cz1VLftasD0vET/eRmZ1CwAAdgyUnkfh/15INZkaRYWjfbsoMG5wYZeLeqAF7ht0wNF8RaLe76I
ENmAOJzu7KG9pMX7NWyG/JAY1qlv+pUpasIbKYyw3sNkrGpUAZzs01beY1H/aD+2f/F6c9aBtko0
C0/Ue7w0Kuu4EtLKdo0zPmEYODc6+x6MGso7Xuv5/PVaahNeTy6sx0nv9Z3PiU8BpjUsqpgfqzIT
eiLhVh4eGrevTWeVtkEFstjNcdOT9ZYaeOd6VEjVIgBmU+Vp8IRWwrtEdsOoL2BfRODgobNPOeU7
5klorDFxO971JsctvTZBhelRt1RBC//B5WQdUBiyH4YYYuEicsx24u627VlBsdic4eK2iP/Ty77r
ztLqom2RMnWP6sRcVcN0zMIBOkWGaM/QJlTj45PdYJ2ssaA7VAeYiMguZxOhyOxuTVtdz6f51vlr
f/1fi/uDDhsdsTl26r932L6MBbD34Ofm2o+f+U9/G7ccKD/HpkmmoxJk1f2rv20Y/CsKIxNy4J8k
wr9wg9YfOsdPk5IJoaqOSvXv7pr+Bws455y5BYvBjlX8X7S3351lECLQqKO9BpdeSjTE83v3U2Xm
dwOMbL8aTl32HEDdDdNvP12NX5RI72iG//iAd+VKrcw0KxUf4MbMBpHmd95j1J8iD5z58+8/6nWP
/+nQhNLTJVbPADoDxIMO5LtT+2g0RmqhBLmMrRR5GeoLTTBzGBfUUUllfW1iFbgEehH3rm91cm60
aVlwtonyg27qVZA9F9DDnOAqgObJOWOLn07fUu903yM0HVF20dWy0eRRZ5i6Twmw9utbN9bJ3JVa
4d+OVbtBw2gdmjamb0gRE6GR8Stgw4Km1MI1a0p20UMLg/HWm167stKsCpNPlYdru6bzlCOvWvFH
ZJxX7FEwaejEoUaP9HlUaXdM/Qp3PaGh6bABhJ+a2dFpWf8sBVbBNQB2fNUKnRmCBjePsDJS4XXH
kuYVkNxyOsatF2qfyN+KZL4m49j34AS3Sdwqf6aLR82f6uf/rRofrBoUdLNw/7+vGrvH4TGKfl40
fvzIX4uGJbEIIFpEeMLxCezS34uGrf9BMKuE78SGyn/CsevHqiHEH8zWHOFRoEs5d/L/s2oY7h8e
9gDyUMAkchrzjH+zalhvGx94a5GL8o7NykSk3tJ9t2zgAE6nmNT6T01Tlh2dqQy7a2/wd86yJKgz
MqhvwiitnyA7iNswTLSz8CqieIC7k5sdudYS86FNJjy5bxASjWXLs7i2VF8+NLrO77G1gFeGDk50
HdeqJNIOLce+gJGw6VDvrksj9uDnAxgKPUbtEUXwFoAoRr/YnHYMj7GTGVr3PZ9IMViEcpBX2kwi
UnkaYXNv2uHRC8rx0THDMVoFIZdtGQY9krI6qaeNk+rVwRq18lsnwviR8NnxGtK4AZEhHh9GHDVL
rySrawmfrf3e1wGcu5ISPmAPuKHWvjFaDfwzsnjxuTMZ3K9+el5+sa6++pv/XuxebwFWFNzUnq57
rHzz6funlTubyAjV/Mb+NNWmt7dMTKmlULTKvQJr5sIUVQttUWTeNZEv4iIfBF+ttN3CWkaJ3gM9
Al4C7bbYe1PX04ezwpPoZPHMFE/7kldWcw7nxBsriinkAF4SvRbCF0xTgB1BWJebrjGLK9etP7eg
qnfWrJoKBnErQrF1Qu8Zu1P1wWbivd1N+NK0JucHGEvDXOT9owHFNCrw9ZIEpSLzH4z57gdFYdyz
uyFAgvi3J6oMZB0VL37TPBNsAe20acx4ulQdDfMS1FC08KxBXQUkXx+GwsQlOPJPlSnEd1AIBl0U
MVyFnW1cmEGF98X179BNiq0XRSlN4KFf2kmq76J8yLehVmtIOUx7NWK7Z/iZ8Uybrd4f9cl8zm1A
fbUwdi1l4464AAoYiQQsUmOyVhQaax3BycaKHtLSI7ZbFsMTZHST05w5PJU1KpRXHVbdItT1Q9g3
Zd9tWoyUZ17K5OT0rN9pk0S7xET4EcUgZonOQ3IXTxbncY7+EY1W6o3XgYQTe1t9qgksixjoOHmu
ziSc016G+xpfMhmqLkacc1/GNi+/u2lFGEAOWAnHsuVVRIM5BgHgTbPzVBkdiX7VL308vdckUPSX
VoJgCQ1ahwC5Cqd4h8cj9paTDMRZi1p11bQGF1REAbAld9oN1vxuasl0k/UDzLCwqb55pKNdSHCk
eDqV+sj083bN4jTgYi9HbcA4w+NeenMr7qcXhg0WiHLvaGccjMiKPJITNXD5dwz8wMA5Haomb352
iOl4GgT446ZtyhFCxhg+xwjcTiWevEPV6tUXp5LlCsqivq3c8l55MllVnZ19zip+S9LXVrqIezPf
ptz7i2Im3uhtMK0bK1DrkcbiWTFag4SCkhcAqDZeytCPlixX46antTEvqLSUaqtsjbXVamId6V3F
71S9OtVJMd28PrYlPIFlxDHhsq4s44JUF/+lSF1iDLSsIXXOgMJGysspaiKolRmxIOHKhDz2LdeT
bcVwI1t2yuto5XSdPXM4E2eduKF75eoI0Na/X69eW6Z/r1fz5edk5jqzJUeQEuTMr/ZPl3+oKK2C
qfbPosa8vWoNBzBVXWmf4snjG4B7Z2xRNdptPEYkZFmq9ErUbYSUbF0CKgmX4B0kOyWt/IOb9OUj
LRn4VV41lMGyNGr/oZYjX4YQMmNfRZ22+fdfQM7bK8aYeRD92sr96QvkeGFqIwwcFPJTuyZpS52q
Mgg2le2npGbkrDMcpFkvhM0Sk4eWtkYSXD7qvm4djcH2X3j3TBbmsXg0lQOzG3jgIRT0fzZV6vq3
qQOnbxHmASir3//tr/vxu4tPIeHQh2EOQ5387tmHqRvVkxysc8GQibQA1KMvPM2+u6ubOiXcPJou
Y9WoqxTg/rbNZmW1AOW/d8uoP9Dnx4HuiXqfWkO9L5xKu23tzNt6A/zsZU1L5WpyG6LfBd9/yMgi
WOBdb156tgluEXksjT90ewgULlOyCq9FB9Ih3zo9erQythiRC3rrbdf5XwQMxJ3mau6BfGlBWotj
b9LGDDYlCrQHsh+mbT30/p5UoHo9kagBpkgI9Z2wUNYrkUkNmkApjPVklt7GLJJvRlbvmtDMq4WJ
vnCfyt5/IBGn3nMmUNevrx4H4eC59rWwX+MA4s8DS3SYVC3OqWjGbpXFZs8ss0JeVzbTJtZD/4En
r/8uwRaygsyXhkCaQxfl06XU55AgRNLiXEZ0GUeRJbeUG1OwkCCx7kloeTKLrNgTl6X25DAD2alF
v9RkKi5CBfvbclJ1IsqNveT3DwKHRF6zN0+CR3GEnMNlzZ6Pg++ODazVWdckfXUmi7wlVkPnBVu8
rs3poKotIlkyCkOfLwBYHeW4XpSPNpkd5DmwJq2DrNmHZGBSKMbpoaIlN2At0KNk2WtxlC2CIN+0
FXPuBW+S/m0k9O8zy3/7TQyy/95FjtRWDJgyZ9WELgg00hDpfeSttSa/DlS8kriBFqmJVmEDDxIW
JBlP3c4NNLUapxKeo8w+AyvAB+GEzcjcC1uFV9naDeS6cVg1iDCeK4tthecrJL6vKnbKmJqtnEWV
Dv1tjpzzfcVC3X5pVLKzNKTpzEWjae2Z4xejLPOVWRAuxt+DmKCJeSG8QPKwxgIcE9ZH54lsgWxV
931yKIxY301eCl7ANidQkpUAEyjQGHpL8G7hHftAdNdocM4XUzmANygiAnoal2ApkAaVHexCzi1q
mSGKJGwvLMNn0L/GGSbjfMAhAeWgu4qtiuH2qib7CGJ+2LXrVoWZztdNWPLSouFCNUPNP/stqLPF
GIrJp2XYSElEFZzyIGibva9Ldp3JiM1voenT1w8Mu0yOWouwojK98SZoo0JbT0Glf8twxwTLtqL1
NLKy60stn4yLgLALElSKxAUMie9JkyhylhbYwHujmCKcnTqS3Tj3/I4+Z6zONWfLHaQo0PSwN6YX
Qa7x3u0mbQ2WMUG7C88soG8G1lj2PWkqjR2FSxtw22KoNZ7CqOKUuVBBvWphUEIRLn3oCOaUvjjO
cEbAzjAMYWgBdSZx8mU6JNnJcbLwWtACxgVDcvGi8cbp5vVF+l9l+0Fli+TL+21lexk9hVHw+Mb9
/uOHftS2LmZ1ZloOI/o/RZ1/17ae/oeki0PzhtoSbJNNAfujtpXuH6RiMGW3PQSh1MT8FX/rzRBm
sieDgfqhUvsXHTHjbY2BX5ADIi1mFNRw8CS+wbcHlUpp+CjSxjjmpexxVPS0UtSunr3hfqjndrYo
Qg5xF/FMLf0cqRz8azmGJWcAr8QaFfW5MFb0n8wefRde85FjNM33+BjMvrvFn34tcFL1j3bLGzry
f/fRz05H/mBOuRyyOGLB83r7l7tNNwAgmeojgCR1NkLEPRYpUBdj7+inQRvxU/1+O0F38HY7efVz
0tNEHIsSkJHluzkl7CSz1LoigO/uXRStg/cPzZkxK2YkywihDlq1M2q9fID26kFr6WTvMP+xO8L0
SGszir3vRLznU++wtBEe1E1b0dLIdvPIMddFDgcgZFZ/mwoDDyD55xiSCfer1wF7bb8gL4qat6or
yI7A8MkiD4aca63ZPc67qXJXwpisRyoaDCdxNR9skPj3wbp2/DhbIWbH0DKg0XWXNnekWmZt03Ub
H2QTZqhI3NaMPcnNM1PrsTazaDtKzePgMTvtapfYEwToEV62IfJmKvL8lxNlhxWqCgNxa1BtTgwF
G75bU2OfJHmdkhXjZMSRJ3IVzlNRPuApwIBoFxwwrljX+YteeczjZITqM4f7cMJsoeEYFHFoNEdR
SEecpmRwtI3tjHZ5T92FE7JF8/Ho0Mad2BYdpBNTnQssiejHkO4bSvtKSjFXLmLfI/ehLVSxr0sX
P05PtMu09G2Nj07LeZNh8+KvI2MDI5Eiox1grx7H4bUPhJbJXJ1TTMjB5PtD4rQe4yHw77rR9u76
rubHETYA3Kwi+yaE0Dkt9abiIkWj5C7Ysm2b+3DI+3InqZizNdfR7JZWZM4LvpbiAVRWW02f2Glm
YCeeZapydlnSRedb4ox0gjzGZNy/2Q3qVRqNmShttbk32g+XITqVGyi6HG1wS6idGdBMWwFiM9p1
U4+8hKln8Fdi+YLxVvQCkC4xl6vUInZqwSF2vLVb0RJX6imHLCxfNguUdcVjELfW5Uim5v9j78yW
20bSbvtE6MCQmG45ihRFSZQtWbpByBOAxDwj8fRnpdz9n7JcbUfdd3SE2xFVJYokkMjc395rPxJy
tM7TWOd3NAZQGYMx8aoychGsKd3yX8s4G5+oOZYzREou2WRCqsAlScgxkROfeJFHmTras0eKC8wM
mR4OP/092xAdtxx9Lpux9fl4p7Tw2luzJ2FDuC+m2WZdDI1jEb/E+LJgw+GKtL9Mxcx3lzqw0r4r
qYb6mb8W8nuNy/SSFiaQcwqA03UVc410yNH02Fc6H2brbz7PjEbHSSe+22xCwtsuPvYaPhluLl+W
3JQZs+5o15lG3X3S2bMLZgxuBAN4zXyVAvCgPzQ3q2vCgKQ3AVK3V/EoK6BKkc0u2yEGhodSzSen
HPjoffy5xdabUSpWFncb7sNZ8rmQi+YQNLjME8uEtP0HzO6G8WgM/tKc0LON9k7NRGZ3jARZfheK
kMOPqTCL7BKNhFjnwmgbGJSOc1hGwQKxqILPkpkon+VsTgR7f0Tca5NjQZQH+bwTrCrJsW58gnZv
F3KGyWXeVUbIfeyN+qboW8FPmSeHNbQUFTnxAWLBGl0u8T7NEObsWxmFLBRBbFE65DtwIBIvIJYX
5AWvaWQxCThY1a18AZc6xTVxFjLWDrOI7KllhbCSNc5Ht72tCg5eAVseIwq3fg4ha8v8mJ/EjEIe
u4YMM/DY1jpLwl3zUzBETfaNtIENv5VSFgrfCnO07duC58/SrOxBxt4hKu0ANayqgGYcEptWDYLf
On1opLH5ks4Lracgzc6lY4af3JHUEuzCB3+M52lt6XCj0jHHTAceuTA6GnIJQTo6DgnQN81WhQ5J
Wm95ycQv3Cs6ObzpVAnJ2PspTsSAjap2PWovq1pFEFpJZdZ1YD52mHTWTmG+kGkjyFrCZ6XPkelH
Ms3BlZXZ8ee8i/xvMzztVWm1JTAp7zRMbaO2Wd7O914Fv9l1xnJb8JDagOZxLgF06BcLa+/OLk3M
ov6CT9vs/fYuZMwNXYmuoZW9ZPlNWsf5R1tC8wrNrt8tRg/fdyTfW7YINvTk1bdjvhQnV4zDdqCF
A/uVjS0V2eRhFPndxN4dBC3VL7tGNSSV3uK1aZU+xMQDP06F6OJdq5O4HIqtDTv+5ZgbYbYLHJGu
xmYqId/78J/S0ak+8NCpP5UuUs1GLl25C1Kzeko8T3+0QMzZLesQsEeOEzFqJkifjnSaRH73PW39
dpMPAvrxIuPdlNv22Y07X2wSE28OEF+2A5uOY+Z10xXVHnWPw5Mk/3rwwcruYte6l1FV702IspuW
9/hJZm2Ne4dx1YE8sDWiXJFDhisYPYQ1ZjKDZqSdi9NsbUhjCXZKeXDnkr7Bp+yqK7Ms1WEyrPCw
9LD2VEfEq9dlDM2g5FUCp+/DmI7LVxMk4DXFajgW39LZv9+hvBP92J8wJWU2x62LePPLlkhR9dSH
bS+OCAc8w3yD2ReLP7o5UVGblUZALSBeW4z83YRVP1/9/hf4ZTcpSCfxP7JIwIZg8fy8J2uqwgng
MUTHGXLLFRbifG1OJIVWgkbQjTQxo0csM3941XdjXd42yj0qm82cCB7NW2vGX7QqrGKJn0xueHyD
HKTAyZo1UeE/wjXe2TLeXscD3cR+nU8XTf7ndzcmFQFASmSPItNbHAR4HhrlXD+7b5Hk33+Uf/di
eGwtPk4QWFi9fn4x4q0oiOxCj0GOKb6q4Kx3iYcEkA5/YqLonfJfVBJ92TBU4XPj6rHwZr7bSTdx
6NfGbHpHR3NnyKqme5eKzXWncRUd6Yw/THP+5vX0kA9xEZouxsJ3k2srgL1Z5oWL5pREjz+egeTH
eWS5Zcd2qEsVH+/vP85fr5FAt7eEzBl90NXvp+WUYTfmnGfecRjS9mqaiMHM1vQnlsnfvgpu4dDz
AAlxMvn5S8sjewId3nlH0tH0P9C+Ql0ubsJ//l44UCJqedDLfrHRej3jLoQc7xg2XbDx8GeubcA2
//xbwmHomHr4CVLm/beUNTCk6hRQph3heUrbhO9kVJOPqK+D+X09j8v+92/s1+WDNZ2bmbclGCq/
v+ZhD0QK1qY44i/wPllDEB8Xc2QrMuTkLMpAgSXEEcTi9fvX/fVe0yZ6B0+n6cD0ev9WQ5vk4lK7
9jEbuLmiSmdmKHfYLNIL/gDq+pu3yMWBn509OGaX92uVD9CSlyrs49zSs6IKq7peur5+plaQBVOf
4GZ91fzz9wfIL7AEhjKyp/pc+5cFcgTY6SSMi46kK9qrshDOgYroZM9B54832lu84efVREfXXAw2
fugHv95pSdAG6KzmcWm7MFhJq6BYhdF+foG42p4rmcOsjxTbZKJmnCrYa3XnsRnnaAdKTHC4qNzX
PLbphUk6h13nUubJXZB5df6Hj+XXdYi0K8ONkNXcQ6DRd/NfPhbC+hOlNhFXeOHwQmmU1s9SV3OA
YBEaxv9n0tUb3e/9pwPLG5NTqH0FvwQacvSSiEfMEdGfvS4l15r+Ms/916AFv0tFTKSvd5Cy52aA
8gOWB+zSGwsMmAiMmSYelmbHLonODGWBqPn9pfJ3nwkrJdeK5fDdvc8CmA1J3JGx+fENVyNN6MpW
TPFPlzNLow7Y/JOM88u95zl0yWLw4PGNueL9CzZppzf9ajmOIhKvHSwm+lE1gYoHK6fx37+7v3sx
dCMdvSag88u1GSx2aMZNqOAqEz6QZQb9pws45bhmzXHx9y/2y8OAd0agk2QFajzL2bu7rsgMq+4i
Ux09Qnke21eKMMHfJJwSf/9Cb2OMny4qj+VSP7uJVfBEfb8xIe+Tzh5dfDzAgcjcmZzhaPoLuj77
GBlg3q9rOaKEiFgEJxiNxcyJhJEQcA79GKya+QKrA53AmDgsAbdZIJQBKbiCN4GUherl7Mxcqx9g
FjkcT3as7vqyAk7zTxdial/ZXSGYhjA5f9mJpPida7/ouqONU3rzxoArpiTdx2Amtr//0H650Hkp
HdLyYbNZkJbfbUIwLNv9OCftsdXgr8CGfkQQpwm3hj3rKMj8R/1QP/z/8i3hS2U9xJHEn5A/f/mW
yqVwrKZ1xdFrZvGNwfF4bEUUPr4JIp7foeo0S+5+rGbsF79/s/b7S4S0iE3gmdI4F1MUO6F3M1GR
R30qaFI6ElSkg2JjyoD8/V55y+DYawpwg8+elWViA6rG6s5vMNTSaeOUtBecdjItUl3MoUBFZHLO
EtW0vt7XDy1/J5BCqrgA+Lsf+Pkkd5RR8pOo6iCzEWcS4RJUxr0rO/Kf+vIiwszuQfWY/Y5jqxnU
ttcxTZ5mpLEuytD9MoQjeCnNCLQqwGqT3bimAZ3NtLLifkJtOMMnM0Bcp95dpTAM7ytaIGGq9eWy
Mv3GNk/I0mYJJMgdQjxRbX3qM8bGtAvUy7SBwb5wgF7SI9241lqMuTvQBGolII1XQ5O6Pdq3OU7M
rxdJ+53m7CAeDbWVW1+nNsgQxQ1IcfjNay2GqjhL7kb8FfHWJ0tbHYiLInqHbRglV96YcSgpm4V/
ujT+vzefYxahvDBP42HT1NxrUFhc9R21PKXp2opbDu6qncPsAGl5vtQzVUJ3dHrl1SmLm7G/7xxA
IxtqOLm7K6uoM/qzyDNv2qG3mp1leoDNTDs4xZ5XZRe/trqvc2fyLiaHOfQ3hxCIwE9haSlqyvma
ZzPlP+Stu6/uxK/7UAMBDbcZUNXTyKc5omgAfd+lWQ+IzKsVL48OgnKFUxwhPCiU52xHB8ygZtVH
1udlcspDM0tARCRPeekmo8F5E5qlQMJJcqezb3EZuf3Fgt+MmYfLJbnjuIgrzlL+VK8ZjInDOLad
n22GXhdv15pV6Nks4S6tzfWxLEeOuLZPgPzEvNuaDjSK5xHPVWtMzz8wTkE9dNSEYZi1qUUMURnj
gdnoB6sk27KngpULrEzI5J2NtOXZ8LYPQLPn6ltiD6kh8Sp0M8vzHXUNf2UOiKKqav4e9kt0Fyzj
fPdDgnPzgV/GSWbrg9CQvRQrE6VVQ0e34o/bCi8CdAt9z0y+I4PX0k2R3iYXpp1Fp1N6hdqLNm/3
QqMsPJerqAk8DkZJ7vK52oByIITLbvisUgp2d3OKDv9jNIOL8jVyHb2RiAV7u6DyxWthSa3Etsjz
q1py/JktEwX+7fHnewMiY4J25Z9cn3nEKqOfDVpAkJnddRHG3KZFbTBpgMnDByuiUTg7iYM3ve/K
hl/EMtFO8CvYBOsWq5lfhtl3IBHmvptll4Cy5uHGnXPrgydlKdZDyyz2W2AwydjKoLHFvbJqVOBE
sTd2uP8mv+B5zBgAak6CWsC1go0yyriDe8d/YmOe9fGKmHtVYx1LaTaRqyhadALEyMmYg1FFrVfw
QHR3UrkEz6mQIjoW5ltfNAp5HyCQMaqV048n/v/mpH+Yk+pEMLuf/+4A3n+reFS8/mQB/vHf/GdM
av6LrQtriY9JQxAP4OH579xA4P5Lw7JtDu48wbQb8v/GpA77u3+PRR2TelZ9oNJuKwg2/ygngPzx
7lmNfgUdhDkrfG4qXd8SOn85GoR2VQbwGfMrJ4ifJ7rKsPhk1dbzzU+l4T20o3FV4lL7FBTWJzVx
pQ2+2hEFpkMFiP5iNPbBoQoOVkkIbsKa3EM4ZPm+VWa94elQrkHUtd+pgfA2VeIHmyrozJMR5/UL
JzjzYtjK3iPPDhsidMu6DlJ6vI1y3sKfuEiYCnfTktIa2BfX5cSzoh95dDlTQ12jYdsbNYn2aPY0
I47Frepsd1X3gsxZPh9YRZd7l5HGhsCVzwpLfpblMFvHao4OdIbWaHUW5TyOu4c7+uSJAnPUNOV7
bsvkpuf5cC0dfifimukdMbd2S+tMc4eCsBU4RilxXmkHMHt4z70q/PG1Gpgyjc44bVpRz59T3BE8
2ylMdMKl0mgSb089srltBeDECSbuehI5KE7H+drL2dmJwY42aQYCLPKHVxsJYm30xK3DDJhiyqoo
Fw7MS1/SEeqHqynxy0vRdLs+V7ulMm4jCLHbwWjmq9oJkXj9yrqEcA4+9aNbP7mj3BXhhOGnLy4Z
WsspzYOWtGLgZ7R7kVVqQWzSnhIAGmhobfs0LFV6nznocQ7V82s8huSPagIND41jRA8A89xrkanF
XxmFy1io95oTYcj0TDfx9CkKOdjiBwgfId5mJTOKgUcZzQunZITxQs2dOHDwC+4JK9J6wK6bMhBQ
qVe9E9TPfipJZVJenz+WDCKvKb/G5IoHECzDYtJgbuWcLmKzbk9sgIJNnToWH15oQ9RLBoJvnV1T
nNBF9LQtIJKOjbEMzaoJSr8hcZiBuLVIAJ3NHruLdsLs7MmXL749skLPUVxuXRu8q7Tz6gG2ZLGd
i5Ty2ExTEWkZvhZ6AM/RipKfWruqAO1oC2xGHrqQ2Kt7E5SpwlxwHvosZpuF1XjbYdncL7j2rpx+
0mexFItS2/Aka0wHvxlt7p/bgT2T4TiDXMddz6faVvw7CQ9dPkDoJLNiG4p3HBBj5ZbIz/xI3x4w
s5klhxWeVvmjO0QKBxSMaYo2VKwuuN75HYsK+0DmgZvuKhdqr6P4Huog5wda+I6aLVGRcqvoPNJt
NOzRuP/2KSxjfzXPOItp/OV5D4gyf6wtCnRhdXRf02YZ99bg1N/cmd1ENFSMVvRvJiNZB7txsPjx
jC38+xiEMMzUlmi/QzfN/Q+crtEX3/MiEUeaq4YPHRzIdeUxcqAvlDfeO4W6KGzqH/254F/MI2kf
XNC03YZtttqaYTfu5STky9uVJt2eV1vicMSnpGwqnWckZQRhalBxZCerJJYMpKlufhThZD/BSUmr
bV8I/7514fRVGVRuUuwVLFNSonY8YGpg/86qN4jyaJCCz1d2NMFDmWAv936Snkuz8m6BKalrSBz2
JeK8cZnoHtsmXJEEYUOX0mltg5zcIsFAGs38oDHgFakkZbMRE92plgbnvierh4ZDO1lBqMBv31Yx
FdVDSldCsO6yiMCR1Y8BaGjuXoV742QxoYpW3lshnxfz44dJxWz7Z676hT/SIHgOMNCu7bdGP7mc
uzJBg1J3g9F9GBuaBEe3eilTjF8FhJMwuLH74dac4jt4I0Qd++SqkO13VPLr0Klof4fbUtr+Ze5o
Ox6TPYHyxxgv+cbVhYSeriasI1Bm5C3tWlXrQNcX9jzHsPg61bC3Usu7CHoOO1146DHQpDaKEkTP
p8rF8tk2pYU6p3O4mWYoCTQnOrpCkdTFfGvNttwFVQwzZdKFi+z05SoIR7FVdNus/BrJb9QVjf1b
W6NBb2MZz+uRHsdGFzoS3a6v5ULJY2lT9+jQ+9haPW317r3QhZDZODi3ti6JJKPyqTOCL/TnFqtF
F0nmI/TBQlEuaeiaSY53TDQJzGPd58TxMECyW4+6mrKgo5JReUlaGMptTX9lCcAKEE+2d3S1pesu
fMEpLTRzQ0JcTlRgZp710dNHIz9sDpmuyTQ5Xl9xLMk2ZjBAdNB1mia9mnVMStSoqudGV24Sj+bo
p2s4CaDBq1eeiceAjkuraJh9Newx1XdH1fhVqfNMbYo9BcLWi+/RRskZ+ENvdfJVvRWBErrVtMhg
bdIhvop0YagII9GsxmVhPdCForHU3aKIyoKMN2W60UNTdF8T6vm2JpL1GY2BblLnrae07G14juUC
RHUZbYDFNJpiKs3uuazaLSBI685ZYF9Obx2oxaAzryXdTOTwxlVnUZbacU7ZLoV9wJRF7qWuX9HG
7U0TUPkmrfGTqWtXTV3AioHX3cPv+YIU8dwkND/pstbJwqOMiQMUujNl60qXurbC/UjrOo50bkNw
TlS/EvvpaBdj9g6C4kQRFXYW3RQrtNHG1+2xme6RrUBGIBjRV3Cc3opmR5sEBuxQ+VH6ZIUFMLJv
DLTlt75t82PYApkt447iwtEAm+LRZIt79jjFhbMlWWSesSlV9/jVZjJKDTsrjWqe6jY412M9vZSm
yl8mm2JdT1fsurpst9W1uxQg0cBb9LqNN9HFvNFbR6+n63rHuc+sY/fW4pt0FPoSzRp2Aehvk1si
fsTEZNx6VkuFuGPPDV8iLXhkIY3tmEnaxtxWcMWUUbwCrV3bK7FQvoT5qjpXlHEciWlH20iXE0c/
aoopLMbfRHfx8tZj3Ielce7jwD2wU8gAwlbNNp1zQKmTW4ltQr0yyR371tK1y1ObTld14jdPXtNT
yqzrmbECJevJxyhtiDpdw2c4ZLrOGRKccTR1xXNtUfZc6drnWhdAy7cqaF0KHel6aCXyz74ujO50
dTSlfwBudZ0003CKpW1iNoMum2bPcDNXEg2ezmcg4eucTmr51k4ty5HSZlLv60WXV6e6xroQFFpX
5Dpo+yVtpMuuWxxBGDAowHZ1FfaiS7Ez5CSeXOALlK7MbqRuiXUy49npw7Oli7UnP2UD4ql+F+rW
7UH3b8OVx67Upulm0O3cWl9djYF54Qla3ZY+9eF1OKhVZ07uo1PPe1w/8aYDpIv44J8h01qrPgjo
Ay+tPUI57GoLfWSs4m/NrPaObhEfmyrfjrpZfDbn+Zhi9FoPkt7xqYlOadxcBFH7jR8F8qAWb76O
ZJCQYJVGkllbzM+XMGN1ta79geLJcUvbS27Ve3pvZHzveNT+cQt3U7ziDYsRh5hBHOQxjhuo/xDR
Y/UmuKj5MLP/XU6kYHBqyLjIXLwDUpeY1bbENJPNdGjx3B6onfTSDBw78Gj1JcmCaRSYsKPKvuJp
+DQX4t4ww3FXlOGwjsUwPUT+sqBKLd05lm61k6Mrbnp3+dTA69outXdJwwoi0dL3FzKF9iYPXXnb
+LX7GRq8Wku7XD6TMe5vpgLnXWqN36Am2NvJtcebgIq0jc+A6yhmTj8rF9U5xIZxmnyvucRsVagb
HJwNjMEXhs8gjopBvkJYVuuUkh5oPxEHcgM6cyxB45Gmgqk/pjNciADAUsSoZ+4F7TVB+CHULhWX
phL8P9OKGoivBC9GwgVFe0ayXOeV+JKgPmxQOMOjiskRbKWlN/2xavvPppj6r37mytOE/YR9fCeu
HI9OtFaGD+Y44JgGXwxEPRv77LAsUYD7bRHqJNLWuIffvTzlrZnfdEnxhQNoXGwxLg71auoJnaGM
VuAtki9NUfDUN5riq0/gmTUr6vvdwEBz11pm+8z2xdvaMMsvfRQua/ZAFyeV7i1JvbgDZpQ7R1OE
9EeqhTttKKdHb5iG66Z2ytOSw6hZN6rPb7OyoSN+YWb0uWw6M15FMp13hcVIgedg64OCSRmur6Y8
DL4GscnCMeJ1uaRDHDz1rY+s7xTl5wU6Ki13oEkMlnzY6+vBnMoPJZt+8H5LcB1VfbXrWBi3VGKS
PcHCVE8csqp0yc5pPEzPuFMhyiNkZitXw25aKadqZfPitw3phVtK2RIOvmnYf8BJ0WLTwrxeLpjb
2T33NCjP6YS9f+N0/bDCUDR+T7qiuPKdPr1qCTldzUb5LZtxgnYKd/zodKesHQrOWW1w8bB83cVJ
X18cGS6bbGrY3UqBXT6ugi05wnQjwyA68ot95OAXbfwwqXYGuO9DTtC2/TG0+J/q8yfVB1gTgZr/
rvpcv5bda/eT6PPjP/m36BOKf1HYhXfHxGKA/eSn1mWIqy6iz4+x9VuG6z/eeCY1/xF9POgQGoTA
TOONzPqPct6WeDcT0kNZpk4ca5mPMC95z9JrIgokZTx714WNg3gN3s/icA7WbgLt3xl136x8oibA
+7PCqaJzVSrLXbfMJdpws1C/bj3klAwYxbHrPKed8YvOjHiugmig/3RwRmDKfpMv9TlLBHHnXdGO
hZjOPd4XJCaFgi3W7PW8Pt71XV54p1E03RdAdPeshn60tsC6r6ky8Xe5CEMUpybeELVSD4BXCawA
7UlZKkKrNLFCwm3CXW61KEuUvebuWnYmjEe/5cB9lTfB0NyRqc4eWnqfnrFRO8kaS/hgkc8aZX3t
lS26daXCTwbVeRUvwbBoO+PsS/c1JU4kf1VJmVCVBrdZU3rPDRmVjRFW00s6Cnm3uL2/qwZFArvV
4Es52jSiVk5iBFQxGDwslyI/SAoiXrzObT7ZnWNXyA9p+KUKgy/5rKtF6CtYjRlCGn9EN+PgObep
m5rQ9Hxr20snXM8OUWAWiLC5H2SZkIJRytz0E/ttaFN+yBBnqNpVLiLQGJPljlfERIu7wRo6+OhF
dADtM+2XxVf3YWcruP6SjkyVglRHVjbSK7Jf6VeuB/deZjz2tmNlG7dJUQb72fXI2lWzdWK5Lz8k
mIP3YKyru2oRPpoEZdHg+nr7Rrij/WSQjueR3djObSXiYRPWeUVbq+8fxtRaSBi7atykA93Bll0O
W9J5WPUpLd05ExF/EhVztSawtrwYqqgxS+bGno6a5SBIP30xC9s/JID+HxaTpldWvepUGfFQ7OlA
VrfzsHgEFXbzKHpCSav//H8PVW1MbgzXBmywTs3ibTM2hqJsj7KmoqE8FlE35WC/4C3JcIcl+RIY
VjCZUHA5uVAczJDH/PK2TPxvRf3TispeCHX7v6+oB0zrtBr/vKb++I/+I6T7lGPi/2TEjLgGxfr/
C+mh9S8X9RjXCQZT22UK/X9CurD5R0hWmBU8QJemwLb0lzXW8/0Aq+EPWvY/UtYxI7xT1gMsmhB4
wDhwVgRpzyv91XSTekxjcqtLjnODOMjhrnLJDSnvGke6QdnYbAlKZ9ibYVsmBQ6uLOVwMgYuR8KO
TcRVaxURaT/IUUfuWkFVylhpjB3jnXsEh0LsLekr4z4LZfvUlLD41yMSruTmyT22PXY3nnQnbbPK
I5eO36EwF7TlavBOdGX6lY4WLgcCoL2g+ULzfXO8EtvRknOydqYqYnGPajaglN9+DqXyv7zpTH0Q
xtt4MZ1yldR05axVQCHqxoonYZ9Cu082XVh4NxPMh1UxDpcut40dRnjqKFQ+ms6Gqsn0oZZS3VPd
059xJRcXLZqWW3+uIAzLYI6puXXNOFh5sr7kbo3EGE/NlqyquoonvKI2/UjXVsLSlHKnrpIqrXZu
ibRod0nGh8kU3SJtEjU70fv2Ux5yokidNn+wyGZsw0S8xKOqbyFvhRt2a87dYMv2MFYKZ7Vl3yXe
QlwXlv/WUOzd59ogEAL68uyU08U1p27t5jnk/nr2ky9eZNd74VfOmo1pds2MGS60NzcXjSLjYydY
d9MNnThPiU7B9sMynMxpSydwdY7qtvguRy/cjZngMecStoxbv7vg4/riRmy6rciKoKYkDYZA/kjc
5YkxIa3iflGu69w9MrjnjJWG5YNsMck7czhfO3hk7tLObO7rLPnM7D55dStvYsA7X+emqzbuADuA
8axAVqgN2gbm4iFvs2INEbQ7206W4OqW7ToKs/s2l2Rm5ox1kzv2I5tV/NWdPZ9V2hWbGgw6NXX8
pgaOgI05RvGHhSaCAk5aw1gXR0HIj5US2aeurWsnacyjIs6b8+9rJFN+Tzid4SdjmfDip259H7BW
r2AKyIht8LKcIYD2IPtGkBzmXDEuGsqLaXNFM9PtT3YmxLUim163jthZXPY31ewsz+Rs3HRLCjY5
CvJVmxrUeYMiNIpNQ5fVfpBRvDOa4Rp3U3c0E+9mBDzHaMErtUEmkOuA2fiVU2piPHkGzqqmAnQV
MQsBFfBoGPkOmeUSINvvIv9ajCGR66ZEzBkk4TZaT1DKLWAQGyCwF6sxc5yd9ZeOPQUok+pROciE
nOdeCp/qetrqerUuUvvaFRO8X/1Nqa9GjEpQWX3NGNd8EkOInqnC6Ap+oXEzUSu6jYY6xnAunlkM
u1u7Luad0bUV2Z/YPdD0LR4FYCrqKfwOCiW5dQONwZPG0Y8SdxWl9vPoR8128CnxAVVgH2R3XPr0
1Bc9xd498y2k/jKiiouZ5IozbbEpiPRsp6lO4QHLeS0y2V2o+8zv2TvEh5HOPqoUM+dAD+l8X8z5
sqePz97Udd3ul2z2bkQ7HlXrTIdW0ae3maxuup9E/4heaVwZjXLPkyDYwA1WdWIykVAJ0Yebxmpt
eaeiySlOeCfPRRt8Jgnubj1vCT9IlE74+ThjkiCN7pQTpLcc119LUYuDi8mXlhrr1atxYKyS1uxf
upa3bBZJvWkZ6l/HeUkno+1ySZtxTtG8yLe5SvI7xbILzZz1Lq/aqlr7pXpZBkjhkEeiNZJFf0rV
rF5CNac09qVm89C06L4mCJY4KAuiPwnEyDHMh/ouJpl4cOop6fa1LfwaCuRIlJn68UOdjVG1Sss+
31R1GV566X+vK3Nax/Zs7aYkyAfUVwsViX1zAPSnLOiJFJDDaY2EACFRi3SbpKV7JQO7L3YqeavF
wUSiS3KSH5U5ilz+kWKPZODZYjRfMkNWCs+BHEww55Pt3WZtUDEYBEB9lQ2BXE6zaL177LrVg9NG
3CLZxKV3aJkrfuqstD0mS6G6Fbkl93PP1U9l0QAEYW0ZkS9IYdb+BQNeYG/YQLXHyjaDY6MiA6Cj
LOOrqOkPCp7lbZIP+UNgSMdfMXb290kWceGGy5Q81wHw/tEWxZWVxskrZkSTfquAwzjj3F6cYqel
uMpnG+ytlmmIDmMdcH844ziumNEib7C0fy8zQeEqiZLpph+7jsSZ3Zgb31Nzy0CxrBGxXEa6KzEv
w5MZOc1r05rpM89kJnhTMdygvBW30eiG33WeZsGmEjlE+skEGsTtzoXpH+CM5N+KwvG+umXoEgAC
vzMQfBtRaUKRHlz6BgtWWzIHlq1wb+he+5A2KvpYqEZ7HEblnuiez78a0pRoR4MNLs6r0+k+aoT3
yHMk3OKPQkBUyjaoXPNrjksZCJNDSyXUlyxNQ8FiRHCTdonxbvYb9JNCJcYdwPauXtlO0T5LfCZn
ClpjrO5RzybeDouF0X2TfRWAHuAolA95l8NMTZcyOmRY0ZgYJNysddU3t0vjNNEaFkigVnaXMh9V
GE5vYHlMzy6nyG9RkDQvuGDHHTjLsF0ZcUhf2twoA+ydHO9Kl/Vm5XSt8UWYqrtVbQmx38HKeYXB
gEiNb0z1SxjPcEAUB9FDbcFO2shU0isVgtp4aoJUiFVQOf0F0wuuAGN2GuTyOj9wz6UY9GwTzo8S
M2zWLAm3jt+az4T5IkF7mZnNG2s03P2Qi/QShTXMH0f563IYCLMxkkVTdRIZEKcbi7WT2f5JTX1z
tJLe23i1MDdqHDrkeC447bJbz4zZto2JIu9Ju9+6SRmKldXV9xy/+k0HtuOUGyPCjo/mtJl9WR+I
ccFjLfKStrFWaqxXPHQW8B7KBTPF/Hrbi1A1OJma5ZvHBuomMqd649jeZxEn4Uc/KYtXgp/VzqEI
Id+wxEfFSo0ZaucEC/WDdGdlHlLf9G9CDmovIwYwRPeaEaEdu0u5UqB8P/tTm1z3VJA+hujF4AUL
Zxa4HhkI0XBWXcXBzF+zheTwlYSqdgmyqBnXM0SX1zEc7TXFYvVLLKL+3g0ZAqzlbJvPw8IGchub
08C1ZHbDism79RW4dCO3UeHFBp0JMvqEblZ+ZCDidTsHZMn10A1qTy+oAZb1LbaN8HaQcXZnLkP6
qSn9c8zhsUqKcT0GxpZ5TbIuVR/ekwczz4xr400ccrjbuDgfbr2cvWFgxf4eQItLNrMdxefQX2z4
zHAwHkuhfLWSxYSkZhnY+9ZWR7VTmMfxuevthfHUwrlZ5kxnhdtvltrJd4NpDifLSLYeHTbfEmkP
7TodqH3ycJyhtzNh3WRe336MsZl9RlCIdmNloh/ybS56ciGGm8SesTqyzWLUFmHJhmIdS7GKMyG/
1qjb5arVf9RGkrO0ONNNBcDlKY/m/EPqmsneTF2D80E0nNp6DrXr1KNCrS3CdYwgkhQTlRRLYXS7
sm3ArKRgq1egKrNPHZ4isHnRBIspwfkZbWsivtvm/7F3JstxI2m2fpW2u74oc8eMRW8QiJHB4EyK
2sCYogTHPI9Pfz9QWZWSqjqr867L2rpr0UXFBDj+4ZzvhMtytcq4TyPWszOfMDvrZhx/CZe4Q3zS
dQeIxsMu8laNYxYZAdG6LxUa0J5RjWzeIqN2bo261r5KwvmO/+mSiy7u5n/bJTvS+NMu+f1N/ZTB
JlH18he/t8iwu/+G74P/gQUrbH65f2jNpHSASiKSNkFv4IT7o0Emm42WFUOEje2K2Rxt9e8NMgFQ
qNVJ20ZXDWUIRuVfgU3iXfy5QRbrvyB4W9hDpIn17xdheiqhnnKL2BdLmdoxgr1dXxUOT7Wt5srZ
ciJcqnlqIHIRnp09LHFleb/RdH9VBAg9mE5qWBtZGo9Y1KYXggniK9pwJm+Z7iKJrXBb82RdWo/O
hF1zd69lesTNEY1j/SSKOtR8vMkrazX1QKSiHEiSi6MrD6kG4K5d3KrimBPFTFBND0BillFQ5JkZ
SOwJOxVLaJUYhu/Syut4eIsxPEPNqM5tr3fIzYf6pJMH9Y5S6bNJCvK76bWEt42lsxfkUH9u8nSN
Ssrto220bwah3XxeIi8SJq8cyMuspoOoSnPHD6VdqIDDKXCcYacYEzfhpvmOlnWqXubDzmoBRaP2
HZMbTSn9BXX22eyNKpDxVG3aWIn7uV2VGH2NXL0TL5kVe08TzwfAmZNBKeq9TJNLSoCYN6Ex5HdQ
KAl47Rv90uQ5/EVEUBuRxPE5R+1+tGwVX3ta9uZ1NdIOZMpbq7LTq5pg5H1WagMwdyc8zih0d2kh
qYiyGLpG4sqvBjg5/PS0KAdPj7/2vd5syTqaPlkM2wo/irHE15Ubbeo8cz/rek8SMUlBfDflCyk5
L7XGSxNqh/RdjcNr2GnWloVzuTXT2NlYuCoK3wFCgQEbLYb0cRTlD84ymbYfClUd1yvyqUZGvXNl
GENWIlDsgIKqBo3lOB3vfnCCQmMAuhcAIOegyjjlfBuV+r1JHXQ7z+1yE45KbNRi1mdl6ExzYjFZ
vIpRIs0jBZTJDxC7XDPih5Fa7oz3ez4rlrbX67B6h158vMXr3uyKtp2+dK6ZFciL6XL7VKu+ecTt
9pCYTLnPnWQ8sxqODxOW0XMXukgJJ3uM3pVOUEFWVdZBSSSBPmwI50qicqKF6FYwTDEL3268JfOb
QscdUNuDRz/S9s/GNDPZp97Rd6mR1uyoyO4jL1sNu0Hp1ibVcqTGZa57V0NOs+d3Fbx/hDRls/PG
6RzXvCmntqtTu8ztE/OKImd4ratvJZrBretm3sFByEgSlvZuL5ZAJK6SBBBFhF680UadeFMglkZl
VDsnEd4LQrh0BWNcVSFiy9x1FcIoS/w22DLb6WiGvqQ8orDR5gMYqQGbOhgpsp1lN37yStO4RWXt
BGw8wl3flV7EGGOcr0pCmLqNi771hAeE0ikHBbede534EouMpgUDxMa2pyLoJkM/tnra3DMdsbDR
j/2zpazyLmbnSYVA6DvinCi+0ipj9q3cc/ON6/GR7JIhI/RCr2XCPdJiNsPMmGpIWOuG8zYe3eVp
mCAIDJASd4oFUaC8mZ8Ev/21covm1rZrZjxu84gxyb73jP7QkJR7M7Kp3JSTc2JyF48oWvXpSJ2N
qGC0y9sk17WtpG+efLdy54e0zarrvB30R3ARyedYyBr6LqKhfmzGozsTu3ss8Os8TElNDAJSBWOq
xDX7bqQ75XgXmXVzngn33nB4iguonGKDiI/aKo9ZBIjaCyJjFMellu9ofO1LRXLWUWfYcszb3vZj
2cKTKSod8kQY7Rs9VAEmw0fw1DNxVLrRPSDumL/mjIA2i+bMB/wU5h0hMqw0wC8SPGDoNIyxle4d
0keCOOQgF/rSXcWqn56KTEBiqIoIUNtgX6Nv1xCUchB5kRoD8ujcV6MU6jDT6W60KfMQ2WLNQadl
2a88BJcDWyRqE7gV0D6UsZlts/9GCll5Ia2uvG9rW24qM/+Izn6Lljza1jLLAr0chr07tBo8Qyqw
V2B/3bnJs/sWNeYJp2mxMZqmutKzqLtdCtQH4+Qut0LG3k2rmnSFH4YLfjS72ecmChY2427Qpu4Q
9I4yv0arogyn8ReWQ2vCOpHdfpiO7KdsSzsrDf1VWVnjC0UeSQ+yWu5td/SQRZb2a+8q7g3DroLF
crMjbqcJX0evcWBFI2rD2PycYsL0XaeOLzIsiv0iSvk2wk5A37k8IVsIN/o46wdrsKscTEJoPcSx
nJh/LO4R3OP9IuSR6gFaX8MqcZsKsDLUkZYXgMO6GwmOetEmKyftKWegbRfqNsnaufC1OhqfRWTX
J4+68BS5qmKUm4begXOTqMFOnFtcIffL0t/22AXx54nsqucL21hce7BC9fxETh7AcxuYIGu+s71A
JiFq6D5FtYpGpyldZnlhtDGLyD3gCux3kdtl29YgkFW4IRyvKt2XdtvDx6OPQzUcgxXKGQVBft71
OZTCqOvBAiFMwZ0a5lDwGo7vMRzfVCyqPYmA9tUytM4X6WTZb01baRerbe5aI7ceFtd8ErPZXlKP
eI5xNBzGITizXCLCt7XlDE94M/qTZedvyZJ0R5U4IEXTuNwPCGAOPaN2xspa1J5i9CMIyiPzvo2K
8naBchi4PLkG5gF3Mqr0V1K1x7PHUxmkqwyHFwL4tEO2DNY5r/C5QabfleRoQMUTqJ7M50kbTV+4
ebbFDR36TjRkj54bVfu+c+ubyu2IUmornI51+NVFnLxBOar26OrQeqB4YtGXLWdlmuNVZaXRp8Fj
9ue0ZK5VS1YHrBmWb1adPbIZLDZ6mjgPKVlSu06maMRlODNcNK4HTtVtpeTnsKW3yktT3QDbZR0B
f2uypzPkEfMpq1OE2YlhbqFmDKvz3tvFUxp+bvp52ptT3HxGHYF0xsOsDrRoODpj0u+YjnweJeeK
J3IJF2zw01WtkvXqTeuZbTezIXyHudWJzbEPfyy7mrorp7RNNG1lPlzMrIw2yhXlBjx49kQ4fPFA
UZVeFbXLo96SCDHiMXWTm7Ls5N5zouqSReYut41q7wL5ZbJkFkExWdpeJSZTQ6VHZ3hKHDt60h8i
1CoWJ35i3yKkm46Aw9hIun0TzEliofofP7PATJjdNFa1R1a03BD0nWxSq5GnErrXznLH6a13Qzdj
orxQpJAgbBEhHNWFb6O7Dqxymb4URBt+tkkoJMasfcsjsD28kW95n9e7BH0Ua9RCa45zK1xoV6l2
ANSb2hunTnNaRpPs0WrS0YGnpr0dBxILYJVG72HX6AEqe5YcIKrIGfNW2Xia3FD3brpYZDtmhMtO
EJC3XcZQnhbOAfSVVJuKudwhNDTxzcUw73fse/ye8M2gZNG/lTEjH0qPZttm6Z0FpsjwWzEjOQvb
1XKgJ0fBT/2ZmPvoAGsz3DpFj2ES+TPUZDYoG7TSLfkpAHH8mmjwT7USjbeTvWP58SLusP2tq+Q5
Si5y7OSXqXKym2Vi2AY5KUN1nuq7sFiyQj64U8j8PwgHV5Vf4j4fcF3kBclDj86kcIeeQsuN06tu
cr3ycZwHvrWye580jelTQaVMyJMtF1ZamXSGTTEmFhOHOHWCWUVFoHVh0vkDTpOvmB3V++jxDqkR
rE/8TflZiwBdzfpQHREwMnuUgzsF2LPjUz+49XVd8d8uW7t8NbjzjHRudryidp16CKd6pGn72LGq
kgzLqYBuK+R1GU/uEQ7Jwh1MM3dxevtxUThcatT272aGOxvr6lJdhZY3blEgN/cNgZh+YucNqvYq
vxOjUoGNpB7xpxr7g5kxYeY0mAOqPj0oTUoYfWxXEizxYnaTmTCsLP1KFC0QHoHrm7mEsWVBOLHf
m3M4qxqvJ8CLPU2oJF5aUixYj8QVwthWathABUG+gm+O5CJiA8C8za9g+26ixOVrFZk3PSDej4Ih
idiLsjQT13MVEd3UtW3QGBljvdZyidsKowq2NU9hzDdoqtlfsCb0Wzz1pylPksfIzbrXjtKTnqkd
LnOxRA+5tbQ7d/2yw1wle83r6L4sPVcX4kjHhoiqCWRwX4njnLT1Qxjmogvikv9qj6D/mLZNcd9F
zDWjWtbPqD5g1Vdu/akoo+cQ5O3Z1CHRIh0XLJBWyYFfeEx5+kFcIdSoHgY1tUUQkmzvXPeTMu8K
Vb85S4OovFqQU/iaEssG8QGP/XiJTHJss5DBfDZnL4lAPu8mY7iHGUnA6NxLfU8r1D0hHBvf4ZoZ
G1YL0VWbR1XAOyp2SYNoLYC6DTHNRn6BEK2h1kFVwUxeWeNvC1UfFb+GbKcpp/m2dtxUBYWXxfdN
5FGJ1WtI4pD0+rZFFbElTtw74uCJj4rQ8rOlhviYG55zySw6B2eyuZiE9ltGvO0T/szQ8m3m4si4
Zw4NYaXzS8pRgaVyGMVmSZzlRptL1M19Fe47fcjui7VOAmdm+wCuO5/lWXQKdYz5EEVwkaDoPBRJ
KKEUytVyUKyFrLSas2VQXMcFgbucYPik5nokI7eNk7z+VBLnld9ItlUGix0s5Nc1G2T0HSXQ4k2v
bGS2PiOR5V1DIz7eSg9Vuq2wAMTFoM0vHaCG6XEZNQwnvtbR8Ha3vWjZ8W773tHZ5XhIocYrvpLG
dXdlVCusLq0s0Yf/39wcWnyd2nRhB7sPNad+zLJ8ev5h/PMv4iMk05kfrfcwsRAcEGuPJJUIEbg5
P4sOqnoaoX/J8RJprYVGiTwqqQPImvKj5mLhiT6DAGHAqp+M1NppZrOzFBHuTnhd9ZDsy27LR917
SxKk9V+Es3x/b2tYkgkWxoNX/vN7y+VQFwJw0IU94MWpqBXDA5lBf/4N/AK++HgRnIxgANCRin8C
K1iE3tD0DuMl1ont439t1rSFU+4+XuY/wp1/M5IElaKD9/ifhTvPX5u8LLoftZC//83vQ0mi503H
WFEoQiJisIw/hpKO8TdmlawjmFTa3K5rPM7ftZBrcpal66TFydU16/xhiEXSA9kGxAW0WpdYV+aM
f4ET/CvLBFstWYrA3Ribkrazun1/VO24cuiXuHStgwtVxM+V4lEf8aj84Tv5F/fpL7cpUF3JUBa+
mktiI9/E+v//wXUb9piSjDIKDyj5CukP4Lx8ShKcWKA6bnOs90cgtzAgSoi0r3/+2uvv9eMZ8fHi
eGtZkfK14TX+5SPCVssmI3W9Q4QxLt0hkxyDYZK8riXS+0TqAFF5SHmEH8RGwIgn/jppsA63dmMb
AYhKNAFwe/ZY0SiqIAGf+rRUN62bQCbmprY2pFNX2zaKluu+dcL73CYM6P/jQ0A08VB/CYsL6Zdv
UGCxNfJu8Q7EDujbySyXXa7R3cXOOD/Vhhg2oUwhDWs59bEUU/U6engYLexjvL/Ym27tAjJT2bqu
L4YF2rzH1nxw0+w4kTNIcTDKxzzuCRoslo7ZVf5XYVUfv4PLSShZV5sOB+PPF0FrGn0/O6N3AO+K
Z1gwqZtAhOydMvn259/Weur/CGRZLzeepyRnA86x/olWaOH5yCvJKw0gpEmY5mjvbLc+NZ1R3wmL
Udyfv94vN9HHJ+Pwdc0VIQhvbL0Cf7i8ddkWRU6+4mGI4uaOEwWnQR95/4Yw9stRv74KTnoQswiZ
8cN9CPB+eBWv4bigoSTsAqzZnnXiN3zPZOa07uOffxz9X9yuli6J5ePGw8n366GQRHB8aHpcKJwy
Oy5Oq2+VxzUzM28KKHYRqkjKB0ZSXXo/D5Z7rjI7DcxEhveqJxwbhml918xrgoi9aqMrGYuBZC30
rljhw1OZFfM+5tp8AgJTEDO+CNrmKBkBupoRLzJVJiorV48PLfyYl9Fe4sOff8jv+5afrhLSl1YY
FqUKGkjP+kWwGALrAOXbTIcxweeXR4zXnChsj1rdpLsybZENGeW3iZ1qYMFo9bl4k0OW05EPsup2
adU0lyqNqXu7gphLyJwvkpLtYnmz+dkBcvNi1fa2kaP+IL0cyWMzZmiwyVl51EXq7cBhM4mlNKZk
xKZTAODep9EOuUD0meOMtqOzLBRjOhmnMbZtni64U6tQx3NoxwfSCGaGljHOW6zpe/IF3McmtJIj
8JqcvPhaMWeKwi+KB88mb9PoaFbLcFNlkrntgMDyjFQy2w+hTeQWWhNi+5AK271dZhvag/KQNmX6
3GHgyQgQ9Yt81m7YMs/vMxsBn86n20ZpZ+yt0ExgkttK3yxpZQeas5h3ljLEI2CW/MWJVPqtwsky
ASDxZjy3jYJHM7Iipu1Q0yfHLdLAyfXmYHkeuvE5mc5Mqm222YTDdi5cAR9s7HjTd0X9W5FAMBd1
u9XYA28QaHzVUs29hietBWYUR1vNaU458VWbzJY1fBvvOA1acSnDCtbRVJCgHDVsyTWnYC+VMFIK
afeypNrA/NIIuyfTUObGq6XA1ZoINo9RmudnM6zmJy1LO2p4ZKUX2WuMLmfWB5g7MxC0+WjsdeTt
x34xjbcmtNvbhO+pOHaCMKXaaY3H1CR3quKKGOgM+tow3kryZnep0rUAsxvbu1IvmidACf2mTKeR
n4ZdBJ6t6DDO/U4p404P837L2TYcuwwRE8FmtK2N0t/ZpxHlYcvqbm7AAZOCttFGbDhDlPVBH6bs
wPMO5owQJ/xn9JsRYpLEmyK0ZtE1zeJnhXbioLpO3Idymbf0+wRopW86U69gbNoEPC5sg84K3R0j
YHnGrDdiYk89vxwWgj8EXWy/zpu7AVuY42mM2EAggF0uko2JuOpKcyNvn7ZTsZk1F9NxpWbeDHRA
haRxo1KjLP1GsKryeRixkwK4u4shpRJ0PK6OwcjW903balcWTs5zp+HmbCZrBtreirs+bh2mnjMA
EeboSXUDBYFfSLayvppnaR5VMWUHaWAxcEpuF5sGDMM3Ao0l7bf6SOMAa5aFRqdC9kNJ8QXtRPSJ
nqt/t512/mQMzXhiUzMc04EOcYgq89yAEd/XHSZLKxTDsWcRQmOX0vhm0NUNXyBClEfMUs7C0qO2
820uopw56DI9mYModobQ1VGkUbVlRmduAJ4z5TOIz5V2XZzjaeXKCUI0LTxWZ/jlOIZXpe0J/U4K
XALtiGZja8Mylu7CZJi/DV0zlhcxR1kQVhQFy8BWrCl1dEw6GShxxJNDYoXzdYHPGgiWTgYArDTH
7nAANnMa6IogUBy77ctCLtIN0EaB8FXUfZCGnU0wVVUOLBaaEZWnWNhrJM0X5UzRzi5j51nFXXFG
7CQfNUF9QfqKukF8SnUyUPKxwaBBibyEd8dAYzVsC4oZYaf3zBvrT0lipEEqYHjF0KtvNaua91kq
jeNo1umuYlj2XGKfIRfLat8XZgaHLIFpn0BfYYdK+WVnqLgXj/3HPBvVxVBLeHJaKKcYjuGD2QbD
ZhC11dZrBj455pwbhqoj8mBD3yL+1Lek9UU3CxozJEDmwt/oXta+RDZi876Bxj6mGAtZnnd8JPIe
I78znIWEmTRhLesp6wYRYLbBQ4+XBkXNQcCr33hOD1sY/QFbFUSl1JHNabC5XiX6om/UwMNzPDSc
6zgQTwlTRJgvKBnwFOf1Piw066prSu1+5gVUoDEP9pfQAZBizcr6PAIhxDBoq+5eOGj6wjTq7xuh
16TBKflJuNYVSePJ3mGytW8THUk99aJxZU1i39UcCrLpjctg1OauQj95zFPd3iAOUEzZQ7VGVzzK
UAMl13Uxds3R2jqxuMVp7DGIJmpy31TDrPZ8/U76pTHdWp0BNaGYSmaUp91UYOjt8kYwxNKbkMF+
jjLJnOaWnAyUz+oyjfqEGO/j8f6fhvXfNKy6CYjwh0ooeOve/uvrh/rm8pZ//e//c6PinyQ0v//B
310m4m8rqHHlgzo0hj92qy5ZrpCd5Vp+UsTDo/yjW0Up4xAIB2mXun5tcv8hojHcvzEHE+DJDN3m
z9HX/IVuVf5aA0Mfp+qzOEAwwuh0xj9X2uGoYZMuLOs4TKIKA4xwKRFgVJT4EAcIL1b74uG93WGX
WHYS+iGUbTpKpCjTk4Ua/dW0k/YFLwf39MTZ88M3+b9oc3l3GBuBiFtrbA2WyJ/fHQ1XA6POM4/J
YJZvyHym21qo9UCcqISJGZv3nNxrsFtJgtWfvzbk0V+7HsNgIMA+yqYVsT9IWz92ISEKicru4/oY
RuGnvA4N/P997DFHb8pVxGk5Z6TIBTO62XauJtOLnzjH48/TUizvTt/WAxuv2ThFWdRuU/JO9uQz
IEdp6tK+c5SLunRi9XAMYcEQ04iWwRQVQVzNyvWYcm9FLbb5jdJnUW0cOUj2kjXy1ZGmPOh7NNM+
8kUNTwIGZIartv6KXDxl9I/cZWnd8sppzWULTam/B6xf7HCnFAS2AEgCfVTTsG4gLiYbg5yMF40i
buumzmM/MUbemEwPALfbVXFpzIkqUFH+8OAzhsOs5SESj4Xx/9JxFi3OOCBU58DcVIqVf65P86ci
WdFxWuvJM1lDYUAmY/fijmQSIHXJeGoJMmzQVjOBXzEHM/L0zN5PKHrYIbEo8IWt1/ceXI870bJU
DhiioH4ixBoSJTz5wFWTtx17o4l3A7PeGQmBY99D54wmP6xrm1w1U3WPsi/VtuicsWf5iy4zKPSi
u59ilt8baYzsNUCpCJzhKc/wIuxSA5WnXUmNnftiXBVTw0yXnYWOk1V5iNoZJ/Oz4idg663rGnZJ
u2FZbn1yktndKrIsbtOimXZtVOu0OGT0+CasCYRJAhE+WTnNrulG6xbDibZnbB6910qH8CHincdz
i4w/ohFs3cnvF30eDAQFfXJC+JQELjbRN+V01WGhYt56WdUBTieWdNfpxIiSx6LPNiAzc+qQ2hTt
3iVu/CrU3OlEUHD4bKA0Rf2hRjwDjqW+YowYbmQpJ5ZfhZN/JTAgxZmONNuvrRhFDssBRE3zsFiG
bzuNnQTcew8qQmF/6dO457GTIMUdH8j0QSbGSq0oeYobYR2h4Q2ZS7lVl74XCSmmOFmbZK+LcnxP
0yFnZJWiwYVgUFSDuG5rr4nfENNlkB+LwdRvWhgcp6VfVv62kQyfbKwRJFZZzJYW3Dw9xqJ+argr
aq37UrCLy4IGLRninq40423XN4W2JdF9vh5mSUPcCofQ1H7QlvhhZk2FgIQRGuzfsICdWhZNHsEC
VVH1GbAT7XiqwZNa45aKZhONKWF+GBJ4FFCNNYq0mKAWRvnWlgzaZDNnXOqTKI8zcQf30uHQjCbF
54duUtxADHIueg8xl/glj1dr1s82K9QSTbhIjFxQ5kilHsz2pYttZLxNPPDup8hZDnU5LQfYlcRf
h1b5Og6615JTPOAmUiM38rYVPf7bXkz9byJpenGNiNgSFw+TS7+pCC5+a0DrWQEOtGX3cZR7fHJF
B8EupkvW4KsUStzKAlmeCdQEaLVJ8dGCvJ3Wjn4JeBLI+c3q+0ZUJ3eIBf+RRoDpuY7QNJrsfeQy
Dp9wHGVx62uaVbz1c4cwhzjs9qpsIMnU7KuHYIAsou3GvouTNeeCUt/Vs5u5UMOEECpmygPVCW9i
HOk3Jpk0jU9McXZDbm6NAyyySytw52EAxOzQN4qhU/mZXB8HjgPvgGs3x6lTsGZmRV83K8PKsMI+
IFLN+awNxYgQK25Sb5NFSyEhCdqUub0if9lXtTO+lhI5j7LRhwQuLC0/ZEWAyJrxYMpW9LdWdk/G
NNrHwfMSay87b7zrbTIpAy0F9rknIrdGsu/G+eDTueKssZKQ5bJIr5UxhLhuWAudFVz7Rz3tp5WE
1ltfrKGwV+qfpDwc022ilxq5S9JCf5klhICoQZ0JOWqwx9SodKbaraytOzUY4bSsO3q6Dj+PC0h7
RKfAKbAQ2BhAyMhwiNe5o29sq21dvy/hEpPtxXBoX4zGzOk32EkTcI5HGyuyzN1Eneu3udG+/Kdw
/N+Ir1cG5w8Vxz/VjRvgw83b+0+14/e/+bv6WkB2oOpYCd/MX/XVhfw76VMKVNaw51cI+HeH8o+l
I3sRA5m1/Kgp9T8WHcYKgWDS6NqOhZKZf+SvlI4f49Efxn0CCQY58+w6mJ1apvdrBsVqfBOhtmhX
7nfHO2sRd+4/Nb+b4r9b5FHWuWy9nbbDQHE2vCwfCYv1TMtZm/DZrKITmDA3Na4LjUIc8oDWqUgk
FQOxBlV1n7KQC/epC8wgPluIdXAiYCVJwh7j18JrPQkLbeQS+Xj4WYWf8dtYuAf90XXw9bo4wLSB
wOX8xLqGIxEzRBbPfh2Gg3hlPBQCZ8JsUc0PuGSYbkL7i0bnjvKiV95NHHfbsfNMJh+5q2v5hqCl
1ccHbQklB+bpEB4owwS3+l59/qfd+nftFpc61/n/vB8EQt2p/9q8UbXGxduPa0I6hPVP/74mtP5G
JPrq0bcZSOsU8f+4e2i8DJ3lGdNq016XgYzrf18TcotALqUXgkJn6PwZf/W7e8EwAO8aktttNeWv
rdxfuXsc8Wvnxd2ps8Zkw8ydLQgv+rm3cdIJLlPWJgdGjihtpJcqANqUjWOgD40HAnSoROm7wlHk
tOkzeElqV488yqVFXauPNkR0A0VzugX2FdUHLSsl0pOKaEbKa2W073nMJmEOAbBiupOX0srMY2f2
oKhnPalf6W6MFanBxc3SHyRZilLdzxfPPZOFWb4WLf0dWk7400OC8sYfC+meJdPxt6IZ5CX3cg2Z
Lw9me32+uNVezxzSt9tUW//kA22eJjFQ0brznntSZRBXVStJtGvd6T6aLO8ZPtt032AwPwKiozZi
busAHMeFW55K9JTuiayA9r11AZbir+UR9ZFfKklDR8thkpo5s4zktu49PkblYTT1dT0ikUEa8lGA
mH1zVvx5WWr9AQWk8bSM7nRbgHQ7tIZgHmjnrbxE+hrBWrGueP6eh0goJMoxx0tafLao495p7PgG
vmf8IZZ+pcplAzMZDf81cyKcJi8t622mYmZaGfEGLDnybseMV2OUqz8mIUoQ0DY2HYHtTXxqc02S
4OgD8p8IPruXWQQT9qOA2ocrl6BDR10M7LVnF1Q72454uk7CeDgaJaB7clD5G+cjucz+iNXKCTm0
A65rvuHvP2gmInbA6J+8Z71ff+FhJjeVn7RtP9nEyUznsQpJU5jA1ucoyLI0vtNynY9Qzgn/SjUo
/q/bZtDoobXzlY9kug2YmVdo/DibmrVxNJJOGdrmAGMAvSnx0tisJnfwwDTooOPyTYVrsqMYCu95
zsb7bmktlqLKNjdZCCN30dvkzhl4wvjMMDUgfbn+WJhcgLiJ16s250JPJ7NH81ZF/EsLQh560+9p
5OtF1AlguewXeK9ON3A16E3LL+sZHQvcj8hUcB69eU2i3hp4FrVcfJoOMiAcdG490PmAz6j7o61Y
81vVWHMTOt7ED1xWq8wIYgXk2jSpivlUwFOON6mH+gbCjcX1BoWGkNvKs82Dk4TQdwH4oBAnOWDa
xdgOFz9fubCGiNjTFGPOFcMUnICByeQli0VjfzCs18nssWbu15/INTrjmFt99erKln+sqwUbZksn
+dFkj0wRjIkXPfcrqrXw+eMSjjXSQmlAyqtVdHpJ1os0tEm7pRHgKxl16L4fYS75osMfVkDtsQaZ
3rOhe3xxKyQe3VfmcsH0DoGdWbFuGz9uiT6r4r0ds/fdzIpheo0k4RhjJH/9CD9BowpHnkUXHH9M
m88YjwfNr5hCADGrWQ5nhOpmVPhEk9DxxvsMydjgk2DKxxExO/eP4NkaHg/3gxBcYJqBFIA8er6f
sDHl46DDJ50JbECBqwuDcMLSw8KfeWy2bH7C7iMIrawksaE4xUFU9k6rjNvkIxRDa9qZ8xQ+ZCDI
cznYViN25At6Z4tY58BAU46wtEz5vMbURONuaedebXHacIfpTc4bWgxOrFwvR4URaqqu4QB75Nay
CDdm7uXU43hm9kJeaS4z/h3TRktAp0uWX0csqBChfETxhQ9szs3pvuJChxau0vo1FWF98JCs7sNO
EWILjf9ipxkKTwqnZnloqQ/Nw9RzRBJv7p2nNOWKQpnFD8UMQT6GYlmqU1Q6RMYaGMwUJCLUFYlg
wdyb+Cw3KBKbQxavqUGoxZstImuuqRDO/OCDquJnpUdkC0iUXYwLQ8rHuidiIbHmcQ5whVLx5KLk
epEtYOGPIL/RW4MkcruWl3jNi82ZoDRBklcA7AZvvXIcCNvzyUwa/nmdNfB7lCKZj5XF1e3xEqCy
vOcmtmRyxZ60OfTSEfXu45o3dTzkG9HxmQEPr9d/79jy0scDGTDkk/I5xfoYQWJRd3cDivdpJ+KW
861pOzfIlLFej95KPa5q13vGvscP+f1IQ90ZQ2hwRi4ldm8Nek+3ZcvG3GRstgx+5K2J0WmbZWBx
GPjx9aIV3X3ccfngms9j0U0I4GurUbuPk5XEQfI8wCvUzzI2iuJ5jEgTfbE+UpChafFGkSnGe8ZR
1pu3ZhRiB8zvpOp1YmGLd3a2sBAqGnTfrant/TmMOIG9bCHza7E4yDLqhxW24FbSnxSDBXWjz2o+
cPwYLFtkhDBf+VFZlKxkysW7yosW+IbuhBN00Db2srslyb4mIs4cd0MeMs7lPCU4qrNyfqJCcNfQ
kXLWck82geKIKYk40i1mg3Vjv5dF/lxGsjl54YStyJ9Rl1OHGDSypnsssdOHfgv15DGeo+qKZ4x7
KxnSQXttBmPX1AazWim7Cwpf2OF9FuG9jtRT7NQWO98i/FyzLNP0sj63wgMT1zkb4STcAyCHZK6N
h66bj63qqysngYwbrlHa5cbzupcCQG1VtfXu/3F3Zr1tI1kU/itBv9PgvgzQA4wt2/KWxbHj9LwQ
jK2QFMWdFJdfP19RUsaSl3RCYWCMgG7EllwqFou37nLuOZJpOR8zaF/msXXtqroh33XmIpOEonBs
umcKbO1YVUjSNN00J70m1xCKyBmaMKbaJ0cEKIYP55g+P8pSFZoIhXzPYahnNvnISDQhqnS/Iedz
Qr6lOTfmgLyPJLBCxPoJhdeTzuwW1tRhW5IwKmuwyqoVOBeVpvcf7Layzsu5wzEXtjnNJhDkHcaN
cqsry/RKks3kA3yR9rkFJ/BkoVCBMwM7PfZtyFKpD7YIrEVWfVG0pMosEDjA3iWj9RZ6Or/trPgW
SZJ8cbnIS/1THgUJnDVlY5PCBdtuoyfwvewK51tAdwuMTY56SFcOxTmDlj27ABveQbAwlZdkq7u2
oqJqZ9A36fqcmjqiOVd2Ecy7K9bLfEAcJTnp68blHA9llNabW1IhGdQzVnFquc2/KbAfGTDvf/Oh
j70ODEh5lUWunmgRORq1Mmh+kVlW00nMY6ON23uSUDcStAOHSlOWV3YY9J/iHoBVatUx6WpJP3Wd
pXWZOaF+7OflTS4ywoeFiWdE2T5Pr5CUwUSh0wTHcZAd+/gN53VcKOcq1BAAINLyLHJq/TIFEXPE
oiVwFefG59akNk7B1D6WHGLFORZL8PlHH/V8jpKxfS71kfKBQwAOan2Z0BokmWeLQus++dA0acSA
U7o2i1NbnBCAkuH2oZg6NSJuGKKcEtm6Np/Ms8K56ucGGa1YnYCAk6+jYm5fpt2iuiWvJF12MbIO
h5Jt8XcNvuu3arlw8EvI6pxT6ctP52ihfaXzBSEX2jJg6qNzL7qh7mdPLTif38MRIx9x8lpoXOho
axjdCeLa8VkjW5YnRfHXVsrhs6IDSai5F+WJZLFtDoGNyXDsVPWp7ELVZEB4foTx92kFW3AQQRl6
tkyMhwzs9bFaKaAOMnkhrJUCoL3QPHiAsnzipmX7FdVrRFelAk8wlJMJdOLRcZXr5o2bY1Gw/EV8
HKawq0gQiE/lkm7hGCaZSamCXTFA8DSXNJ1ZymGGZgEZ9tK0C9auMmAxbqKFcuwb9MIKOkgI6a9D
V4HUWKH5bzG1+nLpP2D8/RNYFPJJbyvZxCXRl9Ho4YJ8Sn0NOLgZSBimIqTQENXNFwkgks2x56r0
HCBiNSmyiggE+QLLLNIrYA/hJERf4UsGLf5Zb3YB3WtddNL3VX9cBzI/zq3wxFQX8m3jtzZbHKEp
XTqHUgHHD0OKJPM9or/+JczZ74NlVd5JlA4uYBu6MqOE1km8gc/wsshfnaYkyYmUpludQ+LWhXel
mdUyJWMT/nQpV3qRstegE4SPs84b6HpFGcYncHM/uCQg8WZJqh629CDaf0FijVF3IZiFuVxqOtlx
6UUqeu3Ums9peT9SF7okH/qlBD8/aQu51v6yg5hTFzFwSgd2SOfEiUX9O77IZZAjJ1GKyzWRDdrP
2T20ox8bNT5oMEicJk2JI2IuRVYlzLNFdy4rfXvdqQAf8UXRo88b3HKAK+vkyH37D38G5+Oi46h6
l9TxxxSyovLPP7TdypwD76ipk+MybYC+xqCs+Qi5Zy3lDO6lPJhChM2BCdKMGteh0zSF1WKktTL5
DM20rZ91tKIR3mgpHUCUFZbXNSxbItfeOF9kucN514djWqnwqgfBYF+HYQqYTIkL4Aqe7kKEnnRf
IDxF4YvgLbKKtr7qyFM8rHzkMG7a67oXQUnSZe015Q6kGZfzvv0ojhUvFOqJCQW5CA5gRMb7o0cJ
kGeWYyiDPsrE6Y5iWBb/Ickqy5Zi7ZRJlzQWS1DfLKaJu6RFCh4pep0CMwK8UEDEgJxaFoO+bcvc
i/Wou84rgu4cxfKbMG2L6zjJfzaj526QDAIavUpLUzhPtpMbkiHkUjgApwVULGAWJfTVKnIrX0py
FeCRkLojNgbX+aArlFCyJY5y0qA/diqqKeFRWWYimMBDf32pdoGYJF0MUkKiRi+A4ANQ89HGqQN3
EWaUH6Zu6nBD4zTV2rteR9Phq971yIXqsYMfmyYGCsiHTYTb9voEnrlXuqCrYCKU/ZnFTsG9CUwl
7anXTY2WnspDNyl9oFiO4qrvFakMfMIUNzsNtTDwL6rM7emCNEv3vZ9Uyo0t1+jXpBHxyOuzemZZ
HM0WOHtyysgK79yuRKtdepN0XzC+Et61+I3HbZgSzSxJqwB3VvGZ6xhRvYkEUOsngPJdIVyxGHw9
aAcbEDOLswNkTjorqpNlz5p0aBpP50reZaJx0Y5h2Y+DzpCIvxobxJ/lSmeKCNwSHZ7Xi6WeZ5SK
aGGMoHNA7SyYViL3kuV+Mv9OxYzoN9E4ol9fLnWHeYQJm4BcdRMUBinEJ6nvQJHysFta0qkWGNhA
Ne0RvKM/k6glaTEXGH6KlSghSZ8TtSd50sYBdqAL6/5z65iYJ18TGrZGLwF1XOj8E+vE/1sL43g8
pIdo+xLPSDEnSwPuAH3JVDDMHYVWtoQ/c4lYSd/FfDs6FyRvzKgTQD8CgofhYv9vMtHrCxH1FQr5
kOJ8qmdFdz0jjqjKDTRGvDucJjfp733o9YHWgKCf5LYFS80ulGiY1DDj18ZYeFxY/QDaiCw0otGI
vCnAycULy7sgxbp+W7KRh3N0KFwUyi3itapBPVqkl5bh9Stcrefrn3ntCmbDrTl7+PMPJi7w/FsZ
/l9dBdU+4NwyqHM5O5evHui2BQOfjRO1Xh6+6Q1dvgrRwW6B41cvn44lCNhVXUMRYHOVjzeBhRAg
7xj0N7zRTcAqKBjVUZtAlw8Uup8oxKwfBXbV1iroB0A+DfoFV4vgcNS+rb2AiiNVoVGLoOkHoj+G
EtL6VrOqjxdBUHhB3IWrDIpNvFZ773//QNyndVIJu+yHabJVttNX92Xl/f8w1E9t4s4Ij2yic0Dm
CL9Os4ZL3LWJDsVyBYwlZnO1E97cRiAfNd4ocDLgQNnADtb7fWcnqEBRwTNS93prz4FBI8rY5wA6
OlqrwdGCtRUvLnL7OXAOyIIIp39tDt7aIoDkeEJp/8sHAyaR3iQaWeXVHsDRf7wKtnPA14DKt1nx
4fXWVoGp6aOPR5j9hz60AZ7CZe7axOFJoPIv44+t98rbOhhAugjF3nEng4POL3Lbhvb8XlAU88AE
ByRgPG9zFZ4TS/7VJ0JTD7jRqk3INlzkrl2waRnXOThwmVfv40+/rb2gETaM3gv0zJuarWP9n10F
TkgNZ5K2dXVlFrAbf3cV/oYr8SMMOwrCxcMQgIWz8rk47aUPbAKPp++vgw4RWah4ElsfFPHY6rtX
4Yf4+Z8esJdkEqJ9G95XQ2Tw6M1NpDB8z/rP1xf49Ku3vmtzVZtfTsNZ4dGp1Q1vdOtprlpG/rXw
vnmx99gL4r6w8/47kz//2JrnI1vwk4HLaGdckU0ZPS7dHek22mrlu44fOHoqfeUYnABjRz7yFuH3
tEi2tdRXnsbosV+Gbr6MDP1hzF+7gaClktl9Fd7X1WYJxM5GHJQncuy0J7OF13jFbDOSGNkmGbn5
+dn0xd+a9uZxepd+fweutY6/bS+7o4geqrHzp7uxCB+2t/cqmTB25NNZWvjbU14fPmNHnrLiYbi5
9iH/oQ1YxLEDn71E3TxyB74mnDR26OQh9HasiG7bhO2jFyNttrcFxCg4fWOHfVmWb+RKXDCz+j7q
NlMc9oVwSDe/+P1H8TKlM/vJMjskxMaPfUWpast6CNKcPcz5yqOo4yUPmxmK5VBlEnmbX/z+clx5
ZendB3U5q6pyM9xqfEPfx5KE98gvedsZDXKvpF3H7r6rkLMAxqytna0Sv+7hgaGMjXYhmN1syzap
CiWgfcy8BDRd7A69l4nDDbVjQ1TFsp3xk34/+1Z4O94TeTVzL0Mvve1zax3gjd0i72fNu6kHYDQI
t491xhdR7z7GP58V5azbjDU8Oqvk7T4Gv5q14f1WCwyZYVEe2Mfgf6GqvRlpPW+RZRs99E87EEae
DqsWh4kX7T77minKxWPn/1LD+shZQx6JmMR2VEOd3dmDkf1QzECEbK58uJWrhOnYpfg4S5IS+gdv
J0xQacrYw7yvg/Rh9u6sfHK2WaTkN5fz+2fb57R+oRVmXWkcuzyrL3i6EcXwe4hHblj9WVnOtlwK
DYoW0h1jp34za7cFlddplLHj3lZesJmd2IigRdU9nPWvsB6OfCy/hEQ2O9tbMwBXb67i9/ffnce5
k/jV9qO5zuCOXei7WVm9e3bylDb3sPnuwvI+hTVmy6zAMSEYMEbPvUvJMfmbgYZ9YjoCRfL6yM9l
mn4Ur5/mnzY1+ef+bDu5Jj5xv5h5xT//AwAA//8=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11</xdr:row>
      <xdr:rowOff>90487</xdr:rowOff>
    </xdr:from>
    <xdr:to>
      <xdr:col>21</xdr:col>
      <xdr:colOff>438150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A5225-B585-9941-046C-13730D4A8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23812</xdr:rowOff>
    </xdr:from>
    <xdr:to>
      <xdr:col>5</xdr:col>
      <xdr:colOff>581025</xdr:colOff>
      <xdr:row>40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CA0B3-887B-796A-1881-E95AF383A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11</xdr:row>
      <xdr:rowOff>33336</xdr:rowOff>
    </xdr:from>
    <xdr:to>
      <xdr:col>21</xdr:col>
      <xdr:colOff>600076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E4985-BA0C-EC69-E08B-5D70319E9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10590</xdr:colOff>
      <xdr:row>31</xdr:row>
      <xdr:rowOff>9523</xdr:rowOff>
    </xdr:from>
    <xdr:to>
      <xdr:col>21</xdr:col>
      <xdr:colOff>603256</xdr:colOff>
      <xdr:row>40</xdr:row>
      <xdr:rowOff>179917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075BB6-5E2F-5812-EE71-7B749A841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21166</xdr:colOff>
      <xdr:row>46</xdr:row>
      <xdr:rowOff>52917</xdr:rowOff>
    </xdr:from>
    <xdr:to>
      <xdr:col>28</xdr:col>
      <xdr:colOff>0</xdr:colOff>
      <xdr:row>72</xdr:row>
      <xdr:rowOff>116416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7D40629-35FF-65F0-6B1B-F1C211B97D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7366" y="9273117"/>
              <a:ext cx="18177934" cy="5016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0</xdr:colOff>
      <xdr:row>13</xdr:row>
      <xdr:rowOff>169332</xdr:rowOff>
    </xdr:from>
    <xdr:to>
      <xdr:col>28</xdr:col>
      <xdr:colOff>0</xdr:colOff>
      <xdr:row>40</xdr:row>
      <xdr:rowOff>179916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23473-0B28-4B05-9344-CCB46E420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F7E4-84D5-474D-BA6D-FD0752238B1E}" name="Table1" displayName="Table1" ref="C6:V41" totalsRowShown="0" headerRowDxfId="21">
  <autoFilter ref="C6:V41" xr:uid="{851DF7E4-84D5-474D-BA6D-FD0752238B1E}"/>
  <tableColumns count="20">
    <tableColumn id="1" xr3:uid="{28711908-C0A2-45EA-A4DE-DF0C483B1B55}" name="Gender" dataDxfId="20">
      <calculatedColumnFormula>IF(B7=1, "Men","Women")</calculatedColumnFormula>
    </tableColumn>
    <tableColumn id="2" xr3:uid="{0F2321C2-82CD-4175-9762-808E4D6B23BE}" name="Age" dataDxfId="19">
      <calculatedColumnFormula>RANDBETWEEN(25,45)</calculatedColumnFormula>
    </tableColumn>
    <tableColumn id="3" xr3:uid="{C1AA1EE1-1F65-42D8-A012-2794EFEE526B}" name="Column1" dataDxfId="18">
      <calculatedColumnFormula>RANDBETWEEN(1,6)</calculatedColumnFormula>
    </tableColumn>
    <tableColumn id="4" xr3:uid="{9727767E-EE76-46EB-932E-6D7CCB35C2AE}" name="Field of Work" dataDxfId="17">
      <calculatedColumnFormula>VLOOKUP(E7,$X$6:$Y$11,2)</calculatedColumnFormula>
    </tableColumn>
    <tableColumn id="5" xr3:uid="{B63D5088-755B-49A7-B318-3D6DF2C46B02}" name="Column2" dataDxfId="16">
      <calculatedColumnFormula>RANDBETWEEN(1,6)</calculatedColumnFormula>
    </tableColumn>
    <tableColumn id="6" xr3:uid="{B0361F55-85C7-4D2D-953F-163799530468}" name="Education" dataDxfId="15">
      <calculatedColumnFormula>VLOOKUP(G7,$Z$6:$AA$10,2)</calculatedColumnFormula>
    </tableColumn>
    <tableColumn id="7" xr3:uid="{93E1C126-AF0F-4DE5-BE98-8B25D509C764}" name="Kids" dataDxfId="14">
      <calculatedColumnFormula>RANDBETWEEN(0,4)</calculatedColumnFormula>
    </tableColumn>
    <tableColumn id="8" xr3:uid="{0793E029-AC9B-464A-9082-82C9E8ED87F0}" name="Cars" dataDxfId="13">
      <calculatedColumnFormula>RANDBETWEEN(1,3)</calculatedColumnFormula>
    </tableColumn>
    <tableColumn id="9" xr3:uid="{B97C74B2-7EB4-4187-9B55-94D24DF55E60}" name="Income" dataDxfId="12" dataCellStyle="Currency">
      <calculatedColumnFormula>RANDBETWEEN(25000, 90000)</calculatedColumnFormula>
    </tableColumn>
    <tableColumn id="10" xr3:uid="{DC38B7C9-ACCB-476D-84C1-D66E8C36E8D9}" name="Column3" dataDxfId="11">
      <calculatedColumnFormula>RANDBETWEEN(1, 13)</calculatedColumnFormula>
    </tableColumn>
    <tableColumn id="11" xr3:uid="{B127B57D-4DD7-4DDE-BC1D-6B02BCB3B91A}" name="Area" dataDxfId="10">
      <calculatedColumnFormula>VLOOKUP(L7,$AB$6:$AC$18,2)</calculatedColumnFormula>
    </tableColumn>
    <tableColumn id="12" xr3:uid="{D0E44FA9-0A82-419E-8F55-A981C392BA74}" name="Value of House" dataDxfId="9">
      <calculatedColumnFormula>K7*RANDBETWEEN(3,6)</calculatedColumnFormula>
    </tableColumn>
    <tableColumn id="13" xr3:uid="{6BBB8423-100C-4DD4-B1ED-45DF9D4A8489}" name="Mortage left" dataDxfId="8">
      <calculatedColumnFormula>RAND()*N7</calculatedColumnFormula>
    </tableColumn>
    <tableColumn id="14" xr3:uid="{F7D22474-E14D-4C49-B9EB-DEC1BB63D53B}" name="Cars Value" dataDxfId="7">
      <calculatedColumnFormula>J7*RAND()*K7</calculatedColumnFormula>
    </tableColumn>
    <tableColumn id="15" xr3:uid="{952F11DD-5F29-434E-92B6-7AA8CCFF4F61}" name="Left to Pay on Cars" dataDxfId="6">
      <calculatedColumnFormula>RANDBETWEEN(0,P7)</calculatedColumnFormula>
    </tableColumn>
    <tableColumn id="16" xr3:uid="{C1CC116C-31EB-4AED-9307-7347C3A24E1C}" name="Debts" dataDxfId="5">
      <calculatedColumnFormula>RAND()*K7</calculatedColumnFormula>
    </tableColumn>
    <tableColumn id="17" xr3:uid="{2DCCEFD3-4D4D-4A7C-BE02-A51AC8637F59}" name="Investments" dataDxfId="4">
      <calculatedColumnFormula>RAND()*K7*1.5</calculatedColumnFormula>
    </tableColumn>
    <tableColumn id="18" xr3:uid="{5F9B59C6-E29F-411D-A203-09B1C6CCCA41}" name="Values of the Person" dataDxfId="3">
      <calculatedColumnFormula>N7+P7+S7</calculatedColumnFormula>
    </tableColumn>
    <tableColumn id="19" xr3:uid="{3D3DEE0F-0136-4EB5-A5E7-445CD806E190}" name="Values of Debts" dataDxfId="2">
      <calculatedColumnFormula>O7+Q7+R7</calculatedColumnFormula>
    </tableColumn>
    <tableColumn id="20" xr3:uid="{18D851CA-D0C6-42AE-B99D-F5DF2B6BDF92}" name="Networth of Person" dataDxfId="1">
      <calculatedColumnFormula>T7-U7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CD0F-D3C9-45C5-B3C5-A378DAADF70E}">
  <dimension ref="B5:AC41"/>
  <sheetViews>
    <sheetView topLeftCell="A3" zoomScale="90" zoomScaleNormal="90" workbookViewId="0">
      <selection activeCell="F19" sqref="F19"/>
    </sheetView>
  </sheetViews>
  <sheetFormatPr baseColWidth="10" defaultColWidth="8.83203125" defaultRowHeight="15" x14ac:dyDescent="0.2"/>
  <cols>
    <col min="2" max="2" width="0" style="1" hidden="1" customWidth="1"/>
    <col min="3" max="3" width="9.5" style="1" customWidth="1"/>
    <col min="4" max="4" width="9.1640625" style="1"/>
    <col min="5" max="5" width="0" style="1" hidden="1" customWidth="1"/>
    <col min="6" max="6" width="16" customWidth="1"/>
    <col min="7" max="7" width="0" hidden="1" customWidth="1"/>
    <col min="8" max="8" width="11.6640625" customWidth="1"/>
    <col min="11" max="11" width="12.6640625" bestFit="1" customWidth="1"/>
    <col min="12" max="12" width="10.6640625" hidden="1" customWidth="1"/>
    <col min="13" max="13" width="16.83203125" customWidth="1"/>
    <col min="14" max="14" width="16" customWidth="1"/>
    <col min="15" max="15" width="17.83203125" customWidth="1"/>
    <col min="16" max="16" width="16.33203125" customWidth="1"/>
    <col min="17" max="17" width="19.5" customWidth="1"/>
    <col min="18" max="19" width="16.33203125" customWidth="1"/>
    <col min="20" max="20" width="20.5" customWidth="1"/>
    <col min="21" max="21" width="19" customWidth="1"/>
    <col min="22" max="22" width="19.5" customWidth="1"/>
    <col min="24" max="24" width="0" hidden="1" customWidth="1"/>
    <col min="25" max="25" width="15.5" hidden="1" customWidth="1"/>
    <col min="26" max="26" width="0" hidden="1" customWidth="1"/>
    <col min="27" max="27" width="18" hidden="1" customWidth="1"/>
    <col min="28" max="28" width="4.5" hidden="1" customWidth="1"/>
    <col min="29" max="29" width="13.83203125" hidden="1" customWidth="1"/>
  </cols>
  <sheetData>
    <row r="5" spans="2:29" x14ac:dyDescent="0.2">
      <c r="X5" s="31" t="s">
        <v>2</v>
      </c>
      <c r="Y5" s="31"/>
      <c r="Z5" s="1"/>
      <c r="AA5" s="1"/>
      <c r="AB5" s="1"/>
    </row>
    <row r="6" spans="2:29" x14ac:dyDescent="0.2">
      <c r="C6" s="1" t="s">
        <v>0</v>
      </c>
      <c r="D6" s="1" t="s">
        <v>1</v>
      </c>
      <c r="E6" s="1" t="s">
        <v>41</v>
      </c>
      <c r="F6" s="1" t="s">
        <v>2</v>
      </c>
      <c r="G6" s="1" t="s">
        <v>42</v>
      </c>
      <c r="H6" s="1" t="s">
        <v>9</v>
      </c>
      <c r="I6" s="1" t="s">
        <v>15</v>
      </c>
      <c r="J6" s="1" t="s">
        <v>16</v>
      </c>
      <c r="K6" s="1" t="s">
        <v>17</v>
      </c>
      <c r="L6" s="1" t="s">
        <v>43</v>
      </c>
      <c r="M6" s="1" t="s">
        <v>31</v>
      </c>
      <c r="N6" s="1" t="s">
        <v>32</v>
      </c>
      <c r="O6" s="1" t="s">
        <v>33</v>
      </c>
      <c r="P6" s="1" t="s">
        <v>34</v>
      </c>
      <c r="Q6" s="1" t="s">
        <v>35</v>
      </c>
      <c r="R6" s="1" t="s">
        <v>36</v>
      </c>
      <c r="S6" s="1" t="s">
        <v>37</v>
      </c>
      <c r="T6" s="1" t="s">
        <v>38</v>
      </c>
      <c r="U6" s="1" t="s">
        <v>39</v>
      </c>
      <c r="V6" s="1" t="s">
        <v>40</v>
      </c>
      <c r="X6" s="1">
        <v>1</v>
      </c>
      <c r="Y6" s="1" t="s">
        <v>3</v>
      </c>
      <c r="Z6" s="1">
        <v>1</v>
      </c>
      <c r="AA6" s="1" t="s">
        <v>10</v>
      </c>
      <c r="AB6" s="1">
        <v>1</v>
      </c>
      <c r="AC6" t="s">
        <v>18</v>
      </c>
    </row>
    <row r="7" spans="2:29" x14ac:dyDescent="0.2">
      <c r="B7" s="1">
        <f ca="1">RANDBETWEEN(1,2)</f>
        <v>2</v>
      </c>
      <c r="C7" s="1" t="str">
        <f ca="1">IF(B7=1, "Men","Women")</f>
        <v>Women</v>
      </c>
      <c r="D7" s="1">
        <f ca="1">RANDBETWEEN(25,45)</f>
        <v>37</v>
      </c>
      <c r="E7" s="1">
        <f ca="1">RANDBETWEEN(1,6)</f>
        <v>4</v>
      </c>
      <c r="F7" s="1" t="str">
        <f ca="1">VLOOKUP(E7,$X$6:$Y$11,2)</f>
        <v>IT</v>
      </c>
      <c r="G7" s="1">
        <f ca="1">RANDBETWEEN(1,6)</f>
        <v>1</v>
      </c>
      <c r="H7" s="1" t="str">
        <f ca="1">VLOOKUP(G7,$Z$6:$AA$10,2)</f>
        <v>High School</v>
      </c>
      <c r="I7" s="1">
        <f ca="1">RANDBETWEEN(0,4)</f>
        <v>3</v>
      </c>
      <c r="J7" s="1">
        <f ca="1">RANDBETWEEN(1,3)</f>
        <v>2</v>
      </c>
      <c r="K7" s="3">
        <f ca="1">RANDBETWEEN(25000, 90000)</f>
        <v>88895</v>
      </c>
      <c r="L7" s="1">
        <f ca="1">RANDBETWEEN(1, 13)</f>
        <v>7</v>
      </c>
      <c r="M7" s="1" t="str">
        <f ca="1">VLOOKUP(L7,$AB$6:$AC$18,2)</f>
        <v>Nevada</v>
      </c>
      <c r="N7" s="4">
        <f ca="1">K7*RANDBETWEEN(3,6)</f>
        <v>444475</v>
      </c>
      <c r="O7" s="4">
        <f ca="1">RAND()*N7</f>
        <v>427893.51390362595</v>
      </c>
      <c r="P7" s="2">
        <f ca="1">J7*RAND()*K7</f>
        <v>45388.003472300428</v>
      </c>
      <c r="Q7" s="2">
        <f ca="1">RANDBETWEEN(0,P7)</f>
        <v>44271</v>
      </c>
      <c r="R7" s="2">
        <f ca="1">RAND()*K7</f>
        <v>54736.728471179726</v>
      </c>
      <c r="S7" s="2">
        <f ca="1">RAND()*K7*1.5</f>
        <v>34204.808121314403</v>
      </c>
      <c r="T7" s="2">
        <f ca="1">N7+P7+S7</f>
        <v>524067.81159361481</v>
      </c>
      <c r="U7" s="2">
        <f ca="1">O7+Q7+R7</f>
        <v>526901.24237480573</v>
      </c>
      <c r="V7" s="2">
        <f ca="1">T7-U7</f>
        <v>-2833.4307811909239</v>
      </c>
      <c r="X7" s="1">
        <v>2</v>
      </c>
      <c r="Y7" s="1" t="s">
        <v>4</v>
      </c>
      <c r="Z7" s="1">
        <v>2</v>
      </c>
      <c r="AA7" s="1" t="s">
        <v>11</v>
      </c>
      <c r="AB7" s="1">
        <v>2</v>
      </c>
      <c r="AC7" t="s">
        <v>19</v>
      </c>
    </row>
    <row r="8" spans="2:29" x14ac:dyDescent="0.2">
      <c r="B8" s="1">
        <f t="shared" ref="B8:B41" ca="1" si="0">RANDBETWEEN(1,2)</f>
        <v>1</v>
      </c>
      <c r="C8" s="1" t="str">
        <f t="shared" ref="C8:C41" ca="1" si="1">IF(B8=1, "Men","Women")</f>
        <v>Men</v>
      </c>
      <c r="D8" s="1">
        <f t="shared" ref="D8:D41" ca="1" si="2">RANDBETWEEN(25,45)</f>
        <v>35</v>
      </c>
      <c r="E8" s="1">
        <f t="shared" ref="E8:E41" ca="1" si="3">RANDBETWEEN(1,6)</f>
        <v>6</v>
      </c>
      <c r="F8" s="1" t="str">
        <f t="shared" ref="F8:F41" ca="1" si="4">VLOOKUP(E8,$X$6:$Y$11,2)</f>
        <v>Agriculture</v>
      </c>
      <c r="G8" s="1">
        <f t="shared" ref="G8:G41" ca="1" si="5">RANDBETWEEN(1,6)</f>
        <v>5</v>
      </c>
      <c r="H8" s="1" t="str">
        <f t="shared" ref="H8:H41" ca="1" si="6">VLOOKUP(G8,$Z$6:$AA$10,2)</f>
        <v>Other</v>
      </c>
      <c r="I8" s="1">
        <f t="shared" ref="I8:I41" ca="1" si="7">RANDBETWEEN(0,4)</f>
        <v>3</v>
      </c>
      <c r="J8" s="1">
        <f t="shared" ref="J8:J41" ca="1" si="8">RANDBETWEEN(1,3)</f>
        <v>2</v>
      </c>
      <c r="K8" s="3">
        <f t="shared" ref="K8:K41" ca="1" si="9">RANDBETWEEN(25000, 90000)</f>
        <v>38314</v>
      </c>
      <c r="L8" s="1">
        <f t="shared" ref="L8:L41" ca="1" si="10">RANDBETWEEN(1, 13)</f>
        <v>10</v>
      </c>
      <c r="M8" s="1" t="str">
        <f t="shared" ref="M8:M41" ca="1" si="11">VLOOKUP(L8,$AB$6:$AC$18,2)</f>
        <v>Illinois</v>
      </c>
      <c r="N8" s="4">
        <f t="shared" ref="N8:N23" ca="1" si="12">K8*RANDBETWEEN(3,6)</f>
        <v>153256</v>
      </c>
      <c r="O8" s="4">
        <f t="shared" ref="O8:O41" ca="1" si="13">RAND()*N8</f>
        <v>138903.62546347437</v>
      </c>
      <c r="P8" s="2">
        <f t="shared" ref="P8:P23" ca="1" si="14">J8*RAND()*K8</f>
        <v>5434.6516440262185</v>
      </c>
      <c r="Q8" s="2">
        <f t="shared" ref="Q8:Q41" ca="1" si="15">RANDBETWEEN(0,P8)</f>
        <v>47</v>
      </c>
      <c r="R8" s="2">
        <f t="shared" ref="R8:R23" ca="1" si="16">RAND()*K8</f>
        <v>34893.362419786768</v>
      </c>
      <c r="S8" s="2">
        <f t="shared" ref="S8:S23" ca="1" si="17">RAND()*K8*1.5</f>
        <v>40429.467364860044</v>
      </c>
      <c r="T8" s="2">
        <f t="shared" ref="T8:T23" ca="1" si="18">N8+P8+S8</f>
        <v>199120.11900888628</v>
      </c>
      <c r="U8" s="2">
        <f t="shared" ref="U8:U23" ca="1" si="19">O8+Q8+R8</f>
        <v>173843.98788326114</v>
      </c>
      <c r="V8" s="2">
        <f t="shared" ref="V8:V23" ca="1" si="20">T8-U8</f>
        <v>25276.131125625136</v>
      </c>
      <c r="X8" s="1">
        <v>3</v>
      </c>
      <c r="Y8" s="1" t="s">
        <v>5</v>
      </c>
      <c r="Z8" s="1">
        <v>3</v>
      </c>
      <c r="AA8" s="1" t="s">
        <v>12</v>
      </c>
      <c r="AB8" s="1">
        <v>3</v>
      </c>
      <c r="AC8" t="s">
        <v>20</v>
      </c>
    </row>
    <row r="9" spans="2:29" x14ac:dyDescent="0.2">
      <c r="B9" s="1">
        <f t="shared" ca="1" si="0"/>
        <v>1</v>
      </c>
      <c r="C9" s="1" t="str">
        <f t="shared" ca="1" si="1"/>
        <v>Men</v>
      </c>
      <c r="D9" s="1">
        <f t="shared" ca="1" si="2"/>
        <v>26</v>
      </c>
      <c r="E9" s="1">
        <f t="shared" ca="1" si="3"/>
        <v>1</v>
      </c>
      <c r="F9" s="1" t="str">
        <f t="shared" ca="1" si="4"/>
        <v>Health</v>
      </c>
      <c r="G9" s="1">
        <f t="shared" ca="1" si="5"/>
        <v>2</v>
      </c>
      <c r="H9" s="1" t="str">
        <f t="shared" ca="1" si="6"/>
        <v>College</v>
      </c>
      <c r="I9" s="1">
        <f t="shared" ca="1" si="7"/>
        <v>2</v>
      </c>
      <c r="J9" s="1">
        <f t="shared" ca="1" si="8"/>
        <v>3</v>
      </c>
      <c r="K9" s="3">
        <f t="shared" ca="1" si="9"/>
        <v>56212</v>
      </c>
      <c r="L9" s="1">
        <f t="shared" ca="1" si="10"/>
        <v>8</v>
      </c>
      <c r="M9" s="1" t="str">
        <f t="shared" ca="1" si="11"/>
        <v>New York</v>
      </c>
      <c r="N9" s="4">
        <f t="shared" ca="1" si="12"/>
        <v>337272</v>
      </c>
      <c r="O9" s="4">
        <f t="shared" ca="1" si="13"/>
        <v>309250.2476818721</v>
      </c>
      <c r="P9" s="2">
        <f t="shared" ca="1" si="14"/>
        <v>121818.29218631817</v>
      </c>
      <c r="Q9" s="2">
        <f t="shared" ca="1" si="15"/>
        <v>39950</v>
      </c>
      <c r="R9" s="2">
        <f t="shared" ca="1" si="16"/>
        <v>24596.91549259864</v>
      </c>
      <c r="S9" s="2">
        <f t="shared" ca="1" si="17"/>
        <v>27593.27033411479</v>
      </c>
      <c r="T9" s="2">
        <f t="shared" ca="1" si="18"/>
        <v>486683.56252043298</v>
      </c>
      <c r="U9" s="2">
        <f t="shared" ca="1" si="19"/>
        <v>373797.16317447077</v>
      </c>
      <c r="V9" s="2">
        <f t="shared" ca="1" si="20"/>
        <v>112886.39934596221</v>
      </c>
      <c r="X9" s="1">
        <v>4</v>
      </c>
      <c r="Y9" s="1" t="s">
        <v>6</v>
      </c>
      <c r="Z9" s="1">
        <v>4</v>
      </c>
      <c r="AA9" s="1" t="s">
        <v>13</v>
      </c>
      <c r="AB9" s="1">
        <v>4</v>
      </c>
      <c r="AC9" t="s">
        <v>21</v>
      </c>
    </row>
    <row r="10" spans="2:29" x14ac:dyDescent="0.2">
      <c r="B10" s="1">
        <f t="shared" ca="1" si="0"/>
        <v>2</v>
      </c>
      <c r="C10" s="1" t="str">
        <f t="shared" ca="1" si="1"/>
        <v>Women</v>
      </c>
      <c r="D10" s="1">
        <f t="shared" ca="1" si="2"/>
        <v>32</v>
      </c>
      <c r="E10" s="1">
        <f t="shared" ca="1" si="3"/>
        <v>1</v>
      </c>
      <c r="F10" s="1" t="str">
        <f t="shared" ca="1" si="4"/>
        <v>Health</v>
      </c>
      <c r="G10" s="1">
        <f t="shared" ca="1" si="5"/>
        <v>2</v>
      </c>
      <c r="H10" s="1" t="str">
        <f t="shared" ca="1" si="6"/>
        <v>College</v>
      </c>
      <c r="I10" s="1">
        <f t="shared" ca="1" si="7"/>
        <v>1</v>
      </c>
      <c r="J10" s="1">
        <f t="shared" ca="1" si="8"/>
        <v>3</v>
      </c>
      <c r="K10" s="3">
        <f t="shared" ca="1" si="9"/>
        <v>78833</v>
      </c>
      <c r="L10" s="1">
        <f t="shared" ca="1" si="10"/>
        <v>8</v>
      </c>
      <c r="M10" s="1" t="str">
        <f t="shared" ca="1" si="11"/>
        <v>New York</v>
      </c>
      <c r="N10" s="4">
        <f t="shared" ca="1" si="12"/>
        <v>472998</v>
      </c>
      <c r="O10" s="4">
        <f t="shared" ca="1" si="13"/>
        <v>233595.90131758188</v>
      </c>
      <c r="P10" s="2">
        <f t="shared" ca="1" si="14"/>
        <v>105653.18812464993</v>
      </c>
      <c r="Q10" s="2">
        <f t="shared" ca="1" si="15"/>
        <v>103632</v>
      </c>
      <c r="R10" s="2">
        <f t="shared" ca="1" si="16"/>
        <v>58618.571129526201</v>
      </c>
      <c r="S10" s="2">
        <f t="shared" ca="1" si="17"/>
        <v>64586.448198622893</v>
      </c>
      <c r="T10" s="2">
        <f t="shared" ca="1" si="18"/>
        <v>643237.63632327283</v>
      </c>
      <c r="U10" s="2">
        <f t="shared" ca="1" si="19"/>
        <v>395846.47244710807</v>
      </c>
      <c r="V10" s="2">
        <f t="shared" ca="1" si="20"/>
        <v>247391.16387616476</v>
      </c>
      <c r="X10" s="1">
        <v>5</v>
      </c>
      <c r="Y10" s="1" t="s">
        <v>7</v>
      </c>
      <c r="Z10" s="1">
        <v>5</v>
      </c>
      <c r="AA10" s="1" t="s">
        <v>14</v>
      </c>
      <c r="AB10" s="1">
        <v>5</v>
      </c>
      <c r="AC10" t="s">
        <v>22</v>
      </c>
    </row>
    <row r="11" spans="2:29" x14ac:dyDescent="0.2">
      <c r="B11" s="1">
        <f t="shared" ca="1" si="0"/>
        <v>2</v>
      </c>
      <c r="C11" s="1" t="str">
        <f t="shared" ca="1" si="1"/>
        <v>Women</v>
      </c>
      <c r="D11" s="1">
        <f t="shared" ca="1" si="2"/>
        <v>36</v>
      </c>
      <c r="E11" s="1">
        <f t="shared" ca="1" si="3"/>
        <v>1</v>
      </c>
      <c r="F11" s="1" t="str">
        <f t="shared" ca="1" si="4"/>
        <v>Health</v>
      </c>
      <c r="G11" s="1">
        <f t="shared" ca="1" si="5"/>
        <v>1</v>
      </c>
      <c r="H11" s="1" t="str">
        <f t="shared" ca="1" si="6"/>
        <v>High School</v>
      </c>
      <c r="I11" s="1">
        <f t="shared" ca="1" si="7"/>
        <v>3</v>
      </c>
      <c r="J11" s="1">
        <f t="shared" ca="1" si="8"/>
        <v>3</v>
      </c>
      <c r="K11" s="3">
        <f t="shared" ca="1" si="9"/>
        <v>89202</v>
      </c>
      <c r="L11" s="1">
        <f t="shared" ca="1" si="10"/>
        <v>5</v>
      </c>
      <c r="M11" s="1" t="str">
        <f t="shared" ca="1" si="11"/>
        <v>Georgia</v>
      </c>
      <c r="N11" s="4">
        <f t="shared" ca="1" si="12"/>
        <v>535212</v>
      </c>
      <c r="O11" s="4">
        <f t="shared" ca="1" si="13"/>
        <v>516374.47263973148</v>
      </c>
      <c r="P11" s="2">
        <f t="shared" ca="1" si="14"/>
        <v>63627.398110643757</v>
      </c>
      <c r="Q11" s="2">
        <f t="shared" ca="1" si="15"/>
        <v>49082</v>
      </c>
      <c r="R11" s="2">
        <f t="shared" ca="1" si="16"/>
        <v>69147.943395724229</v>
      </c>
      <c r="S11" s="2">
        <f t="shared" ca="1" si="17"/>
        <v>13651.838345458127</v>
      </c>
      <c r="T11" s="2">
        <f t="shared" ca="1" si="18"/>
        <v>612491.23645610188</v>
      </c>
      <c r="U11" s="2">
        <f t="shared" ca="1" si="19"/>
        <v>634604.41603545565</v>
      </c>
      <c r="V11" s="2">
        <f t="shared" ca="1" si="20"/>
        <v>-22113.179579353775</v>
      </c>
      <c r="X11" s="1">
        <v>6</v>
      </c>
      <c r="Y11" s="1" t="s">
        <v>8</v>
      </c>
      <c r="Z11" s="1"/>
      <c r="AA11" s="1"/>
      <c r="AB11" s="1">
        <v>6</v>
      </c>
      <c r="AC11" t="s">
        <v>23</v>
      </c>
    </row>
    <row r="12" spans="2:29" x14ac:dyDescent="0.2">
      <c r="B12" s="1">
        <f t="shared" ca="1" si="0"/>
        <v>2</v>
      </c>
      <c r="C12" s="1" t="str">
        <f t="shared" ca="1" si="1"/>
        <v>Women</v>
      </c>
      <c r="D12" s="1">
        <f t="shared" ca="1" si="2"/>
        <v>33</v>
      </c>
      <c r="E12" s="1">
        <f t="shared" ca="1" si="3"/>
        <v>3</v>
      </c>
      <c r="F12" s="1" t="str">
        <f t="shared" ca="1" si="4"/>
        <v>Teaching</v>
      </c>
      <c r="G12" s="1">
        <f t="shared" ca="1" si="5"/>
        <v>3</v>
      </c>
      <c r="H12" s="1" t="str">
        <f t="shared" ca="1" si="6"/>
        <v>University</v>
      </c>
      <c r="I12" s="1">
        <f t="shared" ca="1" si="7"/>
        <v>2</v>
      </c>
      <c r="J12" s="1">
        <f t="shared" ca="1" si="8"/>
        <v>2</v>
      </c>
      <c r="K12" s="3">
        <f t="shared" ca="1" si="9"/>
        <v>27614</v>
      </c>
      <c r="L12" s="1">
        <f t="shared" ca="1" si="10"/>
        <v>3</v>
      </c>
      <c r="M12" s="1" t="str">
        <f t="shared" ca="1" si="11"/>
        <v>Florida</v>
      </c>
      <c r="N12" s="4">
        <f t="shared" ca="1" si="12"/>
        <v>110456</v>
      </c>
      <c r="O12" s="4">
        <f t="shared" ca="1" si="13"/>
        <v>73431.444661683054</v>
      </c>
      <c r="P12" s="2">
        <f t="shared" ca="1" si="14"/>
        <v>54566.526626599989</v>
      </c>
      <c r="Q12" s="2">
        <f t="shared" ca="1" si="15"/>
        <v>15550</v>
      </c>
      <c r="R12" s="2">
        <f t="shared" ca="1" si="16"/>
        <v>20513.484545492069</v>
      </c>
      <c r="S12" s="2">
        <f t="shared" ca="1" si="17"/>
        <v>24733.561272672698</v>
      </c>
      <c r="T12" s="2">
        <f t="shared" ca="1" si="18"/>
        <v>189756.08789927268</v>
      </c>
      <c r="U12" s="2">
        <f t="shared" ca="1" si="19"/>
        <v>109494.92920717513</v>
      </c>
      <c r="V12" s="2">
        <f t="shared" ca="1" si="20"/>
        <v>80261.158692097553</v>
      </c>
      <c r="AB12" s="1">
        <v>7</v>
      </c>
      <c r="AC12" t="s">
        <v>24</v>
      </c>
    </row>
    <row r="13" spans="2:29" x14ac:dyDescent="0.2">
      <c r="B13" s="1">
        <f t="shared" ca="1" si="0"/>
        <v>2</v>
      </c>
      <c r="C13" s="1" t="str">
        <f t="shared" ca="1" si="1"/>
        <v>Women</v>
      </c>
      <c r="D13" s="1">
        <f t="shared" ca="1" si="2"/>
        <v>43</v>
      </c>
      <c r="E13" s="1">
        <f t="shared" ca="1" si="3"/>
        <v>2</v>
      </c>
      <c r="F13" s="1" t="str">
        <f t="shared" ca="1" si="4"/>
        <v>Construction</v>
      </c>
      <c r="G13" s="1">
        <f t="shared" ca="1" si="5"/>
        <v>5</v>
      </c>
      <c r="H13" s="1" t="str">
        <f t="shared" ca="1" si="6"/>
        <v>Other</v>
      </c>
      <c r="I13" s="1">
        <f t="shared" ca="1" si="7"/>
        <v>1</v>
      </c>
      <c r="J13" s="1">
        <f t="shared" ca="1" si="8"/>
        <v>1</v>
      </c>
      <c r="K13" s="3">
        <f t="shared" ca="1" si="9"/>
        <v>59915</v>
      </c>
      <c r="L13" s="1">
        <f t="shared" ca="1" si="10"/>
        <v>4</v>
      </c>
      <c r="M13" s="1" t="str">
        <f t="shared" ca="1" si="11"/>
        <v>Massachusets</v>
      </c>
      <c r="N13" s="4">
        <f t="shared" ca="1" si="12"/>
        <v>179745</v>
      </c>
      <c r="O13" s="4">
        <f t="shared" ca="1" si="13"/>
        <v>103838.36201672796</v>
      </c>
      <c r="P13" s="2">
        <f t="shared" ca="1" si="14"/>
        <v>59549.882960930212</v>
      </c>
      <c r="Q13" s="2">
        <f t="shared" ca="1" si="15"/>
        <v>43056</v>
      </c>
      <c r="R13" s="2">
        <f t="shared" ca="1" si="16"/>
        <v>33911.669094724617</v>
      </c>
      <c r="S13" s="2">
        <f t="shared" ca="1" si="17"/>
        <v>1810.1997800380054</v>
      </c>
      <c r="T13" s="2">
        <f t="shared" ca="1" si="18"/>
        <v>241105.08274096821</v>
      </c>
      <c r="U13" s="2">
        <f t="shared" ca="1" si="19"/>
        <v>180806.03111145258</v>
      </c>
      <c r="V13" s="2">
        <f t="shared" ca="1" si="20"/>
        <v>60299.051629515627</v>
      </c>
      <c r="AB13" s="1">
        <v>8</v>
      </c>
      <c r="AC13" t="s">
        <v>25</v>
      </c>
    </row>
    <row r="14" spans="2:29" x14ac:dyDescent="0.2">
      <c r="B14" s="1">
        <f t="shared" ca="1" si="0"/>
        <v>2</v>
      </c>
      <c r="C14" s="1" t="str">
        <f t="shared" ca="1" si="1"/>
        <v>Women</v>
      </c>
      <c r="D14" s="1">
        <f t="shared" ca="1" si="2"/>
        <v>42</v>
      </c>
      <c r="E14" s="1">
        <f t="shared" ca="1" si="3"/>
        <v>4</v>
      </c>
      <c r="F14" s="1" t="str">
        <f t="shared" ca="1" si="4"/>
        <v>IT</v>
      </c>
      <c r="G14" s="1">
        <f t="shared" ca="1" si="5"/>
        <v>2</v>
      </c>
      <c r="H14" s="1" t="str">
        <f t="shared" ca="1" si="6"/>
        <v>College</v>
      </c>
      <c r="I14" s="1">
        <f t="shared" ca="1" si="7"/>
        <v>3</v>
      </c>
      <c r="J14" s="1">
        <f t="shared" ca="1" si="8"/>
        <v>3</v>
      </c>
      <c r="K14" s="3">
        <f t="shared" ca="1" si="9"/>
        <v>67031</v>
      </c>
      <c r="L14" s="1">
        <f t="shared" ca="1" si="10"/>
        <v>13</v>
      </c>
      <c r="M14" s="1" t="str">
        <f t="shared" ca="1" si="11"/>
        <v>South Carolina</v>
      </c>
      <c r="N14" s="4">
        <f t="shared" ca="1" si="12"/>
        <v>268124</v>
      </c>
      <c r="O14" s="4">
        <f t="shared" ca="1" si="13"/>
        <v>33242.451232696789</v>
      </c>
      <c r="P14" s="2">
        <f t="shared" ca="1" si="14"/>
        <v>192133.01563555567</v>
      </c>
      <c r="Q14" s="2">
        <f t="shared" ca="1" si="15"/>
        <v>14239</v>
      </c>
      <c r="R14" s="2">
        <f t="shared" ca="1" si="16"/>
        <v>31832.751435695918</v>
      </c>
      <c r="S14" s="2">
        <f t="shared" ca="1" si="17"/>
        <v>85392.863732937578</v>
      </c>
      <c r="T14" s="2">
        <f t="shared" ca="1" si="18"/>
        <v>545649.87936849322</v>
      </c>
      <c r="U14" s="2">
        <f t="shared" ca="1" si="19"/>
        <v>79314.202668392711</v>
      </c>
      <c r="V14" s="2">
        <f t="shared" ca="1" si="20"/>
        <v>466335.67670010054</v>
      </c>
      <c r="AB14" s="1">
        <v>9</v>
      </c>
      <c r="AC14" t="s">
        <v>26</v>
      </c>
    </row>
    <row r="15" spans="2:29" x14ac:dyDescent="0.2">
      <c r="B15" s="1">
        <f t="shared" ca="1" si="0"/>
        <v>1</v>
      </c>
      <c r="C15" s="1" t="str">
        <f t="shared" ca="1" si="1"/>
        <v>Men</v>
      </c>
      <c r="D15" s="1">
        <f t="shared" ca="1" si="2"/>
        <v>36</v>
      </c>
      <c r="E15" s="1">
        <f t="shared" ca="1" si="3"/>
        <v>4</v>
      </c>
      <c r="F15" s="1" t="str">
        <f t="shared" ca="1" si="4"/>
        <v>IT</v>
      </c>
      <c r="G15" s="1">
        <f t="shared" ca="1" si="5"/>
        <v>4</v>
      </c>
      <c r="H15" s="1" t="str">
        <f t="shared" ca="1" si="6"/>
        <v>Technical</v>
      </c>
      <c r="I15" s="1">
        <f t="shared" ca="1" si="7"/>
        <v>4</v>
      </c>
      <c r="J15" s="1">
        <f t="shared" ca="1" si="8"/>
        <v>3</v>
      </c>
      <c r="K15" s="3">
        <f t="shared" ca="1" si="9"/>
        <v>83723</v>
      </c>
      <c r="L15" s="1">
        <f t="shared" ca="1" si="10"/>
        <v>12</v>
      </c>
      <c r="M15" s="1" t="str">
        <f t="shared" ca="1" si="11"/>
        <v>Arizona</v>
      </c>
      <c r="N15" s="4">
        <f t="shared" ca="1" si="12"/>
        <v>251169</v>
      </c>
      <c r="O15" s="4">
        <f t="shared" ca="1" si="13"/>
        <v>116561.83458627143</v>
      </c>
      <c r="P15" s="2">
        <f t="shared" ca="1" si="14"/>
        <v>118030.93980617695</v>
      </c>
      <c r="Q15" s="2">
        <f t="shared" ca="1" si="15"/>
        <v>56501</v>
      </c>
      <c r="R15" s="2">
        <f t="shared" ca="1" si="16"/>
        <v>79057.526856814831</v>
      </c>
      <c r="S15" s="2">
        <f t="shared" ca="1" si="17"/>
        <v>123116.01808019457</v>
      </c>
      <c r="T15" s="2">
        <f t="shared" ca="1" si="18"/>
        <v>492315.95788637153</v>
      </c>
      <c r="U15" s="2">
        <f t="shared" ca="1" si="19"/>
        <v>252120.36144308627</v>
      </c>
      <c r="V15" s="2">
        <f t="shared" ca="1" si="20"/>
        <v>240195.59644328526</v>
      </c>
      <c r="AB15" s="1">
        <v>10</v>
      </c>
      <c r="AC15" t="s">
        <v>27</v>
      </c>
    </row>
    <row r="16" spans="2:29" x14ac:dyDescent="0.2">
      <c r="B16" s="1">
        <f t="shared" ca="1" si="0"/>
        <v>1</v>
      </c>
      <c r="C16" s="1" t="str">
        <f t="shared" ca="1" si="1"/>
        <v>Men</v>
      </c>
      <c r="D16" s="1">
        <f t="shared" ca="1" si="2"/>
        <v>29</v>
      </c>
      <c r="E16" s="1">
        <f t="shared" ca="1" si="3"/>
        <v>2</v>
      </c>
      <c r="F16" s="1" t="str">
        <f t="shared" ca="1" si="4"/>
        <v>Construction</v>
      </c>
      <c r="G16" s="1">
        <f t="shared" ca="1" si="5"/>
        <v>1</v>
      </c>
      <c r="H16" s="1" t="str">
        <f t="shared" ca="1" si="6"/>
        <v>High School</v>
      </c>
      <c r="I16" s="1">
        <f t="shared" ca="1" si="7"/>
        <v>2</v>
      </c>
      <c r="J16" s="1">
        <f t="shared" ca="1" si="8"/>
        <v>1</v>
      </c>
      <c r="K16" s="3">
        <f t="shared" ca="1" si="9"/>
        <v>80422</v>
      </c>
      <c r="L16" s="1">
        <f t="shared" ca="1" si="10"/>
        <v>1</v>
      </c>
      <c r="M16" s="1" t="str">
        <f t="shared" ca="1" si="11"/>
        <v>California</v>
      </c>
      <c r="N16" s="4">
        <f t="shared" ca="1" si="12"/>
        <v>321688</v>
      </c>
      <c r="O16" s="4">
        <f t="shared" ca="1" si="13"/>
        <v>181431.24121678536</v>
      </c>
      <c r="P16" s="2">
        <f t="shared" ca="1" si="14"/>
        <v>75661.074186876329</v>
      </c>
      <c r="Q16" s="2">
        <f t="shared" ca="1" si="15"/>
        <v>49272</v>
      </c>
      <c r="R16" s="2">
        <f t="shared" ca="1" si="16"/>
        <v>18605.906011049814</v>
      </c>
      <c r="S16" s="2">
        <f t="shared" ca="1" si="17"/>
        <v>53605.749047769277</v>
      </c>
      <c r="T16" s="2">
        <f t="shared" ca="1" si="18"/>
        <v>450954.82323464559</v>
      </c>
      <c r="U16" s="2">
        <f t="shared" ca="1" si="19"/>
        <v>249309.14722783517</v>
      </c>
      <c r="V16" s="2">
        <f t="shared" ca="1" si="20"/>
        <v>201645.67600681042</v>
      </c>
      <c r="AB16" s="1">
        <v>11</v>
      </c>
      <c r="AC16" t="s">
        <v>28</v>
      </c>
    </row>
    <row r="17" spans="2:29" x14ac:dyDescent="0.2">
      <c r="B17" s="1">
        <f t="shared" ca="1" si="0"/>
        <v>1</v>
      </c>
      <c r="C17" s="1" t="str">
        <f t="shared" ca="1" si="1"/>
        <v>Men</v>
      </c>
      <c r="D17" s="1">
        <f t="shared" ca="1" si="2"/>
        <v>43</v>
      </c>
      <c r="E17" s="1">
        <f t="shared" ca="1" si="3"/>
        <v>6</v>
      </c>
      <c r="F17" s="1" t="str">
        <f t="shared" ca="1" si="4"/>
        <v>Agriculture</v>
      </c>
      <c r="G17" s="1">
        <f t="shared" ca="1" si="5"/>
        <v>5</v>
      </c>
      <c r="H17" s="1" t="str">
        <f t="shared" ca="1" si="6"/>
        <v>Other</v>
      </c>
      <c r="I17" s="1">
        <f t="shared" ca="1" si="7"/>
        <v>2</v>
      </c>
      <c r="J17" s="1">
        <f t="shared" ca="1" si="8"/>
        <v>2</v>
      </c>
      <c r="K17" s="3">
        <f t="shared" ca="1" si="9"/>
        <v>30583</v>
      </c>
      <c r="L17" s="1">
        <f t="shared" ca="1" si="10"/>
        <v>9</v>
      </c>
      <c r="M17" s="1" t="str">
        <f t="shared" ca="1" si="11"/>
        <v>New Jersey</v>
      </c>
      <c r="N17" s="4">
        <f t="shared" ca="1" si="12"/>
        <v>122332</v>
      </c>
      <c r="O17" s="4">
        <f t="shared" ca="1" si="13"/>
        <v>122154.99732517886</v>
      </c>
      <c r="P17" s="2">
        <f t="shared" ca="1" si="14"/>
        <v>41577.007186181552</v>
      </c>
      <c r="Q17" s="2">
        <f t="shared" ca="1" si="15"/>
        <v>9196</v>
      </c>
      <c r="R17" s="2">
        <f t="shared" ca="1" si="16"/>
        <v>11997.3650570718</v>
      </c>
      <c r="S17" s="2">
        <f t="shared" ca="1" si="17"/>
        <v>15673.847319127472</v>
      </c>
      <c r="T17" s="2">
        <f t="shared" ca="1" si="18"/>
        <v>179582.85450530902</v>
      </c>
      <c r="U17" s="2">
        <f t="shared" ca="1" si="19"/>
        <v>143348.36238225066</v>
      </c>
      <c r="V17" s="2">
        <f t="shared" ca="1" si="20"/>
        <v>36234.492123058357</v>
      </c>
      <c r="AB17" s="1">
        <v>12</v>
      </c>
      <c r="AC17" t="s">
        <v>29</v>
      </c>
    </row>
    <row r="18" spans="2:29" x14ac:dyDescent="0.2">
      <c r="B18" s="1">
        <f t="shared" ca="1" si="0"/>
        <v>2</v>
      </c>
      <c r="C18" s="1" t="str">
        <f t="shared" ca="1" si="1"/>
        <v>Women</v>
      </c>
      <c r="D18" s="1">
        <f t="shared" ca="1" si="2"/>
        <v>38</v>
      </c>
      <c r="E18" s="1">
        <f t="shared" ca="1" si="3"/>
        <v>3</v>
      </c>
      <c r="F18" s="1" t="str">
        <f t="shared" ca="1" si="4"/>
        <v>Teaching</v>
      </c>
      <c r="G18" s="1">
        <f t="shared" ca="1" si="5"/>
        <v>1</v>
      </c>
      <c r="H18" s="1" t="str">
        <f t="shared" ca="1" si="6"/>
        <v>High School</v>
      </c>
      <c r="I18" s="1">
        <f t="shared" ca="1" si="7"/>
        <v>0</v>
      </c>
      <c r="J18" s="1">
        <f t="shared" ca="1" si="8"/>
        <v>3</v>
      </c>
      <c r="K18" s="3">
        <f t="shared" ca="1" si="9"/>
        <v>27569</v>
      </c>
      <c r="L18" s="1">
        <f t="shared" ca="1" si="10"/>
        <v>5</v>
      </c>
      <c r="M18" s="1" t="str">
        <f t="shared" ca="1" si="11"/>
        <v>Georgia</v>
      </c>
      <c r="N18" s="4">
        <f t="shared" ca="1" si="12"/>
        <v>82707</v>
      </c>
      <c r="O18" s="4">
        <f t="shared" ca="1" si="13"/>
        <v>19621.43205014179</v>
      </c>
      <c r="P18" s="2">
        <f t="shared" ca="1" si="14"/>
        <v>66269.62467861583</v>
      </c>
      <c r="Q18" s="2">
        <f t="shared" ca="1" si="15"/>
        <v>7920</v>
      </c>
      <c r="R18" s="2">
        <f t="shared" ca="1" si="16"/>
        <v>17549.346735650488</v>
      </c>
      <c r="S18" s="2">
        <f t="shared" ca="1" si="17"/>
        <v>37068.39596100479</v>
      </c>
      <c r="T18" s="2">
        <f t="shared" ca="1" si="18"/>
        <v>186045.0206396206</v>
      </c>
      <c r="U18" s="2">
        <f t="shared" ca="1" si="19"/>
        <v>45090.778785792281</v>
      </c>
      <c r="V18" s="2">
        <f t="shared" ca="1" si="20"/>
        <v>140954.24185382831</v>
      </c>
      <c r="AB18" s="1">
        <v>13</v>
      </c>
      <c r="AC18" t="s">
        <v>30</v>
      </c>
    </row>
    <row r="19" spans="2:29" x14ac:dyDescent="0.2">
      <c r="B19" s="1">
        <f t="shared" ca="1" si="0"/>
        <v>2</v>
      </c>
      <c r="C19" s="1" t="str">
        <f t="shared" ca="1" si="1"/>
        <v>Women</v>
      </c>
      <c r="D19" s="1">
        <f t="shared" ca="1" si="2"/>
        <v>29</v>
      </c>
      <c r="E19" s="1">
        <f t="shared" ca="1" si="3"/>
        <v>2</v>
      </c>
      <c r="F19" s="1" t="str">
        <f t="shared" ca="1" si="4"/>
        <v>Construction</v>
      </c>
      <c r="G19" s="1">
        <f t="shared" ca="1" si="5"/>
        <v>3</v>
      </c>
      <c r="H19" s="1" t="str">
        <f t="shared" ca="1" si="6"/>
        <v>University</v>
      </c>
      <c r="I19" s="1">
        <f t="shared" ca="1" si="7"/>
        <v>1</v>
      </c>
      <c r="J19" s="1">
        <f t="shared" ca="1" si="8"/>
        <v>3</v>
      </c>
      <c r="K19" s="3">
        <f t="shared" ca="1" si="9"/>
        <v>31510</v>
      </c>
      <c r="L19" s="1">
        <f t="shared" ca="1" si="10"/>
        <v>13</v>
      </c>
      <c r="M19" s="1" t="str">
        <f t="shared" ca="1" si="11"/>
        <v>South Carolina</v>
      </c>
      <c r="N19" s="4">
        <f t="shared" ca="1" si="12"/>
        <v>157550</v>
      </c>
      <c r="O19" s="4">
        <f t="shared" ca="1" si="13"/>
        <v>6951.2960393609064</v>
      </c>
      <c r="P19" s="2">
        <f t="shared" ca="1" si="14"/>
        <v>82860.393883288329</v>
      </c>
      <c r="Q19" s="2">
        <f t="shared" ca="1" si="15"/>
        <v>39840</v>
      </c>
      <c r="R19" s="2">
        <f t="shared" ca="1" si="16"/>
        <v>17477.579585016974</v>
      </c>
      <c r="S19" s="2">
        <f t="shared" ca="1" si="17"/>
        <v>4278.8514770877773</v>
      </c>
      <c r="T19" s="2">
        <f t="shared" ca="1" si="18"/>
        <v>244689.24536037608</v>
      </c>
      <c r="U19" s="2">
        <f t="shared" ca="1" si="19"/>
        <v>64268.875624377884</v>
      </c>
      <c r="V19" s="2">
        <f t="shared" ca="1" si="20"/>
        <v>180420.36973599819</v>
      </c>
    </row>
    <row r="20" spans="2:29" x14ac:dyDescent="0.2">
      <c r="B20" s="1">
        <f t="shared" ca="1" si="0"/>
        <v>1</v>
      </c>
      <c r="C20" s="1" t="str">
        <f t="shared" ca="1" si="1"/>
        <v>Men</v>
      </c>
      <c r="D20" s="1">
        <f t="shared" ca="1" si="2"/>
        <v>39</v>
      </c>
      <c r="E20" s="1">
        <f t="shared" ca="1" si="3"/>
        <v>6</v>
      </c>
      <c r="F20" s="1" t="str">
        <f t="shared" ca="1" si="4"/>
        <v>Agriculture</v>
      </c>
      <c r="G20" s="1">
        <f t="shared" ca="1" si="5"/>
        <v>5</v>
      </c>
      <c r="H20" s="1" t="str">
        <f t="shared" ca="1" si="6"/>
        <v>Other</v>
      </c>
      <c r="I20" s="1">
        <f t="shared" ca="1" si="7"/>
        <v>4</v>
      </c>
      <c r="J20" s="1">
        <f t="shared" ca="1" si="8"/>
        <v>3</v>
      </c>
      <c r="K20" s="3">
        <f t="shared" ca="1" si="9"/>
        <v>69948</v>
      </c>
      <c r="L20" s="1">
        <f t="shared" ca="1" si="10"/>
        <v>13</v>
      </c>
      <c r="M20" s="1" t="str">
        <f t="shared" ca="1" si="11"/>
        <v>South Carolina</v>
      </c>
      <c r="N20" s="4">
        <f t="shared" ca="1" si="12"/>
        <v>419688</v>
      </c>
      <c r="O20" s="4">
        <f t="shared" ca="1" si="13"/>
        <v>29464.503740491436</v>
      </c>
      <c r="P20" s="2">
        <f t="shared" ca="1" si="14"/>
        <v>99201.599809090025</v>
      </c>
      <c r="Q20" s="2">
        <f t="shared" ca="1" si="15"/>
        <v>88741</v>
      </c>
      <c r="R20" s="2">
        <f t="shared" ca="1" si="16"/>
        <v>48936.196795209078</v>
      </c>
      <c r="S20" s="2">
        <f t="shared" ca="1" si="17"/>
        <v>67998.717193825942</v>
      </c>
      <c r="T20" s="2">
        <f t="shared" ca="1" si="18"/>
        <v>586888.31700291601</v>
      </c>
      <c r="U20" s="2">
        <f t="shared" ca="1" si="19"/>
        <v>167141.70053570051</v>
      </c>
      <c r="V20" s="2">
        <f t="shared" ca="1" si="20"/>
        <v>419746.61646721547</v>
      </c>
    </row>
    <row r="21" spans="2:29" x14ac:dyDescent="0.2">
      <c r="B21" s="1">
        <f t="shared" ca="1" si="0"/>
        <v>1</v>
      </c>
      <c r="C21" s="1" t="str">
        <f t="shared" ca="1" si="1"/>
        <v>Men</v>
      </c>
      <c r="D21" s="1">
        <f t="shared" ca="1" si="2"/>
        <v>37</v>
      </c>
      <c r="E21" s="1">
        <f t="shared" ca="1" si="3"/>
        <v>4</v>
      </c>
      <c r="F21" s="1" t="str">
        <f t="shared" ca="1" si="4"/>
        <v>IT</v>
      </c>
      <c r="G21" s="1">
        <f t="shared" ca="1" si="5"/>
        <v>4</v>
      </c>
      <c r="H21" s="1" t="str">
        <f t="shared" ca="1" si="6"/>
        <v>Technical</v>
      </c>
      <c r="I21" s="1">
        <f t="shared" ca="1" si="7"/>
        <v>1</v>
      </c>
      <c r="J21" s="1">
        <f t="shared" ca="1" si="8"/>
        <v>2</v>
      </c>
      <c r="K21" s="3">
        <f t="shared" ca="1" si="9"/>
        <v>32199</v>
      </c>
      <c r="L21" s="1">
        <f t="shared" ca="1" si="10"/>
        <v>1</v>
      </c>
      <c r="M21" s="1" t="str">
        <f t="shared" ca="1" si="11"/>
        <v>California</v>
      </c>
      <c r="N21" s="4">
        <f t="shared" ca="1" si="12"/>
        <v>193194</v>
      </c>
      <c r="O21" s="4">
        <f t="shared" ca="1" si="13"/>
        <v>173469.75296325629</v>
      </c>
      <c r="P21" s="2">
        <f t="shared" ca="1" si="14"/>
        <v>36720.348563320018</v>
      </c>
      <c r="Q21" s="2">
        <f t="shared" ca="1" si="15"/>
        <v>35813</v>
      </c>
      <c r="R21" s="2">
        <f t="shared" ca="1" si="16"/>
        <v>17437.440138529626</v>
      </c>
      <c r="S21" s="2">
        <f t="shared" ca="1" si="17"/>
        <v>36979.919190298446</v>
      </c>
      <c r="T21" s="2">
        <f t="shared" ca="1" si="18"/>
        <v>266894.26775361842</v>
      </c>
      <c r="U21" s="2">
        <f t="shared" ca="1" si="19"/>
        <v>226720.19310178593</v>
      </c>
      <c r="V21" s="2">
        <f t="shared" ca="1" si="20"/>
        <v>40174.074651832489</v>
      </c>
    </row>
    <row r="22" spans="2:29" x14ac:dyDescent="0.2">
      <c r="B22" s="1">
        <f t="shared" ca="1" si="0"/>
        <v>2</v>
      </c>
      <c r="C22" s="1" t="str">
        <f t="shared" ca="1" si="1"/>
        <v>Women</v>
      </c>
      <c r="D22" s="1">
        <f t="shared" ca="1" si="2"/>
        <v>27</v>
      </c>
      <c r="E22" s="1">
        <f t="shared" ca="1" si="3"/>
        <v>5</v>
      </c>
      <c r="F22" s="1" t="str">
        <f t="shared" ca="1" si="4"/>
        <v>General Work</v>
      </c>
      <c r="G22" s="1">
        <f t="shared" ca="1" si="5"/>
        <v>2</v>
      </c>
      <c r="H22" s="1" t="str">
        <f t="shared" ca="1" si="6"/>
        <v>College</v>
      </c>
      <c r="I22" s="1">
        <f t="shared" ca="1" si="7"/>
        <v>2</v>
      </c>
      <c r="J22" s="1">
        <f t="shared" ca="1" si="8"/>
        <v>3</v>
      </c>
      <c r="K22" s="3">
        <f t="shared" ca="1" si="9"/>
        <v>47153</v>
      </c>
      <c r="L22" s="1">
        <f t="shared" ca="1" si="10"/>
        <v>3</v>
      </c>
      <c r="M22" s="1" t="str">
        <f t="shared" ca="1" si="11"/>
        <v>Florida</v>
      </c>
      <c r="N22" s="4">
        <f t="shared" ca="1" si="12"/>
        <v>282918</v>
      </c>
      <c r="O22" s="4">
        <f t="shared" ca="1" si="13"/>
        <v>167341.55875052072</v>
      </c>
      <c r="P22" s="2">
        <f t="shared" ca="1" si="14"/>
        <v>54867.766046334509</v>
      </c>
      <c r="Q22" s="2">
        <f t="shared" ca="1" si="15"/>
        <v>17122</v>
      </c>
      <c r="R22" s="2">
        <f t="shared" ca="1" si="16"/>
        <v>29511.909174716115</v>
      </c>
      <c r="S22" s="2">
        <f t="shared" ca="1" si="17"/>
        <v>13136.223763979517</v>
      </c>
      <c r="T22" s="2">
        <f t="shared" ca="1" si="18"/>
        <v>350921.98981031403</v>
      </c>
      <c r="U22" s="2">
        <f t="shared" ca="1" si="19"/>
        <v>213975.46792523685</v>
      </c>
      <c r="V22" s="2">
        <f t="shared" ca="1" si="20"/>
        <v>136946.52188507718</v>
      </c>
    </row>
    <row r="23" spans="2:29" x14ac:dyDescent="0.2">
      <c r="B23" s="1">
        <f t="shared" ca="1" si="0"/>
        <v>2</v>
      </c>
      <c r="C23" s="1" t="str">
        <f t="shared" ca="1" si="1"/>
        <v>Women</v>
      </c>
      <c r="D23" s="1">
        <f t="shared" ca="1" si="2"/>
        <v>44</v>
      </c>
      <c r="E23" s="1">
        <f t="shared" ca="1" si="3"/>
        <v>5</v>
      </c>
      <c r="F23" s="1" t="str">
        <f t="shared" ca="1" si="4"/>
        <v>General Work</v>
      </c>
      <c r="G23" s="1">
        <f t="shared" ca="1" si="5"/>
        <v>5</v>
      </c>
      <c r="H23" s="1" t="str">
        <f t="shared" ca="1" si="6"/>
        <v>Other</v>
      </c>
      <c r="I23" s="1">
        <f t="shared" ca="1" si="7"/>
        <v>3</v>
      </c>
      <c r="J23" s="1">
        <f t="shared" ca="1" si="8"/>
        <v>2</v>
      </c>
      <c r="K23" s="3">
        <f t="shared" ca="1" si="9"/>
        <v>52891</v>
      </c>
      <c r="L23" s="1">
        <f t="shared" ca="1" si="10"/>
        <v>3</v>
      </c>
      <c r="M23" s="1" t="str">
        <f t="shared" ca="1" si="11"/>
        <v>Florida</v>
      </c>
      <c r="N23" s="4">
        <f t="shared" ca="1" si="12"/>
        <v>317346</v>
      </c>
      <c r="O23" s="4">
        <f t="shared" ca="1" si="13"/>
        <v>178431.11194060853</v>
      </c>
      <c r="P23" s="2">
        <f t="shared" ca="1" si="14"/>
        <v>93706.952000727077</v>
      </c>
      <c r="Q23" s="2">
        <f t="shared" ca="1" si="15"/>
        <v>80513</v>
      </c>
      <c r="R23" s="2">
        <f t="shared" ca="1" si="16"/>
        <v>43310.750014086967</v>
      </c>
      <c r="S23" s="2">
        <f t="shared" ca="1" si="17"/>
        <v>59837.173316156477</v>
      </c>
      <c r="T23" s="2">
        <f t="shared" ca="1" si="18"/>
        <v>470890.12531688355</v>
      </c>
      <c r="U23" s="2">
        <f t="shared" ca="1" si="19"/>
        <v>302254.86195469549</v>
      </c>
      <c r="V23" s="2">
        <f t="shared" ca="1" si="20"/>
        <v>168635.26336218807</v>
      </c>
    </row>
    <row r="24" spans="2:29" x14ac:dyDescent="0.2">
      <c r="B24" s="1">
        <f ca="1">RANDBETWEEN(1,2)</f>
        <v>2</v>
      </c>
      <c r="C24" s="1" t="str">
        <f ca="1">IF(B24=1, "Men","Women")</f>
        <v>Women</v>
      </c>
      <c r="D24" s="1">
        <f ca="1">RANDBETWEEN(25,45)</f>
        <v>31</v>
      </c>
      <c r="E24" s="1">
        <f ca="1">RANDBETWEEN(1,6)</f>
        <v>6</v>
      </c>
      <c r="F24" s="1" t="str">
        <f ca="1">VLOOKUP(E24,$X$6:$Y$11,2)</f>
        <v>Agriculture</v>
      </c>
      <c r="G24" s="1">
        <f ca="1">RANDBETWEEN(1,6)</f>
        <v>1</v>
      </c>
      <c r="H24" s="1" t="str">
        <f ca="1">VLOOKUP(G24,$Z$6:$AA$10,2)</f>
        <v>High School</v>
      </c>
      <c r="I24" s="1">
        <f ca="1">RANDBETWEEN(0,4)</f>
        <v>1</v>
      </c>
      <c r="J24" s="1">
        <f ca="1">RANDBETWEEN(1,3)</f>
        <v>3</v>
      </c>
      <c r="K24" s="3">
        <f ca="1">RANDBETWEEN(25000, 90000)</f>
        <v>27240</v>
      </c>
      <c r="L24" s="1">
        <f ca="1">RANDBETWEEN(1, 13)</f>
        <v>13</v>
      </c>
      <c r="M24" s="1" t="str">
        <f ca="1">VLOOKUP(L24,$AB$6:$AC$18,2)</f>
        <v>South Carolina</v>
      </c>
      <c r="N24" s="4">
        <f ca="1">K24*RANDBETWEEN(3,6)</f>
        <v>81720</v>
      </c>
      <c r="O24" s="4">
        <f ca="1">RAND()*N24</f>
        <v>36531.390522085625</v>
      </c>
      <c r="P24" s="2">
        <f ca="1">J24*RAND()*K24</f>
        <v>77.298227769055501</v>
      </c>
      <c r="Q24" s="2">
        <f ca="1">RANDBETWEEN(0,P24)</f>
        <v>5</v>
      </c>
      <c r="R24" s="2">
        <f ca="1">RAND()*K24</f>
        <v>1040.4109072239798</v>
      </c>
      <c r="S24" s="2">
        <f ca="1">RAND()*K24*1.5</f>
        <v>17833.45778692203</v>
      </c>
      <c r="T24" s="2">
        <f ca="1">N24+P24+S24</f>
        <v>99630.756014691084</v>
      </c>
      <c r="U24" s="2">
        <f ca="1">O24+Q24+R24</f>
        <v>37576.801429309606</v>
      </c>
      <c r="V24" s="2">
        <f ca="1">T24-U24</f>
        <v>62053.954585381478</v>
      </c>
    </row>
    <row r="25" spans="2:29" x14ac:dyDescent="0.2">
      <c r="B25" s="1">
        <f t="shared" ca="1" si="0"/>
        <v>1</v>
      </c>
      <c r="C25" s="1" t="str">
        <f t="shared" ca="1" si="1"/>
        <v>Men</v>
      </c>
      <c r="D25" s="1">
        <f t="shared" ca="1" si="2"/>
        <v>34</v>
      </c>
      <c r="E25" s="1">
        <f t="shared" ca="1" si="3"/>
        <v>1</v>
      </c>
      <c r="F25" s="1" t="str">
        <f t="shared" ca="1" si="4"/>
        <v>Health</v>
      </c>
      <c r="G25" s="1">
        <f t="shared" ca="1" si="5"/>
        <v>2</v>
      </c>
      <c r="H25" s="1" t="str">
        <f t="shared" ca="1" si="6"/>
        <v>College</v>
      </c>
      <c r="I25" s="1">
        <f t="shared" ca="1" si="7"/>
        <v>4</v>
      </c>
      <c r="J25" s="1">
        <f t="shared" ca="1" si="8"/>
        <v>3</v>
      </c>
      <c r="K25" s="3">
        <f t="shared" ca="1" si="9"/>
        <v>55771</v>
      </c>
      <c r="L25" s="1">
        <f t="shared" ca="1" si="10"/>
        <v>10</v>
      </c>
      <c r="M25" s="1" t="str">
        <f t="shared" ca="1" si="11"/>
        <v>Illinois</v>
      </c>
      <c r="N25" s="4">
        <f t="shared" ref="N25:N37" ca="1" si="21">K25*RANDBETWEEN(3,6)</f>
        <v>278855</v>
      </c>
      <c r="O25" s="4">
        <f t="shared" ca="1" si="13"/>
        <v>222020.96673692769</v>
      </c>
      <c r="P25" s="2">
        <f t="shared" ref="P25:P37" ca="1" si="22">J25*RAND()*K25</f>
        <v>19736.792396829867</v>
      </c>
      <c r="Q25" s="2">
        <f t="shared" ca="1" si="15"/>
        <v>9012</v>
      </c>
      <c r="R25" s="2">
        <f t="shared" ref="R25:R37" ca="1" si="23">RAND()*K25</f>
        <v>21987.41258442992</v>
      </c>
      <c r="S25" s="2">
        <f t="shared" ref="S25:S37" ca="1" si="24">RAND()*K25*1.5</f>
        <v>13353.796030478505</v>
      </c>
      <c r="T25" s="2">
        <f t="shared" ref="T25:T37" ca="1" si="25">N25+P25+S25</f>
        <v>311945.58842730836</v>
      </c>
      <c r="U25" s="2">
        <f t="shared" ref="U25:U37" ca="1" si="26">O25+Q25+R25</f>
        <v>253020.37932135761</v>
      </c>
      <c r="V25" s="2">
        <f t="shared" ref="V25:V37" ca="1" si="27">T25-U25</f>
        <v>58925.209105950751</v>
      </c>
    </row>
    <row r="26" spans="2:29" x14ac:dyDescent="0.2">
      <c r="B26" s="1">
        <f t="shared" ca="1" si="0"/>
        <v>2</v>
      </c>
      <c r="C26" s="1" t="str">
        <f t="shared" ca="1" si="1"/>
        <v>Women</v>
      </c>
      <c r="D26" s="1">
        <f t="shared" ca="1" si="2"/>
        <v>41</v>
      </c>
      <c r="E26" s="1">
        <f t="shared" ca="1" si="3"/>
        <v>6</v>
      </c>
      <c r="F26" s="1" t="str">
        <f t="shared" ca="1" si="4"/>
        <v>Agriculture</v>
      </c>
      <c r="G26" s="1">
        <f t="shared" ca="1" si="5"/>
        <v>6</v>
      </c>
      <c r="H26" s="1" t="str">
        <f t="shared" ca="1" si="6"/>
        <v>Other</v>
      </c>
      <c r="I26" s="1">
        <f t="shared" ca="1" si="7"/>
        <v>2</v>
      </c>
      <c r="J26" s="1">
        <f t="shared" ca="1" si="8"/>
        <v>3</v>
      </c>
      <c r="K26" s="3">
        <f t="shared" ca="1" si="9"/>
        <v>81582</v>
      </c>
      <c r="L26" s="1">
        <f t="shared" ca="1" si="10"/>
        <v>2</v>
      </c>
      <c r="M26" s="1" t="str">
        <f t="shared" ca="1" si="11"/>
        <v>Oregon</v>
      </c>
      <c r="N26" s="4">
        <f t="shared" ca="1" si="21"/>
        <v>326328</v>
      </c>
      <c r="O26" s="4">
        <f t="shared" ca="1" si="13"/>
        <v>247802.01097137015</v>
      </c>
      <c r="P26" s="2">
        <f t="shared" ca="1" si="22"/>
        <v>139242.95497101679</v>
      </c>
      <c r="Q26" s="2">
        <f t="shared" ca="1" si="15"/>
        <v>98859</v>
      </c>
      <c r="R26" s="2">
        <f t="shared" ca="1" si="23"/>
        <v>21677.520347969261</v>
      </c>
      <c r="S26" s="2">
        <f t="shared" ca="1" si="24"/>
        <v>109299.00937235229</v>
      </c>
      <c r="T26" s="2">
        <f t="shared" ca="1" si="25"/>
        <v>574869.96434336912</v>
      </c>
      <c r="U26" s="2">
        <f t="shared" ca="1" si="26"/>
        <v>368338.53131933941</v>
      </c>
      <c r="V26" s="2">
        <f t="shared" ca="1" si="27"/>
        <v>206531.43302402971</v>
      </c>
    </row>
    <row r="27" spans="2:29" x14ac:dyDescent="0.2">
      <c r="B27" s="1">
        <f t="shared" ca="1" si="0"/>
        <v>2</v>
      </c>
      <c r="C27" s="1" t="str">
        <f t="shared" ca="1" si="1"/>
        <v>Women</v>
      </c>
      <c r="D27" s="1">
        <f t="shared" ca="1" si="2"/>
        <v>39</v>
      </c>
      <c r="E27" s="1">
        <f t="shared" ca="1" si="3"/>
        <v>5</v>
      </c>
      <c r="F27" s="1" t="str">
        <f t="shared" ca="1" si="4"/>
        <v>General Work</v>
      </c>
      <c r="G27" s="1">
        <f t="shared" ca="1" si="5"/>
        <v>5</v>
      </c>
      <c r="H27" s="1" t="str">
        <f t="shared" ca="1" si="6"/>
        <v>Other</v>
      </c>
      <c r="I27" s="1">
        <f t="shared" ca="1" si="7"/>
        <v>1</v>
      </c>
      <c r="J27" s="1">
        <f t="shared" ca="1" si="8"/>
        <v>3</v>
      </c>
      <c r="K27" s="3">
        <f t="shared" ca="1" si="9"/>
        <v>67205</v>
      </c>
      <c r="L27" s="1">
        <f t="shared" ca="1" si="10"/>
        <v>3</v>
      </c>
      <c r="M27" s="1" t="str">
        <f t="shared" ca="1" si="11"/>
        <v>Florida</v>
      </c>
      <c r="N27" s="4">
        <f t="shared" ca="1" si="21"/>
        <v>336025</v>
      </c>
      <c r="O27" s="4">
        <f t="shared" ca="1" si="13"/>
        <v>332265.0346699428</v>
      </c>
      <c r="P27" s="2">
        <f t="shared" ca="1" si="22"/>
        <v>149986.81007710515</v>
      </c>
      <c r="Q27" s="2">
        <f t="shared" ca="1" si="15"/>
        <v>93012</v>
      </c>
      <c r="R27" s="2">
        <f t="shared" ca="1" si="23"/>
        <v>39113.095368956347</v>
      </c>
      <c r="S27" s="2">
        <f t="shared" ca="1" si="24"/>
        <v>89959.314117605245</v>
      </c>
      <c r="T27" s="2">
        <f t="shared" ca="1" si="25"/>
        <v>575971.1241947104</v>
      </c>
      <c r="U27" s="2">
        <f t="shared" ca="1" si="26"/>
        <v>464390.13003889914</v>
      </c>
      <c r="V27" s="2">
        <f t="shared" ca="1" si="27"/>
        <v>111580.99415581126</v>
      </c>
    </row>
    <row r="28" spans="2:29" x14ac:dyDescent="0.2">
      <c r="B28" s="1">
        <f t="shared" ca="1" si="0"/>
        <v>1</v>
      </c>
      <c r="C28" s="1" t="str">
        <f t="shared" ca="1" si="1"/>
        <v>Men</v>
      </c>
      <c r="D28" s="1">
        <f t="shared" ca="1" si="2"/>
        <v>32</v>
      </c>
      <c r="E28" s="1">
        <f t="shared" ca="1" si="3"/>
        <v>2</v>
      </c>
      <c r="F28" s="1" t="str">
        <f t="shared" ca="1" si="4"/>
        <v>Construction</v>
      </c>
      <c r="G28" s="1">
        <f t="shared" ca="1" si="5"/>
        <v>3</v>
      </c>
      <c r="H28" s="1" t="str">
        <f t="shared" ca="1" si="6"/>
        <v>University</v>
      </c>
      <c r="I28" s="1">
        <f t="shared" ca="1" si="7"/>
        <v>4</v>
      </c>
      <c r="J28" s="1">
        <f t="shared" ca="1" si="8"/>
        <v>3</v>
      </c>
      <c r="K28" s="3">
        <f t="shared" ca="1" si="9"/>
        <v>42139</v>
      </c>
      <c r="L28" s="1">
        <f t="shared" ca="1" si="10"/>
        <v>9</v>
      </c>
      <c r="M28" s="1" t="str">
        <f t="shared" ca="1" si="11"/>
        <v>New Jersey</v>
      </c>
      <c r="N28" s="4">
        <f t="shared" ca="1" si="21"/>
        <v>168556</v>
      </c>
      <c r="O28" s="4">
        <f t="shared" ca="1" si="13"/>
        <v>35125.315627430798</v>
      </c>
      <c r="P28" s="2">
        <f t="shared" ca="1" si="22"/>
        <v>86992.036690409237</v>
      </c>
      <c r="Q28" s="2">
        <f t="shared" ca="1" si="15"/>
        <v>45081</v>
      </c>
      <c r="R28" s="2">
        <f t="shared" ca="1" si="23"/>
        <v>24599.134081939657</v>
      </c>
      <c r="S28" s="2">
        <f t="shared" ca="1" si="24"/>
        <v>62716.786190050349</v>
      </c>
      <c r="T28" s="2">
        <f t="shared" ca="1" si="25"/>
        <v>318264.8228804596</v>
      </c>
      <c r="U28" s="2">
        <f t="shared" ca="1" si="26"/>
        <v>104805.44970937046</v>
      </c>
      <c r="V28" s="2">
        <f t="shared" ca="1" si="27"/>
        <v>213459.37317108916</v>
      </c>
    </row>
    <row r="29" spans="2:29" x14ac:dyDescent="0.2">
      <c r="B29" s="1">
        <f t="shared" ca="1" si="0"/>
        <v>1</v>
      </c>
      <c r="C29" s="1" t="str">
        <f t="shared" ca="1" si="1"/>
        <v>Men</v>
      </c>
      <c r="D29" s="1">
        <f t="shared" ca="1" si="2"/>
        <v>32</v>
      </c>
      <c r="E29" s="1">
        <f t="shared" ca="1" si="3"/>
        <v>6</v>
      </c>
      <c r="F29" s="1" t="str">
        <f t="shared" ca="1" si="4"/>
        <v>Agriculture</v>
      </c>
      <c r="G29" s="1">
        <f t="shared" ca="1" si="5"/>
        <v>3</v>
      </c>
      <c r="H29" s="1" t="str">
        <f t="shared" ca="1" si="6"/>
        <v>University</v>
      </c>
      <c r="I29" s="1">
        <f t="shared" ca="1" si="7"/>
        <v>3</v>
      </c>
      <c r="J29" s="1">
        <f t="shared" ca="1" si="8"/>
        <v>2</v>
      </c>
      <c r="K29" s="3">
        <f t="shared" ca="1" si="9"/>
        <v>65911</v>
      </c>
      <c r="L29" s="1">
        <f t="shared" ca="1" si="10"/>
        <v>1</v>
      </c>
      <c r="M29" s="1" t="str">
        <f t="shared" ca="1" si="11"/>
        <v>California</v>
      </c>
      <c r="N29" s="4">
        <f t="shared" ca="1" si="21"/>
        <v>329555</v>
      </c>
      <c r="O29" s="4">
        <f t="shared" ca="1" si="13"/>
        <v>283500.80440628499</v>
      </c>
      <c r="P29" s="2">
        <f t="shared" ca="1" si="22"/>
        <v>48018.911429301217</v>
      </c>
      <c r="Q29" s="2">
        <f t="shared" ca="1" si="15"/>
        <v>11610</v>
      </c>
      <c r="R29" s="2">
        <f t="shared" ca="1" si="23"/>
        <v>28745.287950131547</v>
      </c>
      <c r="S29" s="2">
        <f t="shared" ca="1" si="24"/>
        <v>67528.663454870722</v>
      </c>
      <c r="T29" s="2">
        <f t="shared" ca="1" si="25"/>
        <v>445102.57488417195</v>
      </c>
      <c r="U29" s="2">
        <f t="shared" ca="1" si="26"/>
        <v>323856.09235641651</v>
      </c>
      <c r="V29" s="2">
        <f t="shared" ca="1" si="27"/>
        <v>121246.48252775543</v>
      </c>
    </row>
    <row r="30" spans="2:29" x14ac:dyDescent="0.2">
      <c r="B30" s="1">
        <f t="shared" ca="1" si="0"/>
        <v>2</v>
      </c>
      <c r="C30" s="1" t="str">
        <f t="shared" ca="1" si="1"/>
        <v>Women</v>
      </c>
      <c r="D30" s="1">
        <f t="shared" ca="1" si="2"/>
        <v>37</v>
      </c>
      <c r="E30" s="1">
        <f t="shared" ca="1" si="3"/>
        <v>2</v>
      </c>
      <c r="F30" s="1" t="str">
        <f t="shared" ca="1" si="4"/>
        <v>Construction</v>
      </c>
      <c r="G30" s="1">
        <f t="shared" ca="1" si="5"/>
        <v>2</v>
      </c>
      <c r="H30" s="1" t="str">
        <f t="shared" ca="1" si="6"/>
        <v>College</v>
      </c>
      <c r="I30" s="1">
        <f t="shared" ca="1" si="7"/>
        <v>0</v>
      </c>
      <c r="J30" s="1">
        <f t="shared" ca="1" si="8"/>
        <v>3</v>
      </c>
      <c r="K30" s="3">
        <f t="shared" ca="1" si="9"/>
        <v>77770</v>
      </c>
      <c r="L30" s="1">
        <f t="shared" ca="1" si="10"/>
        <v>3</v>
      </c>
      <c r="M30" s="1" t="str">
        <f t="shared" ca="1" si="11"/>
        <v>Florida</v>
      </c>
      <c r="N30" s="4">
        <f t="shared" ca="1" si="21"/>
        <v>466620</v>
      </c>
      <c r="O30" s="4">
        <f t="shared" ca="1" si="13"/>
        <v>452883.03777293919</v>
      </c>
      <c r="P30" s="2">
        <f t="shared" ca="1" si="22"/>
        <v>92165.225529622214</v>
      </c>
      <c r="Q30" s="2">
        <f t="shared" ca="1" si="15"/>
        <v>63737</v>
      </c>
      <c r="R30" s="2">
        <f t="shared" ca="1" si="23"/>
        <v>66506.71980660093</v>
      </c>
      <c r="S30" s="2">
        <f t="shared" ca="1" si="24"/>
        <v>67988.985605901966</v>
      </c>
      <c r="T30" s="2">
        <f t="shared" ca="1" si="25"/>
        <v>626774.21113552409</v>
      </c>
      <c r="U30" s="2">
        <f t="shared" ca="1" si="26"/>
        <v>583126.75757954014</v>
      </c>
      <c r="V30" s="2">
        <f t="shared" ca="1" si="27"/>
        <v>43647.453555983957</v>
      </c>
    </row>
    <row r="31" spans="2:29" x14ac:dyDescent="0.2">
      <c r="B31" s="1">
        <f t="shared" ca="1" si="0"/>
        <v>1</v>
      </c>
      <c r="C31" s="1" t="str">
        <f t="shared" ca="1" si="1"/>
        <v>Men</v>
      </c>
      <c r="D31" s="1">
        <f t="shared" ca="1" si="2"/>
        <v>30</v>
      </c>
      <c r="E31" s="1">
        <f t="shared" ca="1" si="3"/>
        <v>4</v>
      </c>
      <c r="F31" s="1" t="str">
        <f t="shared" ca="1" si="4"/>
        <v>IT</v>
      </c>
      <c r="G31" s="1">
        <f t="shared" ca="1" si="5"/>
        <v>3</v>
      </c>
      <c r="H31" s="1" t="str">
        <f t="shared" ca="1" si="6"/>
        <v>University</v>
      </c>
      <c r="I31" s="1">
        <f t="shared" ca="1" si="7"/>
        <v>4</v>
      </c>
      <c r="J31" s="1">
        <f t="shared" ca="1" si="8"/>
        <v>3</v>
      </c>
      <c r="K31" s="3">
        <f t="shared" ca="1" si="9"/>
        <v>56790</v>
      </c>
      <c r="L31" s="1">
        <f t="shared" ca="1" si="10"/>
        <v>2</v>
      </c>
      <c r="M31" s="1" t="str">
        <f t="shared" ca="1" si="11"/>
        <v>Oregon</v>
      </c>
      <c r="N31" s="4">
        <f t="shared" ca="1" si="21"/>
        <v>283950</v>
      </c>
      <c r="O31" s="4">
        <f t="shared" ca="1" si="13"/>
        <v>120916.5414640284</v>
      </c>
      <c r="P31" s="2">
        <f t="shared" ca="1" si="22"/>
        <v>62861.406629100849</v>
      </c>
      <c r="Q31" s="2">
        <f t="shared" ca="1" si="15"/>
        <v>21307</v>
      </c>
      <c r="R31" s="2">
        <f t="shared" ca="1" si="23"/>
        <v>2153.4428209848415</v>
      </c>
      <c r="S31" s="2">
        <f t="shared" ca="1" si="24"/>
        <v>58064.864438217948</v>
      </c>
      <c r="T31" s="2">
        <f t="shared" ca="1" si="25"/>
        <v>404876.2710673188</v>
      </c>
      <c r="U31" s="2">
        <f t="shared" ca="1" si="26"/>
        <v>144376.98428501326</v>
      </c>
      <c r="V31" s="2">
        <f t="shared" ca="1" si="27"/>
        <v>260499.28678230554</v>
      </c>
    </row>
    <row r="32" spans="2:29" x14ac:dyDescent="0.2">
      <c r="B32" s="1">
        <f t="shared" ca="1" si="0"/>
        <v>1</v>
      </c>
      <c r="C32" s="1" t="str">
        <f t="shared" ca="1" si="1"/>
        <v>Men</v>
      </c>
      <c r="D32" s="1">
        <f t="shared" ca="1" si="2"/>
        <v>33</v>
      </c>
      <c r="E32" s="1">
        <f t="shared" ca="1" si="3"/>
        <v>4</v>
      </c>
      <c r="F32" s="1" t="str">
        <f t="shared" ca="1" si="4"/>
        <v>IT</v>
      </c>
      <c r="G32" s="1">
        <f t="shared" ca="1" si="5"/>
        <v>5</v>
      </c>
      <c r="H32" s="1" t="str">
        <f t="shared" ca="1" si="6"/>
        <v>Other</v>
      </c>
      <c r="I32" s="1">
        <f t="shared" ca="1" si="7"/>
        <v>3</v>
      </c>
      <c r="J32" s="1">
        <f t="shared" ca="1" si="8"/>
        <v>2</v>
      </c>
      <c r="K32" s="3">
        <f t="shared" ca="1" si="9"/>
        <v>39544</v>
      </c>
      <c r="L32" s="1">
        <f t="shared" ca="1" si="10"/>
        <v>4</v>
      </c>
      <c r="M32" s="1" t="str">
        <f t="shared" ca="1" si="11"/>
        <v>Massachusets</v>
      </c>
      <c r="N32" s="4">
        <f t="shared" ca="1" si="21"/>
        <v>237264</v>
      </c>
      <c r="O32" s="4">
        <f t="shared" ca="1" si="13"/>
        <v>194163.34061495939</v>
      </c>
      <c r="P32" s="2">
        <f t="shared" ca="1" si="22"/>
        <v>3453.4819199772251</v>
      </c>
      <c r="Q32" s="2">
        <f t="shared" ca="1" si="15"/>
        <v>91</v>
      </c>
      <c r="R32" s="2">
        <f t="shared" ca="1" si="23"/>
        <v>2763.2828733516285</v>
      </c>
      <c r="S32" s="2">
        <f t="shared" ca="1" si="24"/>
        <v>24180.090593992714</v>
      </c>
      <c r="T32" s="2">
        <f t="shared" ca="1" si="25"/>
        <v>264897.57251396996</v>
      </c>
      <c r="U32" s="2">
        <f t="shared" ca="1" si="26"/>
        <v>197017.62348831102</v>
      </c>
      <c r="V32" s="2">
        <f t="shared" ca="1" si="27"/>
        <v>67879.949025658949</v>
      </c>
    </row>
    <row r="33" spans="2:22" x14ac:dyDescent="0.2">
      <c r="B33" s="1">
        <f t="shared" ca="1" si="0"/>
        <v>2</v>
      </c>
      <c r="C33" s="1" t="str">
        <f t="shared" ca="1" si="1"/>
        <v>Women</v>
      </c>
      <c r="D33" s="1">
        <f t="shared" ca="1" si="2"/>
        <v>37</v>
      </c>
      <c r="E33" s="1">
        <f t="shared" ca="1" si="3"/>
        <v>6</v>
      </c>
      <c r="F33" s="1" t="str">
        <f t="shared" ca="1" si="4"/>
        <v>Agriculture</v>
      </c>
      <c r="G33" s="1">
        <f t="shared" ca="1" si="5"/>
        <v>4</v>
      </c>
      <c r="H33" s="1" t="str">
        <f t="shared" ca="1" si="6"/>
        <v>Technical</v>
      </c>
      <c r="I33" s="1">
        <f t="shared" ca="1" si="7"/>
        <v>3</v>
      </c>
      <c r="J33" s="1">
        <f t="shared" ca="1" si="8"/>
        <v>3</v>
      </c>
      <c r="K33" s="3">
        <f t="shared" ca="1" si="9"/>
        <v>47530</v>
      </c>
      <c r="L33" s="1">
        <f t="shared" ca="1" si="10"/>
        <v>2</v>
      </c>
      <c r="M33" s="1" t="str">
        <f t="shared" ca="1" si="11"/>
        <v>Oregon</v>
      </c>
      <c r="N33" s="4">
        <f t="shared" ca="1" si="21"/>
        <v>190120</v>
      </c>
      <c r="O33" s="4">
        <f t="shared" ca="1" si="13"/>
        <v>36704.602601188191</v>
      </c>
      <c r="P33" s="2">
        <f t="shared" ca="1" si="22"/>
        <v>844.29358555652288</v>
      </c>
      <c r="Q33" s="2">
        <f t="shared" ca="1" si="15"/>
        <v>667</v>
      </c>
      <c r="R33" s="2">
        <f t="shared" ca="1" si="23"/>
        <v>25656.530037270506</v>
      </c>
      <c r="S33" s="2">
        <f t="shared" ca="1" si="24"/>
        <v>46809.451056951817</v>
      </c>
      <c r="T33" s="2">
        <f t="shared" ca="1" si="25"/>
        <v>237773.74464250833</v>
      </c>
      <c r="U33" s="2">
        <f t="shared" ca="1" si="26"/>
        <v>63028.132638458701</v>
      </c>
      <c r="V33" s="2">
        <f t="shared" ca="1" si="27"/>
        <v>174745.61200404965</v>
      </c>
    </row>
    <row r="34" spans="2:22" x14ac:dyDescent="0.2">
      <c r="B34" s="1">
        <f t="shared" ca="1" si="0"/>
        <v>1</v>
      </c>
      <c r="C34" s="1" t="str">
        <f t="shared" ca="1" si="1"/>
        <v>Men</v>
      </c>
      <c r="D34" s="1">
        <f t="shared" ca="1" si="2"/>
        <v>28</v>
      </c>
      <c r="E34" s="1">
        <f t="shared" ca="1" si="3"/>
        <v>6</v>
      </c>
      <c r="F34" s="1" t="str">
        <f t="shared" ca="1" si="4"/>
        <v>Agriculture</v>
      </c>
      <c r="G34" s="1">
        <f t="shared" ca="1" si="5"/>
        <v>3</v>
      </c>
      <c r="H34" s="1" t="str">
        <f t="shared" ca="1" si="6"/>
        <v>University</v>
      </c>
      <c r="I34" s="1">
        <f t="shared" ca="1" si="7"/>
        <v>1</v>
      </c>
      <c r="J34" s="1">
        <f t="shared" ca="1" si="8"/>
        <v>3</v>
      </c>
      <c r="K34" s="3">
        <f t="shared" ca="1" si="9"/>
        <v>40076</v>
      </c>
      <c r="L34" s="1">
        <f t="shared" ca="1" si="10"/>
        <v>8</v>
      </c>
      <c r="M34" s="1" t="str">
        <f t="shared" ca="1" si="11"/>
        <v>New York</v>
      </c>
      <c r="N34" s="4">
        <f t="shared" ca="1" si="21"/>
        <v>240456</v>
      </c>
      <c r="O34" s="4">
        <f t="shared" ca="1" si="13"/>
        <v>118398.27670072751</v>
      </c>
      <c r="P34" s="2">
        <f t="shared" ca="1" si="22"/>
        <v>15275.467635513593</v>
      </c>
      <c r="Q34" s="2">
        <f t="shared" ca="1" si="15"/>
        <v>8261</v>
      </c>
      <c r="R34" s="2">
        <f t="shared" ca="1" si="23"/>
        <v>18773.034938102221</v>
      </c>
      <c r="S34" s="2">
        <f t="shared" ca="1" si="24"/>
        <v>44563.559340344334</v>
      </c>
      <c r="T34" s="2">
        <f t="shared" ca="1" si="25"/>
        <v>300295.02697585791</v>
      </c>
      <c r="U34" s="2">
        <f t="shared" ca="1" si="26"/>
        <v>145432.31163882973</v>
      </c>
      <c r="V34" s="2">
        <f t="shared" ca="1" si="27"/>
        <v>154862.71533702817</v>
      </c>
    </row>
    <row r="35" spans="2:22" x14ac:dyDescent="0.2">
      <c r="B35" s="1">
        <f t="shared" ca="1" si="0"/>
        <v>2</v>
      </c>
      <c r="C35" s="1" t="str">
        <f t="shared" ca="1" si="1"/>
        <v>Women</v>
      </c>
      <c r="D35" s="1">
        <f t="shared" ca="1" si="2"/>
        <v>43</v>
      </c>
      <c r="E35" s="1">
        <f t="shared" ca="1" si="3"/>
        <v>5</v>
      </c>
      <c r="F35" s="1" t="str">
        <f t="shared" ca="1" si="4"/>
        <v>General Work</v>
      </c>
      <c r="G35" s="1">
        <f t="shared" ca="1" si="5"/>
        <v>1</v>
      </c>
      <c r="H35" s="1" t="str">
        <f t="shared" ca="1" si="6"/>
        <v>High School</v>
      </c>
      <c r="I35" s="1">
        <f t="shared" ca="1" si="7"/>
        <v>3</v>
      </c>
      <c r="J35" s="1">
        <f t="shared" ca="1" si="8"/>
        <v>2</v>
      </c>
      <c r="K35" s="3">
        <f t="shared" ca="1" si="9"/>
        <v>51111</v>
      </c>
      <c r="L35" s="1">
        <f t="shared" ca="1" si="10"/>
        <v>13</v>
      </c>
      <c r="M35" s="1" t="str">
        <f t="shared" ca="1" si="11"/>
        <v>South Carolina</v>
      </c>
      <c r="N35" s="4">
        <f t="shared" ca="1" si="21"/>
        <v>153333</v>
      </c>
      <c r="O35" s="4">
        <f t="shared" ca="1" si="13"/>
        <v>41547.65988522031</v>
      </c>
      <c r="P35" s="2">
        <f t="shared" ca="1" si="22"/>
        <v>66429.647054172994</v>
      </c>
      <c r="Q35" s="2">
        <f t="shared" ca="1" si="15"/>
        <v>26609</v>
      </c>
      <c r="R35" s="2">
        <f t="shared" ca="1" si="23"/>
        <v>34226.678884389265</v>
      </c>
      <c r="S35" s="2">
        <f t="shared" ca="1" si="24"/>
        <v>54003.63735129714</v>
      </c>
      <c r="T35" s="2">
        <f t="shared" ca="1" si="25"/>
        <v>273766.28440547013</v>
      </c>
      <c r="U35" s="2">
        <f t="shared" ca="1" si="26"/>
        <v>102383.33876960957</v>
      </c>
      <c r="V35" s="2">
        <f t="shared" ca="1" si="27"/>
        <v>171382.94563586055</v>
      </c>
    </row>
    <row r="36" spans="2:22" x14ac:dyDescent="0.2">
      <c r="B36" s="1">
        <f t="shared" ca="1" si="0"/>
        <v>1</v>
      </c>
      <c r="C36" s="1" t="str">
        <f t="shared" ca="1" si="1"/>
        <v>Men</v>
      </c>
      <c r="D36" s="1">
        <f t="shared" ca="1" si="2"/>
        <v>27</v>
      </c>
      <c r="E36" s="1">
        <f t="shared" ca="1" si="3"/>
        <v>1</v>
      </c>
      <c r="F36" s="1" t="str">
        <f t="shared" ca="1" si="4"/>
        <v>Health</v>
      </c>
      <c r="G36" s="1">
        <f t="shared" ca="1" si="5"/>
        <v>1</v>
      </c>
      <c r="H36" s="1" t="str">
        <f t="shared" ca="1" si="6"/>
        <v>High School</v>
      </c>
      <c r="I36" s="1">
        <f t="shared" ca="1" si="7"/>
        <v>4</v>
      </c>
      <c r="J36" s="1">
        <f t="shared" ca="1" si="8"/>
        <v>2</v>
      </c>
      <c r="K36" s="3">
        <f t="shared" ca="1" si="9"/>
        <v>41750</v>
      </c>
      <c r="L36" s="1">
        <f t="shared" ca="1" si="10"/>
        <v>12</v>
      </c>
      <c r="M36" s="1" t="str">
        <f t="shared" ca="1" si="11"/>
        <v>Arizona</v>
      </c>
      <c r="N36" s="4">
        <f t="shared" ca="1" si="21"/>
        <v>167000</v>
      </c>
      <c r="O36" s="4">
        <f t="shared" ca="1" si="13"/>
        <v>31316.916540569928</v>
      </c>
      <c r="P36" s="2">
        <f t="shared" ca="1" si="22"/>
        <v>78299.714070194925</v>
      </c>
      <c r="Q36" s="2">
        <f t="shared" ca="1" si="15"/>
        <v>44585</v>
      </c>
      <c r="R36" s="2">
        <f t="shared" ca="1" si="23"/>
        <v>27858.716408927809</v>
      </c>
      <c r="S36" s="2">
        <f t="shared" ca="1" si="24"/>
        <v>29311.729784755204</v>
      </c>
      <c r="T36" s="2">
        <f t="shared" ca="1" si="25"/>
        <v>274611.44385495014</v>
      </c>
      <c r="U36" s="2">
        <f t="shared" ca="1" si="26"/>
        <v>103760.63294949774</v>
      </c>
      <c r="V36" s="2">
        <f t="shared" ca="1" si="27"/>
        <v>170850.81090545241</v>
      </c>
    </row>
    <row r="37" spans="2:22" x14ac:dyDescent="0.2">
      <c r="B37" s="1">
        <f t="shared" ca="1" si="0"/>
        <v>2</v>
      </c>
      <c r="C37" s="1" t="str">
        <f t="shared" ca="1" si="1"/>
        <v>Women</v>
      </c>
      <c r="D37" s="1">
        <f t="shared" ca="1" si="2"/>
        <v>28</v>
      </c>
      <c r="E37" s="1">
        <f t="shared" ca="1" si="3"/>
        <v>2</v>
      </c>
      <c r="F37" s="1" t="str">
        <f t="shared" ca="1" si="4"/>
        <v>Construction</v>
      </c>
      <c r="G37" s="1">
        <f t="shared" ca="1" si="5"/>
        <v>2</v>
      </c>
      <c r="H37" s="1" t="str">
        <f t="shared" ca="1" si="6"/>
        <v>College</v>
      </c>
      <c r="I37" s="1">
        <f t="shared" ca="1" si="7"/>
        <v>4</v>
      </c>
      <c r="J37" s="1">
        <f t="shared" ca="1" si="8"/>
        <v>2</v>
      </c>
      <c r="K37" s="3">
        <f t="shared" ca="1" si="9"/>
        <v>34425</v>
      </c>
      <c r="L37" s="1">
        <f t="shared" ca="1" si="10"/>
        <v>6</v>
      </c>
      <c r="M37" s="1" t="str">
        <f t="shared" ca="1" si="11"/>
        <v>Washington</v>
      </c>
      <c r="N37" s="4">
        <f t="shared" ca="1" si="21"/>
        <v>172125</v>
      </c>
      <c r="O37" s="4">
        <f t="shared" ca="1" si="13"/>
        <v>135215.31925350265</v>
      </c>
      <c r="P37" s="2">
        <f t="shared" ca="1" si="22"/>
        <v>46701.099753310235</v>
      </c>
      <c r="Q37" s="2">
        <f t="shared" ca="1" si="15"/>
        <v>39770</v>
      </c>
      <c r="R37" s="2">
        <f t="shared" ca="1" si="23"/>
        <v>22762.248758487294</v>
      </c>
      <c r="S37" s="2">
        <f t="shared" ca="1" si="24"/>
        <v>15615.036453137422</v>
      </c>
      <c r="T37" s="2">
        <f t="shared" ca="1" si="25"/>
        <v>234441.13620644767</v>
      </c>
      <c r="U37" s="2">
        <f t="shared" ca="1" si="26"/>
        <v>197747.56801198993</v>
      </c>
      <c r="V37" s="2">
        <f t="shared" ca="1" si="27"/>
        <v>36693.568194457737</v>
      </c>
    </row>
    <row r="38" spans="2:22" x14ac:dyDescent="0.2">
      <c r="B38" s="1">
        <f t="shared" ca="1" si="0"/>
        <v>1</v>
      </c>
      <c r="C38" s="1" t="str">
        <f t="shared" ca="1" si="1"/>
        <v>Men</v>
      </c>
      <c r="D38" s="1">
        <f t="shared" ca="1" si="2"/>
        <v>29</v>
      </c>
      <c r="E38" s="1">
        <f t="shared" ca="1" si="3"/>
        <v>3</v>
      </c>
      <c r="F38" s="1" t="str">
        <f t="shared" ca="1" si="4"/>
        <v>Teaching</v>
      </c>
      <c r="G38" s="1">
        <f t="shared" ca="1" si="5"/>
        <v>5</v>
      </c>
      <c r="H38" s="1" t="str">
        <f t="shared" ca="1" si="6"/>
        <v>Other</v>
      </c>
      <c r="I38" s="1">
        <f t="shared" ca="1" si="7"/>
        <v>1</v>
      </c>
      <c r="J38" s="1">
        <f t="shared" ca="1" si="8"/>
        <v>2</v>
      </c>
      <c r="K38" s="3">
        <f t="shared" ca="1" si="9"/>
        <v>39885</v>
      </c>
      <c r="L38" s="1">
        <f t="shared" ca="1" si="10"/>
        <v>6</v>
      </c>
      <c r="M38" s="1" t="str">
        <f t="shared" ca="1" si="11"/>
        <v>Washington</v>
      </c>
      <c r="N38" s="4">
        <f t="shared" ref="N38:N41" ca="1" si="28">K38*RANDBETWEEN(3,6)</f>
        <v>159540</v>
      </c>
      <c r="O38" s="4">
        <f t="shared" ca="1" si="13"/>
        <v>144859.5981612209</v>
      </c>
      <c r="P38" s="2">
        <f t="shared" ref="P38:P41" ca="1" si="29">J38*RAND()*K38</f>
        <v>6258.3704708320602</v>
      </c>
      <c r="Q38" s="2">
        <f t="shared" ca="1" si="15"/>
        <v>3293</v>
      </c>
      <c r="R38" s="2">
        <f t="shared" ref="R38:R41" ca="1" si="30">RAND()*K38</f>
        <v>11221.942080117471</v>
      </c>
      <c r="S38" s="2">
        <f t="shared" ref="S38:S41" ca="1" si="31">RAND()*K38*1.5</f>
        <v>43216.574157606774</v>
      </c>
      <c r="T38" s="2">
        <f t="shared" ref="T38:T41" ca="1" si="32">N38+P38+S38</f>
        <v>209014.94462843885</v>
      </c>
      <c r="U38" s="2">
        <f t="shared" ref="U38:U41" ca="1" si="33">O38+Q38+R38</f>
        <v>159374.54024133837</v>
      </c>
      <c r="V38" s="2">
        <f t="shared" ref="V38:V41" ca="1" si="34">T38-U38</f>
        <v>49640.404387100483</v>
      </c>
    </row>
    <row r="39" spans="2:22" x14ac:dyDescent="0.2">
      <c r="B39" s="1">
        <f t="shared" ca="1" si="0"/>
        <v>1</v>
      </c>
      <c r="C39" s="1" t="str">
        <f t="shared" ca="1" si="1"/>
        <v>Men</v>
      </c>
      <c r="D39" s="1">
        <f t="shared" ca="1" si="2"/>
        <v>40</v>
      </c>
      <c r="E39" s="1">
        <f t="shared" ca="1" si="3"/>
        <v>3</v>
      </c>
      <c r="F39" s="1" t="str">
        <f t="shared" ca="1" si="4"/>
        <v>Teaching</v>
      </c>
      <c r="G39" s="1">
        <f t="shared" ca="1" si="5"/>
        <v>2</v>
      </c>
      <c r="H39" s="1" t="str">
        <f t="shared" ca="1" si="6"/>
        <v>College</v>
      </c>
      <c r="I39" s="1">
        <f t="shared" ca="1" si="7"/>
        <v>2</v>
      </c>
      <c r="J39" s="1">
        <f t="shared" ca="1" si="8"/>
        <v>1</v>
      </c>
      <c r="K39" s="3">
        <f t="shared" ca="1" si="9"/>
        <v>48027</v>
      </c>
      <c r="L39" s="1">
        <f t="shared" ca="1" si="10"/>
        <v>8</v>
      </c>
      <c r="M39" s="1" t="str">
        <f t="shared" ca="1" si="11"/>
        <v>New York</v>
      </c>
      <c r="N39" s="4">
        <f t="shared" ca="1" si="28"/>
        <v>144081</v>
      </c>
      <c r="O39" s="4">
        <f t="shared" ca="1" si="13"/>
        <v>24301.648811506784</v>
      </c>
      <c r="P39" s="2">
        <f t="shared" ca="1" si="29"/>
        <v>26366.258875969106</v>
      </c>
      <c r="Q39" s="2">
        <f t="shared" ca="1" si="15"/>
        <v>1274</v>
      </c>
      <c r="R39" s="2">
        <f t="shared" ca="1" si="30"/>
        <v>11629.850210981123</v>
      </c>
      <c r="S39" s="2">
        <f t="shared" ca="1" si="31"/>
        <v>49721.29221483352</v>
      </c>
      <c r="T39" s="2">
        <f t="shared" ca="1" si="32"/>
        <v>220168.55109080262</v>
      </c>
      <c r="U39" s="2">
        <f t="shared" ca="1" si="33"/>
        <v>37205.499022487907</v>
      </c>
      <c r="V39" s="2">
        <f t="shared" ca="1" si="34"/>
        <v>182963.05206831472</v>
      </c>
    </row>
    <row r="40" spans="2:22" x14ac:dyDescent="0.2">
      <c r="B40" s="1">
        <f t="shared" ca="1" si="0"/>
        <v>1</v>
      </c>
      <c r="C40" s="1" t="str">
        <f t="shared" ca="1" si="1"/>
        <v>Men</v>
      </c>
      <c r="D40" s="1">
        <f t="shared" ca="1" si="2"/>
        <v>45</v>
      </c>
      <c r="E40" s="1">
        <f t="shared" ca="1" si="3"/>
        <v>5</v>
      </c>
      <c r="F40" s="1" t="str">
        <f t="shared" ca="1" si="4"/>
        <v>General Work</v>
      </c>
      <c r="G40" s="1">
        <f t="shared" ca="1" si="5"/>
        <v>6</v>
      </c>
      <c r="H40" s="1" t="str">
        <f t="shared" ca="1" si="6"/>
        <v>Other</v>
      </c>
      <c r="I40" s="1">
        <f t="shared" ca="1" si="7"/>
        <v>3</v>
      </c>
      <c r="J40" s="1">
        <f t="shared" ca="1" si="8"/>
        <v>3</v>
      </c>
      <c r="K40" s="3">
        <f t="shared" ca="1" si="9"/>
        <v>68687</v>
      </c>
      <c r="L40" s="1">
        <f t="shared" ca="1" si="10"/>
        <v>2</v>
      </c>
      <c r="M40" s="1" t="str">
        <f t="shared" ca="1" si="11"/>
        <v>Oregon</v>
      </c>
      <c r="N40" s="4">
        <f t="shared" ca="1" si="28"/>
        <v>412122</v>
      </c>
      <c r="O40" s="4">
        <f t="shared" ca="1" si="13"/>
        <v>324332.87429214502</v>
      </c>
      <c r="P40" s="2">
        <f t="shared" ca="1" si="29"/>
        <v>164921.21136408369</v>
      </c>
      <c r="Q40" s="2">
        <f t="shared" ca="1" si="15"/>
        <v>33643</v>
      </c>
      <c r="R40" s="2">
        <f t="shared" ca="1" si="30"/>
        <v>51183.046614931292</v>
      </c>
      <c r="S40" s="2">
        <f t="shared" ca="1" si="31"/>
        <v>56456.648740994977</v>
      </c>
      <c r="T40" s="2">
        <f t="shared" ca="1" si="32"/>
        <v>633499.86010507867</v>
      </c>
      <c r="U40" s="2">
        <f t="shared" ca="1" si="33"/>
        <v>409158.92090707633</v>
      </c>
      <c r="V40" s="2">
        <f t="shared" ca="1" si="34"/>
        <v>224340.93919800234</v>
      </c>
    </row>
    <row r="41" spans="2:22" x14ac:dyDescent="0.2">
      <c r="B41" s="1">
        <f t="shared" ca="1" si="0"/>
        <v>1</v>
      </c>
      <c r="C41" s="1" t="str">
        <f t="shared" ca="1" si="1"/>
        <v>Men</v>
      </c>
      <c r="D41" s="1">
        <f t="shared" ca="1" si="2"/>
        <v>26</v>
      </c>
      <c r="E41" s="1">
        <f t="shared" ca="1" si="3"/>
        <v>5</v>
      </c>
      <c r="F41" s="1" t="str">
        <f t="shared" ca="1" si="4"/>
        <v>General Work</v>
      </c>
      <c r="G41" s="1">
        <f t="shared" ca="1" si="5"/>
        <v>1</v>
      </c>
      <c r="H41" s="1" t="str">
        <f t="shared" ca="1" si="6"/>
        <v>High School</v>
      </c>
      <c r="I41" s="1">
        <f t="shared" ca="1" si="7"/>
        <v>1</v>
      </c>
      <c r="J41" s="1">
        <f t="shared" ca="1" si="8"/>
        <v>3</v>
      </c>
      <c r="K41" s="3">
        <f t="shared" ca="1" si="9"/>
        <v>82697</v>
      </c>
      <c r="L41" s="1">
        <f t="shared" ca="1" si="10"/>
        <v>4</v>
      </c>
      <c r="M41" s="1" t="str">
        <f t="shared" ca="1" si="11"/>
        <v>Massachusets</v>
      </c>
      <c r="N41" s="4">
        <f t="shared" ca="1" si="28"/>
        <v>330788</v>
      </c>
      <c r="O41" s="4">
        <f t="shared" ca="1" si="13"/>
        <v>85636.801349460919</v>
      </c>
      <c r="P41" s="2">
        <f t="shared" ca="1" si="29"/>
        <v>199333.72955610955</v>
      </c>
      <c r="Q41" s="2">
        <f t="shared" ca="1" si="15"/>
        <v>87840</v>
      </c>
      <c r="R41" s="2">
        <f t="shared" ca="1" si="30"/>
        <v>39387.153585952816</v>
      </c>
      <c r="S41" s="2">
        <f t="shared" ca="1" si="31"/>
        <v>49678.797487923817</v>
      </c>
      <c r="T41" s="2">
        <f t="shared" ca="1" si="32"/>
        <v>579800.5270440334</v>
      </c>
      <c r="U41" s="2">
        <f t="shared" ca="1" si="33"/>
        <v>212863.95493541373</v>
      </c>
      <c r="V41" s="2">
        <f t="shared" ca="1" si="34"/>
        <v>366936.57210861967</v>
      </c>
    </row>
  </sheetData>
  <mergeCells count="1">
    <mergeCell ref="X5:Y5"/>
  </mergeCells>
  <conditionalFormatting sqref="W12:X34">
    <cfRule type="top10" dxfId="0" priority="1" percent="1" bottom="1" rank="10"/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{8E1E19F3-8D00-4565-BDA1-8A33D74E9638}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1E19F3-8D00-4565-BDA1-8A33D74E9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W12:X34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198F-41B9-40E0-8DBD-A7C3D2F414DE}">
  <dimension ref="D2:T62"/>
  <sheetViews>
    <sheetView workbookViewId="0">
      <selection activeCell="S5" sqref="S5"/>
    </sheetView>
  </sheetViews>
  <sheetFormatPr baseColWidth="10" defaultColWidth="8.83203125" defaultRowHeight="15" x14ac:dyDescent="0.2"/>
  <cols>
    <col min="4" max="4" width="9.5" customWidth="1"/>
    <col min="5" max="5" width="12.33203125" customWidth="1"/>
    <col min="6" max="6" width="16.33203125" customWidth="1"/>
    <col min="7" max="7" width="19.5" customWidth="1"/>
    <col min="8" max="8" width="18.33203125" customWidth="1"/>
    <col min="9" max="9" width="12.5" style="1" customWidth="1"/>
    <col min="10" max="10" width="9.1640625" style="1"/>
    <col min="11" max="11" width="14" style="1" customWidth="1"/>
    <col min="12" max="12" width="9.1640625" style="1"/>
    <col min="13" max="13" width="12.5" style="1" customWidth="1"/>
    <col min="14" max="14" width="13.83203125" style="1" customWidth="1"/>
    <col min="15" max="15" width="21.6640625" customWidth="1"/>
    <col min="16" max="16" width="19.33203125" customWidth="1"/>
    <col min="17" max="17" width="22.1640625" customWidth="1"/>
    <col min="18" max="18" width="20" customWidth="1"/>
    <col min="19" max="19" width="22.33203125" customWidth="1"/>
    <col min="20" max="20" width="22.6640625" customWidth="1"/>
  </cols>
  <sheetData>
    <row r="2" spans="4:20" x14ac:dyDescent="0.2">
      <c r="D2" s="31" t="s">
        <v>44</v>
      </c>
      <c r="E2" s="31"/>
      <c r="F2" s="31"/>
      <c r="G2" s="31"/>
      <c r="H2" s="31"/>
    </row>
    <row r="3" spans="4:20" x14ac:dyDescent="0.2"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</row>
    <row r="4" spans="4:20" x14ac:dyDescent="0.2">
      <c r="D4" s="1">
        <f ca="1">IF(Database!C7="Men",1,0)</f>
        <v>0</v>
      </c>
      <c r="E4" s="1">
        <f ca="1">IF(Database!C7="Women",1,0)</f>
        <v>1</v>
      </c>
      <c r="F4" s="1">
        <f ca="1">SUM(D4:D38)</f>
        <v>18</v>
      </c>
      <c r="G4" s="1">
        <f ca="1">SUM(E4:E38)</f>
        <v>17</v>
      </c>
      <c r="H4" s="5">
        <f ca="1">AVERAGE(Table1[Age])</f>
        <v>34.799999999999997</v>
      </c>
      <c r="I4" s="1" t="s">
        <v>5</v>
      </c>
      <c r="J4" s="1" t="s">
        <v>3</v>
      </c>
      <c r="K4" s="1" t="s">
        <v>8</v>
      </c>
      <c r="L4" s="1" t="s">
        <v>6</v>
      </c>
      <c r="M4" s="1" t="s">
        <v>4</v>
      </c>
      <c r="N4" s="1" t="s">
        <v>7</v>
      </c>
      <c r="O4" s="1" t="s">
        <v>50</v>
      </c>
      <c r="P4" s="1" t="s">
        <v>51</v>
      </c>
      <c r="Q4" s="1" t="s">
        <v>52</v>
      </c>
      <c r="R4" s="1" t="s">
        <v>53</v>
      </c>
      <c r="S4" s="1" t="s">
        <v>54</v>
      </c>
      <c r="T4" s="1" t="s">
        <v>55</v>
      </c>
    </row>
    <row r="5" spans="4:20" x14ac:dyDescent="0.2">
      <c r="D5" s="1">
        <f ca="1">IF(Database!C8="Men",1,0)</f>
        <v>1</v>
      </c>
      <c r="E5" s="1">
        <f ca="1">IF(Database!C8="Women",1,0)</f>
        <v>0</v>
      </c>
      <c r="I5" s="1">
        <f ca="1">IF(Database!F7="Teaching",1,0)</f>
        <v>0</v>
      </c>
      <c r="J5" s="1">
        <f ca="1">IF(Database!F7="Health",1,0)</f>
        <v>0</v>
      </c>
      <c r="K5" s="1">
        <f ca="1">IF(Database!F7="Agriculture",1,0)</f>
        <v>0</v>
      </c>
      <c r="L5" s="1">
        <f ca="1">IF(Database!F7="IT",1,0)</f>
        <v>1</v>
      </c>
      <c r="M5" s="1">
        <f ca="1">IF(Database!F7="Construction",1,0)</f>
        <v>0</v>
      </c>
      <c r="N5" s="1">
        <f ca="1">IF(Database!F7="General Work",1,0)</f>
        <v>0</v>
      </c>
      <c r="O5" s="1">
        <f t="shared" ref="O5:T5" ca="1" si="0">SUM(I5:I39)</f>
        <v>4</v>
      </c>
      <c r="P5" s="1">
        <f t="shared" ca="1" si="0"/>
        <v>5</v>
      </c>
      <c r="Q5" s="1">
        <f t="shared" ca="1" si="0"/>
        <v>8</v>
      </c>
      <c r="R5" s="1">
        <f t="shared" ca="1" si="0"/>
        <v>6</v>
      </c>
      <c r="S5" s="1">
        <f t="shared" ca="1" si="0"/>
        <v>6</v>
      </c>
      <c r="T5" s="1">
        <f t="shared" ca="1" si="0"/>
        <v>6</v>
      </c>
    </row>
    <row r="6" spans="4:20" x14ac:dyDescent="0.2">
      <c r="D6" s="1">
        <f ca="1">IF(Database!C9="Men",1,0)</f>
        <v>1</v>
      </c>
      <c r="E6" s="1">
        <f ca="1">IF(Database!C9="Women",1,0)</f>
        <v>0</v>
      </c>
      <c r="I6" s="1">
        <f ca="1">IF(Database!F8="Teaching",1,0)</f>
        <v>0</v>
      </c>
      <c r="J6" s="1">
        <f ca="1">IF(Database!F8="Health",1,0)</f>
        <v>0</v>
      </c>
      <c r="K6" s="1">
        <f ca="1">IF(Database!F8="Agriculture",1,0)</f>
        <v>1</v>
      </c>
      <c r="L6" s="1">
        <f ca="1">IF(Database!F8="IT",1,0)</f>
        <v>0</v>
      </c>
      <c r="M6" s="1">
        <f ca="1">IF(Database!F8="Construction",1,0)</f>
        <v>0</v>
      </c>
      <c r="N6" s="1">
        <f ca="1">IF(Database!F8="General Work",1,0)</f>
        <v>0</v>
      </c>
    </row>
    <row r="7" spans="4:20" x14ac:dyDescent="0.2">
      <c r="D7" s="1">
        <f ca="1">IF(Database!C10="Men",1,0)</f>
        <v>0</v>
      </c>
      <c r="E7" s="1">
        <f ca="1">IF(Database!C10="Women",1,0)</f>
        <v>1</v>
      </c>
      <c r="I7" s="1">
        <f ca="1">IF(Database!F9="Teaching",1,0)</f>
        <v>0</v>
      </c>
      <c r="J7" s="1">
        <f ca="1">IF(Database!F9="Health",1,0)</f>
        <v>1</v>
      </c>
      <c r="K7" s="1">
        <f ca="1">IF(Database!F9="Agriculture",1,0)</f>
        <v>0</v>
      </c>
      <c r="L7" s="1">
        <f ca="1">IF(Database!F9="IT",1,0)</f>
        <v>0</v>
      </c>
      <c r="M7" s="1">
        <f ca="1">IF(Database!F9="Construction",1,0)</f>
        <v>0</v>
      </c>
      <c r="N7" s="1">
        <f ca="1">IF(Database!F9="General Work",1,0)</f>
        <v>0</v>
      </c>
    </row>
    <row r="8" spans="4:20" x14ac:dyDescent="0.2">
      <c r="D8" s="1">
        <f ca="1">IF(Database!C11="Men",1,0)</f>
        <v>0</v>
      </c>
      <c r="E8" s="1">
        <f ca="1">IF(Database!C11="Women",1,0)</f>
        <v>1</v>
      </c>
      <c r="I8" s="1">
        <f ca="1">IF(Database!F10="Teaching",1,0)</f>
        <v>0</v>
      </c>
      <c r="J8" s="1">
        <f ca="1">IF(Database!F10="Health",1,0)</f>
        <v>1</v>
      </c>
      <c r="K8" s="1">
        <f ca="1">IF(Database!F10="Agriculture",1,0)</f>
        <v>0</v>
      </c>
      <c r="L8" s="1">
        <f ca="1">IF(Database!F10="IT",1,0)</f>
        <v>0</v>
      </c>
      <c r="M8" s="1">
        <f ca="1">IF(Database!F10="Construction",1,0)</f>
        <v>0</v>
      </c>
      <c r="N8" s="1">
        <f ca="1">IF(Database!F10="General Work",1,0)</f>
        <v>0</v>
      </c>
    </row>
    <row r="9" spans="4:20" x14ac:dyDescent="0.2">
      <c r="D9" s="1">
        <f ca="1">IF(Database!C12="Men",1,0)</f>
        <v>0</v>
      </c>
      <c r="E9" s="1">
        <f ca="1">IF(Database!C12="Women",1,0)</f>
        <v>1</v>
      </c>
      <c r="I9" s="1">
        <f ca="1">IF(Database!F11="Teaching",1,0)</f>
        <v>0</v>
      </c>
      <c r="J9" s="1">
        <f ca="1">IF(Database!F11="Health",1,0)</f>
        <v>1</v>
      </c>
      <c r="K9" s="1">
        <f ca="1">IF(Database!F11="Agriculture",1,0)</f>
        <v>0</v>
      </c>
      <c r="L9" s="1">
        <f ca="1">IF(Database!F11="IT",1,0)</f>
        <v>0</v>
      </c>
      <c r="M9" s="1">
        <f ca="1">IF(Database!F11="Construction",1,0)</f>
        <v>0</v>
      </c>
      <c r="N9" s="1">
        <f ca="1">IF(Database!F11="General Work",1,0)</f>
        <v>0</v>
      </c>
    </row>
    <row r="10" spans="4:20" x14ac:dyDescent="0.2">
      <c r="D10" s="1">
        <f ca="1">IF(Database!C13="Men",1,0)</f>
        <v>0</v>
      </c>
      <c r="E10" s="1">
        <f ca="1">IF(Database!C13="Women",1,0)</f>
        <v>1</v>
      </c>
      <c r="I10" s="1">
        <f ca="1">IF(Database!F12="Teaching",1,0)</f>
        <v>1</v>
      </c>
      <c r="J10" s="1">
        <f ca="1">IF(Database!F12="Health",1,0)</f>
        <v>0</v>
      </c>
      <c r="K10" s="1">
        <f ca="1">IF(Database!F12="Agriculture",1,0)</f>
        <v>0</v>
      </c>
      <c r="L10" s="1">
        <f ca="1">IF(Database!F12="IT",1,0)</f>
        <v>0</v>
      </c>
      <c r="M10" s="1">
        <f ca="1">IF(Database!F12="Construction",1,0)</f>
        <v>0</v>
      </c>
      <c r="N10" s="1">
        <f ca="1">IF(Database!F12="General Work",1,0)</f>
        <v>0</v>
      </c>
    </row>
    <row r="11" spans="4:20" x14ac:dyDescent="0.2">
      <c r="D11" s="1">
        <f ca="1">IF(Database!C14="Men",1,0)</f>
        <v>0</v>
      </c>
      <c r="E11" s="1">
        <f ca="1">IF(Database!C14="Women",1,0)</f>
        <v>1</v>
      </c>
      <c r="I11" s="1">
        <f ca="1">IF(Database!F13="Teaching",1,0)</f>
        <v>0</v>
      </c>
      <c r="J11" s="1">
        <f ca="1">IF(Database!F13="Health",1,0)</f>
        <v>0</v>
      </c>
      <c r="K11" s="1">
        <f ca="1">IF(Database!F13="Agriculture",1,0)</f>
        <v>0</v>
      </c>
      <c r="L11" s="1">
        <f ca="1">IF(Database!F13="IT",1,0)</f>
        <v>0</v>
      </c>
      <c r="M11" s="1">
        <f ca="1">IF(Database!F13="Construction",1,0)</f>
        <v>1</v>
      </c>
      <c r="N11" s="1">
        <f ca="1">IF(Database!F13="General Work",1,0)</f>
        <v>0</v>
      </c>
    </row>
    <row r="12" spans="4:20" x14ac:dyDescent="0.2">
      <c r="D12" s="1">
        <f ca="1">IF(Database!C15="Men",1,0)</f>
        <v>1</v>
      </c>
      <c r="E12" s="1">
        <f ca="1">IF(Database!C15="Women",1,0)</f>
        <v>0</v>
      </c>
      <c r="I12" s="1">
        <f ca="1">IF(Database!F14="Teaching",1,0)</f>
        <v>0</v>
      </c>
      <c r="J12" s="1">
        <f ca="1">IF(Database!F14="Health",1,0)</f>
        <v>0</v>
      </c>
      <c r="K12" s="1">
        <f ca="1">IF(Database!F14="Agriculture",1,0)</f>
        <v>0</v>
      </c>
      <c r="L12" s="1">
        <f ca="1">IF(Database!F14="IT",1,0)</f>
        <v>1</v>
      </c>
      <c r="M12" s="1">
        <f ca="1">IF(Database!F14="Construction",1,0)</f>
        <v>0</v>
      </c>
      <c r="N12" s="1">
        <f ca="1">IF(Database!F14="General Work",1,0)</f>
        <v>0</v>
      </c>
    </row>
    <row r="13" spans="4:20" x14ac:dyDescent="0.2">
      <c r="D13" s="1">
        <f ca="1">IF(Database!C16="Men",1,0)</f>
        <v>1</v>
      </c>
      <c r="E13" s="1">
        <f ca="1">IF(Database!C16="Women",1,0)</f>
        <v>0</v>
      </c>
      <c r="I13" s="1">
        <f ca="1">IF(Database!F15="Teaching",1,0)</f>
        <v>0</v>
      </c>
      <c r="J13" s="1">
        <f ca="1">IF(Database!F15="Health",1,0)</f>
        <v>0</v>
      </c>
      <c r="K13" s="1">
        <f ca="1">IF(Database!F15="Agriculture",1,0)</f>
        <v>0</v>
      </c>
      <c r="L13" s="1">
        <f ca="1">IF(Database!F15="IT",1,0)</f>
        <v>1</v>
      </c>
      <c r="M13" s="1">
        <f ca="1">IF(Database!F15="Construction",1,0)</f>
        <v>0</v>
      </c>
      <c r="N13" s="1">
        <f ca="1">IF(Database!F15="General Work",1,0)</f>
        <v>0</v>
      </c>
    </row>
    <row r="14" spans="4:20" x14ac:dyDescent="0.2">
      <c r="D14" s="1">
        <f ca="1">IF(Database!C17="Men",1,0)</f>
        <v>1</v>
      </c>
      <c r="E14" s="1">
        <f ca="1">IF(Database!C17="Women",1,0)</f>
        <v>0</v>
      </c>
      <c r="I14" s="1">
        <f ca="1">IF(Database!F16="Teaching",1,0)</f>
        <v>0</v>
      </c>
      <c r="J14" s="1">
        <f ca="1">IF(Database!F16="Health",1,0)</f>
        <v>0</v>
      </c>
      <c r="K14" s="1">
        <f ca="1">IF(Database!F16="Agriculture",1,0)</f>
        <v>0</v>
      </c>
      <c r="L14" s="1">
        <f ca="1">IF(Database!F16="IT",1,0)</f>
        <v>0</v>
      </c>
      <c r="M14" s="1">
        <f ca="1">IF(Database!F16="Construction",1,0)</f>
        <v>1</v>
      </c>
      <c r="N14" s="1">
        <f ca="1">IF(Database!F16="General Work",1,0)</f>
        <v>0</v>
      </c>
    </row>
    <row r="15" spans="4:20" x14ac:dyDescent="0.2">
      <c r="D15" s="1">
        <f ca="1">IF(Database!C18="Men",1,0)</f>
        <v>0</v>
      </c>
      <c r="E15" s="1">
        <f ca="1">IF(Database!C18="Women",1,0)</f>
        <v>1</v>
      </c>
      <c r="I15" s="1">
        <f ca="1">IF(Database!F17="Teaching",1,0)</f>
        <v>0</v>
      </c>
      <c r="J15" s="1">
        <f ca="1">IF(Database!F17="Health",1,0)</f>
        <v>0</v>
      </c>
      <c r="K15" s="1">
        <f ca="1">IF(Database!F17="Agriculture",1,0)</f>
        <v>1</v>
      </c>
      <c r="L15" s="1">
        <f ca="1">IF(Database!F17="IT",1,0)</f>
        <v>0</v>
      </c>
      <c r="M15" s="1">
        <f ca="1">IF(Database!F17="Construction",1,0)</f>
        <v>0</v>
      </c>
      <c r="N15" s="1">
        <f ca="1">IF(Database!F17="General Work",1,0)</f>
        <v>0</v>
      </c>
    </row>
    <row r="16" spans="4:20" x14ac:dyDescent="0.2">
      <c r="D16" s="1">
        <f ca="1">IF(Database!C19="Men",1,0)</f>
        <v>0</v>
      </c>
      <c r="E16" s="1">
        <f ca="1">IF(Database!C19="Women",1,0)</f>
        <v>1</v>
      </c>
      <c r="I16" s="1">
        <f ca="1">IF(Database!F18="Teaching",1,0)</f>
        <v>1</v>
      </c>
      <c r="J16" s="1">
        <f ca="1">IF(Database!F18="Health",1,0)</f>
        <v>0</v>
      </c>
      <c r="K16" s="1">
        <f ca="1">IF(Database!F18="Agriculture",1,0)</f>
        <v>0</v>
      </c>
      <c r="L16" s="1">
        <f ca="1">IF(Database!F18="IT",1,0)</f>
        <v>0</v>
      </c>
      <c r="M16" s="1">
        <f ca="1">IF(Database!F18="Construction",1,0)</f>
        <v>0</v>
      </c>
      <c r="N16" s="1">
        <f ca="1">IF(Database!F18="General Work",1,0)</f>
        <v>0</v>
      </c>
    </row>
    <row r="17" spans="4:14" x14ac:dyDescent="0.2">
      <c r="D17" s="1">
        <f ca="1">IF(Database!C20="Men",1,0)</f>
        <v>1</v>
      </c>
      <c r="E17" s="1">
        <f ca="1">IF(Database!C20="Women",1,0)</f>
        <v>0</v>
      </c>
      <c r="I17" s="1">
        <f ca="1">IF(Database!F19="Teaching",1,0)</f>
        <v>0</v>
      </c>
      <c r="J17" s="1">
        <f ca="1">IF(Database!F19="Health",1,0)</f>
        <v>0</v>
      </c>
      <c r="K17" s="1">
        <f ca="1">IF(Database!F19="Agriculture",1,0)</f>
        <v>0</v>
      </c>
      <c r="L17" s="1">
        <f ca="1">IF(Database!F19="IT",1,0)</f>
        <v>0</v>
      </c>
      <c r="M17" s="1">
        <f ca="1">IF(Database!F19="Construction",1,0)</f>
        <v>1</v>
      </c>
      <c r="N17" s="1">
        <f ca="1">IF(Database!F19="General Work",1,0)</f>
        <v>0</v>
      </c>
    </row>
    <row r="18" spans="4:14" x14ac:dyDescent="0.2">
      <c r="D18" s="1">
        <f ca="1">IF(Database!C21="Men",1,0)</f>
        <v>1</v>
      </c>
      <c r="E18" s="1">
        <f ca="1">IF(Database!C21="Women",1,0)</f>
        <v>0</v>
      </c>
      <c r="I18" s="1">
        <f ca="1">IF(Database!F20="Teaching",1,0)</f>
        <v>0</v>
      </c>
      <c r="J18" s="1">
        <f ca="1">IF(Database!F20="Health",1,0)</f>
        <v>0</v>
      </c>
      <c r="K18" s="1">
        <f ca="1">IF(Database!F20="Agriculture",1,0)</f>
        <v>1</v>
      </c>
      <c r="L18" s="1">
        <f ca="1">IF(Database!F20="IT",1,0)</f>
        <v>0</v>
      </c>
      <c r="M18" s="1">
        <f ca="1">IF(Database!F20="Construction",1,0)</f>
        <v>0</v>
      </c>
      <c r="N18" s="1">
        <f ca="1">IF(Database!F20="General Work",1,0)</f>
        <v>0</v>
      </c>
    </row>
    <row r="19" spans="4:14" x14ac:dyDescent="0.2">
      <c r="D19" s="1">
        <f ca="1">IF(Database!C22="Men",1,0)</f>
        <v>0</v>
      </c>
      <c r="E19" s="1">
        <f ca="1">IF(Database!C22="Women",1,0)</f>
        <v>1</v>
      </c>
      <c r="I19" s="1">
        <f ca="1">IF(Database!F21="Teaching",1,0)</f>
        <v>0</v>
      </c>
      <c r="J19" s="1">
        <f ca="1">IF(Database!F21="Health",1,0)</f>
        <v>0</v>
      </c>
      <c r="K19" s="1">
        <f ca="1">IF(Database!F21="Agriculture",1,0)</f>
        <v>0</v>
      </c>
      <c r="L19" s="1">
        <f ca="1">IF(Database!F21="IT",1,0)</f>
        <v>1</v>
      </c>
      <c r="M19" s="1">
        <f ca="1">IF(Database!F21="Construction",1,0)</f>
        <v>0</v>
      </c>
      <c r="N19" s="1">
        <f ca="1">IF(Database!F21="General Work",1,0)</f>
        <v>0</v>
      </c>
    </row>
    <row r="20" spans="4:14" x14ac:dyDescent="0.2">
      <c r="D20" s="1">
        <f ca="1">IF(Database!C23="Men",1,0)</f>
        <v>0</v>
      </c>
      <c r="E20" s="1">
        <f ca="1">IF(Database!C23="Women",1,0)</f>
        <v>1</v>
      </c>
      <c r="I20" s="1">
        <f ca="1">IF(Database!F22="Teaching",1,0)</f>
        <v>0</v>
      </c>
      <c r="J20" s="1">
        <f ca="1">IF(Database!F22="Health",1,0)</f>
        <v>0</v>
      </c>
      <c r="K20" s="1">
        <f ca="1">IF(Database!F22="Agriculture",1,0)</f>
        <v>0</v>
      </c>
      <c r="L20" s="1">
        <f ca="1">IF(Database!F22="IT",1,0)</f>
        <v>0</v>
      </c>
      <c r="M20" s="1">
        <f ca="1">IF(Database!F22="Construction",1,0)</f>
        <v>0</v>
      </c>
      <c r="N20" s="1">
        <f ca="1">IF(Database!F22="General Work",1,0)</f>
        <v>1</v>
      </c>
    </row>
    <row r="21" spans="4:14" x14ac:dyDescent="0.2">
      <c r="D21" s="1">
        <f ca="1">IF(Database!C24="Men",1,0)</f>
        <v>0</v>
      </c>
      <c r="E21" s="1">
        <f ca="1">IF(Database!C24="Women",1,0)</f>
        <v>1</v>
      </c>
      <c r="I21" s="1">
        <f ca="1">IF(Database!F23="Teaching",1,0)</f>
        <v>0</v>
      </c>
      <c r="J21" s="1">
        <f ca="1">IF(Database!F23="Health",1,0)</f>
        <v>0</v>
      </c>
      <c r="K21" s="1">
        <f ca="1">IF(Database!F23="Agriculture",1,0)</f>
        <v>0</v>
      </c>
      <c r="L21" s="1">
        <f ca="1">IF(Database!F23="IT",1,0)</f>
        <v>0</v>
      </c>
      <c r="M21" s="1">
        <f ca="1">IF(Database!F23="Construction",1,0)</f>
        <v>0</v>
      </c>
      <c r="N21" s="1">
        <f ca="1">IF(Database!F23="General Work",1,0)</f>
        <v>1</v>
      </c>
    </row>
    <row r="22" spans="4:14" x14ac:dyDescent="0.2">
      <c r="D22" s="1">
        <f ca="1">IF(Database!C25="Men",1,0)</f>
        <v>1</v>
      </c>
      <c r="E22" s="1">
        <f ca="1">IF(Database!C25="Women",1,0)</f>
        <v>0</v>
      </c>
      <c r="I22" s="1">
        <f ca="1">IF(Database!F24="Teaching",1,0)</f>
        <v>0</v>
      </c>
      <c r="J22" s="1">
        <f ca="1">IF(Database!F24="Health",1,0)</f>
        <v>0</v>
      </c>
      <c r="K22" s="1">
        <f ca="1">IF(Database!F24="Agriculture",1,0)</f>
        <v>1</v>
      </c>
      <c r="L22" s="1">
        <f ca="1">IF(Database!F24="IT",1,0)</f>
        <v>0</v>
      </c>
      <c r="M22" s="1">
        <f ca="1">IF(Database!F24="Construction",1,0)</f>
        <v>0</v>
      </c>
      <c r="N22" s="1">
        <f ca="1">IF(Database!F24="General Work",1,0)</f>
        <v>0</v>
      </c>
    </row>
    <row r="23" spans="4:14" x14ac:dyDescent="0.2">
      <c r="D23" s="1">
        <f ca="1">IF(Database!C26="Men",1,0)</f>
        <v>0</v>
      </c>
      <c r="E23" s="1">
        <f ca="1">IF(Database!C26="Women",1,0)</f>
        <v>1</v>
      </c>
      <c r="I23" s="1">
        <f ca="1">IF(Database!F25="Teaching",1,0)</f>
        <v>0</v>
      </c>
      <c r="J23" s="1">
        <f ca="1">IF(Database!F25="Health",1,0)</f>
        <v>1</v>
      </c>
      <c r="K23" s="1">
        <f ca="1">IF(Database!F25="Agriculture",1,0)</f>
        <v>0</v>
      </c>
      <c r="L23" s="1">
        <f ca="1">IF(Database!F25="IT",1,0)</f>
        <v>0</v>
      </c>
      <c r="M23" s="1">
        <f ca="1">IF(Database!F25="Construction",1,0)</f>
        <v>0</v>
      </c>
      <c r="N23" s="1">
        <f ca="1">IF(Database!F25="General Work",1,0)</f>
        <v>0</v>
      </c>
    </row>
    <row r="24" spans="4:14" x14ac:dyDescent="0.2">
      <c r="D24" s="1">
        <f ca="1">IF(Database!C27="Men",1,0)</f>
        <v>0</v>
      </c>
      <c r="E24" s="1">
        <f ca="1">IF(Database!C27="Women",1,0)</f>
        <v>1</v>
      </c>
      <c r="I24" s="1">
        <f ca="1">IF(Database!F26="Teaching",1,0)</f>
        <v>0</v>
      </c>
      <c r="J24" s="1">
        <f ca="1">IF(Database!F26="Health",1,0)</f>
        <v>0</v>
      </c>
      <c r="K24" s="1">
        <f ca="1">IF(Database!F26="Agriculture",1,0)</f>
        <v>1</v>
      </c>
      <c r="L24" s="1">
        <f ca="1">IF(Database!F26="IT",1,0)</f>
        <v>0</v>
      </c>
      <c r="M24" s="1">
        <f ca="1">IF(Database!F26="Construction",1,0)</f>
        <v>0</v>
      </c>
      <c r="N24" s="1">
        <f ca="1">IF(Database!F26="General Work",1,0)</f>
        <v>0</v>
      </c>
    </row>
    <row r="25" spans="4:14" x14ac:dyDescent="0.2">
      <c r="D25" s="1">
        <f ca="1">IF(Database!C28="Men",1,0)</f>
        <v>1</v>
      </c>
      <c r="E25" s="1">
        <f ca="1">IF(Database!C28="Women",1,0)</f>
        <v>0</v>
      </c>
      <c r="I25" s="1">
        <f ca="1">IF(Database!F27="Teaching",1,0)</f>
        <v>0</v>
      </c>
      <c r="J25" s="1">
        <f ca="1">IF(Database!F27="Health",1,0)</f>
        <v>0</v>
      </c>
      <c r="K25" s="1">
        <f ca="1">IF(Database!F27="Agriculture",1,0)</f>
        <v>0</v>
      </c>
      <c r="L25" s="1">
        <f ca="1">IF(Database!F27="IT",1,0)</f>
        <v>0</v>
      </c>
      <c r="M25" s="1">
        <f ca="1">IF(Database!F27="Construction",1,0)</f>
        <v>0</v>
      </c>
      <c r="N25" s="1">
        <f ca="1">IF(Database!F27="General Work",1,0)</f>
        <v>1</v>
      </c>
    </row>
    <row r="26" spans="4:14" x14ac:dyDescent="0.2">
      <c r="D26" s="1">
        <f ca="1">IF(Database!C29="Men",1,0)</f>
        <v>1</v>
      </c>
      <c r="E26" s="1">
        <f ca="1">IF(Database!C29="Women",1,0)</f>
        <v>0</v>
      </c>
      <c r="I26" s="1">
        <f ca="1">IF(Database!F28="Teaching",1,0)</f>
        <v>0</v>
      </c>
      <c r="J26" s="1">
        <f ca="1">IF(Database!F28="Health",1,0)</f>
        <v>0</v>
      </c>
      <c r="K26" s="1">
        <f ca="1">IF(Database!F28="Agriculture",1,0)</f>
        <v>0</v>
      </c>
      <c r="L26" s="1">
        <f ca="1">IF(Database!F28="IT",1,0)</f>
        <v>0</v>
      </c>
      <c r="M26" s="1">
        <f ca="1">IF(Database!F28="Construction",1,0)</f>
        <v>1</v>
      </c>
      <c r="N26" s="1">
        <f ca="1">IF(Database!F28="General Work",1,0)</f>
        <v>0</v>
      </c>
    </row>
    <row r="27" spans="4:14" x14ac:dyDescent="0.2">
      <c r="D27" s="1">
        <f ca="1">IF(Database!C30="Men",1,0)</f>
        <v>0</v>
      </c>
      <c r="E27" s="1">
        <f ca="1">IF(Database!C30="Women",1,0)</f>
        <v>1</v>
      </c>
      <c r="I27" s="1">
        <f ca="1">IF(Database!F29="Teaching",1,0)</f>
        <v>0</v>
      </c>
      <c r="J27" s="1">
        <f ca="1">IF(Database!F29="Health",1,0)</f>
        <v>0</v>
      </c>
      <c r="K27" s="1">
        <f ca="1">IF(Database!F29="Agriculture",1,0)</f>
        <v>1</v>
      </c>
      <c r="L27" s="1">
        <f ca="1">IF(Database!F29="IT",1,0)</f>
        <v>0</v>
      </c>
      <c r="M27" s="1">
        <f ca="1">IF(Database!F29="Construction",1,0)</f>
        <v>0</v>
      </c>
      <c r="N27" s="1">
        <f ca="1">IF(Database!F29="General Work",1,0)</f>
        <v>0</v>
      </c>
    </row>
    <row r="28" spans="4:14" x14ac:dyDescent="0.2">
      <c r="D28" s="1">
        <f ca="1">IF(Database!C31="Men",1,0)</f>
        <v>1</v>
      </c>
      <c r="E28" s="1">
        <f ca="1">IF(Database!C31="Women",1,0)</f>
        <v>0</v>
      </c>
      <c r="I28" s="1">
        <f ca="1">IF(Database!F30="Teaching",1,0)</f>
        <v>0</v>
      </c>
      <c r="J28" s="1">
        <f ca="1">IF(Database!F30="Health",1,0)</f>
        <v>0</v>
      </c>
      <c r="K28" s="1">
        <f ca="1">IF(Database!F30="Agriculture",1,0)</f>
        <v>0</v>
      </c>
      <c r="L28" s="1">
        <f ca="1">IF(Database!F30="IT",1,0)</f>
        <v>0</v>
      </c>
      <c r="M28" s="1">
        <f ca="1">IF(Database!F30="Construction",1,0)</f>
        <v>1</v>
      </c>
      <c r="N28" s="1">
        <f ca="1">IF(Database!F30="General Work",1,0)</f>
        <v>0</v>
      </c>
    </row>
    <row r="29" spans="4:14" x14ac:dyDescent="0.2">
      <c r="D29" s="1">
        <f ca="1">IF(Database!C32="Men",1,0)</f>
        <v>1</v>
      </c>
      <c r="E29" s="1">
        <f ca="1">IF(Database!C32="Women",1,0)</f>
        <v>0</v>
      </c>
      <c r="I29" s="1">
        <f ca="1">IF(Database!F31="Teaching",1,0)</f>
        <v>0</v>
      </c>
      <c r="J29" s="1">
        <f ca="1">IF(Database!F31="Health",1,0)</f>
        <v>0</v>
      </c>
      <c r="K29" s="1">
        <f ca="1">IF(Database!F31="Agriculture",1,0)</f>
        <v>0</v>
      </c>
      <c r="L29" s="1">
        <f ca="1">IF(Database!F31="IT",1,0)</f>
        <v>1</v>
      </c>
      <c r="M29" s="1">
        <f ca="1">IF(Database!F31="Construction",1,0)</f>
        <v>0</v>
      </c>
      <c r="N29" s="1">
        <f ca="1">IF(Database!F31="General Work",1,0)</f>
        <v>0</v>
      </c>
    </row>
    <row r="30" spans="4:14" x14ac:dyDescent="0.2">
      <c r="D30" s="1">
        <f ca="1">IF(Database!C33="Men",1,0)</f>
        <v>0</v>
      </c>
      <c r="E30" s="1">
        <f ca="1">IF(Database!C33="Women",1,0)</f>
        <v>1</v>
      </c>
      <c r="I30" s="1">
        <f ca="1">IF(Database!F32="Teaching",1,0)</f>
        <v>0</v>
      </c>
      <c r="J30" s="1">
        <f ca="1">IF(Database!F32="Health",1,0)</f>
        <v>0</v>
      </c>
      <c r="K30" s="1">
        <f ca="1">IF(Database!F32="Agriculture",1,0)</f>
        <v>0</v>
      </c>
      <c r="L30" s="1">
        <f ca="1">IF(Database!F32="IT",1,0)</f>
        <v>1</v>
      </c>
      <c r="M30" s="1">
        <f ca="1">IF(Database!F32="Construction",1,0)</f>
        <v>0</v>
      </c>
      <c r="N30" s="1">
        <f ca="1">IF(Database!F32="General Work",1,0)</f>
        <v>0</v>
      </c>
    </row>
    <row r="31" spans="4:14" x14ac:dyDescent="0.2">
      <c r="D31" s="1">
        <f ca="1">IF(Database!C34="Men",1,0)</f>
        <v>1</v>
      </c>
      <c r="E31" s="1">
        <f ca="1">IF(Database!C34="Women",1,0)</f>
        <v>0</v>
      </c>
      <c r="I31" s="1">
        <f ca="1">IF(Database!F33="Teaching",1,0)</f>
        <v>0</v>
      </c>
      <c r="J31" s="1">
        <f ca="1">IF(Database!F33="Health",1,0)</f>
        <v>0</v>
      </c>
      <c r="K31" s="1">
        <f ca="1">IF(Database!F33="Agriculture",1,0)</f>
        <v>1</v>
      </c>
      <c r="L31" s="1">
        <f ca="1">IF(Database!F33="IT",1,0)</f>
        <v>0</v>
      </c>
      <c r="M31" s="1">
        <f ca="1">IF(Database!F33="Construction",1,0)</f>
        <v>0</v>
      </c>
      <c r="N31" s="1">
        <f ca="1">IF(Database!F33="General Work",1,0)</f>
        <v>0</v>
      </c>
    </row>
    <row r="32" spans="4:14" x14ac:dyDescent="0.2">
      <c r="D32" s="1">
        <f ca="1">IF(Database!C35="Men",1,0)</f>
        <v>0</v>
      </c>
      <c r="E32" s="1">
        <f ca="1">IF(Database!C35="Women",1,0)</f>
        <v>1</v>
      </c>
      <c r="I32" s="1">
        <f ca="1">IF(Database!F34="Teaching",1,0)</f>
        <v>0</v>
      </c>
      <c r="J32" s="1">
        <f ca="1">IF(Database!F34="Health",1,0)</f>
        <v>0</v>
      </c>
      <c r="K32" s="1">
        <f ca="1">IF(Database!F34="Agriculture",1,0)</f>
        <v>1</v>
      </c>
      <c r="L32" s="1">
        <f ca="1">IF(Database!F34="IT",1,0)</f>
        <v>0</v>
      </c>
      <c r="M32" s="1">
        <f ca="1">IF(Database!F34="Construction",1,0)</f>
        <v>0</v>
      </c>
      <c r="N32" s="1">
        <f ca="1">IF(Database!F34="General Work",1,0)</f>
        <v>0</v>
      </c>
    </row>
    <row r="33" spans="4:14" x14ac:dyDescent="0.2">
      <c r="D33" s="1">
        <f ca="1">IF(Database!C36="Men",1,0)</f>
        <v>1</v>
      </c>
      <c r="E33" s="1">
        <f ca="1">IF(Database!C36="Women",1,0)</f>
        <v>0</v>
      </c>
      <c r="I33" s="1">
        <f ca="1">IF(Database!F35="Teaching",1,0)</f>
        <v>0</v>
      </c>
      <c r="J33" s="1">
        <f ca="1">IF(Database!F35="Health",1,0)</f>
        <v>0</v>
      </c>
      <c r="K33" s="1">
        <f ca="1">IF(Database!F35="Agriculture",1,0)</f>
        <v>0</v>
      </c>
      <c r="L33" s="1">
        <f ca="1">IF(Database!F35="IT",1,0)</f>
        <v>0</v>
      </c>
      <c r="M33" s="1">
        <f ca="1">IF(Database!F35="Construction",1,0)</f>
        <v>0</v>
      </c>
      <c r="N33" s="1">
        <f ca="1">IF(Database!F35="General Work",1,0)</f>
        <v>1</v>
      </c>
    </row>
    <row r="34" spans="4:14" x14ac:dyDescent="0.2">
      <c r="D34" s="1">
        <f ca="1">IF(Database!C37="Men",1,0)</f>
        <v>0</v>
      </c>
      <c r="E34" s="1">
        <f ca="1">IF(Database!C37="Women",1,0)</f>
        <v>1</v>
      </c>
      <c r="I34" s="1">
        <f ca="1">IF(Database!F36="Teaching",1,0)</f>
        <v>0</v>
      </c>
      <c r="J34" s="1">
        <f ca="1">IF(Database!F36="Health",1,0)</f>
        <v>1</v>
      </c>
      <c r="K34" s="1">
        <f ca="1">IF(Database!F36="Agriculture",1,0)</f>
        <v>0</v>
      </c>
      <c r="L34" s="1">
        <f ca="1">IF(Database!F36="IT",1,0)</f>
        <v>0</v>
      </c>
      <c r="M34" s="1">
        <f ca="1">IF(Database!F36="Construction",1,0)</f>
        <v>0</v>
      </c>
      <c r="N34" s="1">
        <f ca="1">IF(Database!F36="General Work",1,0)</f>
        <v>0</v>
      </c>
    </row>
    <row r="35" spans="4:14" x14ac:dyDescent="0.2">
      <c r="D35" s="1">
        <f ca="1">IF(Database!C38="Men",1,0)</f>
        <v>1</v>
      </c>
      <c r="E35" s="1">
        <f ca="1">IF(Database!C38="Women",1,0)</f>
        <v>0</v>
      </c>
      <c r="I35" s="1">
        <f ca="1">IF(Database!F37="Teaching",1,0)</f>
        <v>0</v>
      </c>
      <c r="J35" s="1">
        <f ca="1">IF(Database!F37="Health",1,0)</f>
        <v>0</v>
      </c>
      <c r="K35" s="1">
        <f ca="1">IF(Database!F37="Agriculture",1,0)</f>
        <v>0</v>
      </c>
      <c r="L35" s="1">
        <f ca="1">IF(Database!F37="IT",1,0)</f>
        <v>0</v>
      </c>
      <c r="M35" s="1">
        <f ca="1">IF(Database!F37="Construction",1,0)</f>
        <v>1</v>
      </c>
      <c r="N35" s="1">
        <f ca="1">IF(Database!F37="General Work",1,0)</f>
        <v>0</v>
      </c>
    </row>
    <row r="36" spans="4:14" x14ac:dyDescent="0.2">
      <c r="D36" s="1">
        <f ca="1">IF(Database!C39="Men",1,0)</f>
        <v>1</v>
      </c>
      <c r="E36" s="1">
        <f ca="1">IF(Database!C39="Women",1,0)</f>
        <v>0</v>
      </c>
      <c r="I36" s="1">
        <f ca="1">IF(Database!F38="Teaching",1,0)</f>
        <v>1</v>
      </c>
      <c r="J36" s="1">
        <f ca="1">IF(Database!F38="Health",1,0)</f>
        <v>0</v>
      </c>
      <c r="K36" s="1">
        <f ca="1">IF(Database!F38="Agriculture",1,0)</f>
        <v>0</v>
      </c>
      <c r="L36" s="1">
        <f ca="1">IF(Database!F38="IT",1,0)</f>
        <v>0</v>
      </c>
      <c r="M36" s="1">
        <f ca="1">IF(Database!F38="Construction",1,0)</f>
        <v>0</v>
      </c>
      <c r="N36" s="1">
        <f ca="1">IF(Database!F38="General Work",1,0)</f>
        <v>0</v>
      </c>
    </row>
    <row r="37" spans="4:14" x14ac:dyDescent="0.2">
      <c r="D37" s="1">
        <f ca="1">IF(Database!C40="Men",1,0)</f>
        <v>1</v>
      </c>
      <c r="E37" s="1">
        <f ca="1">IF(Database!C40="Women",1,0)</f>
        <v>0</v>
      </c>
      <c r="I37" s="1">
        <f ca="1">IF(Database!F39="Teaching",1,0)</f>
        <v>1</v>
      </c>
      <c r="J37" s="1">
        <f ca="1">IF(Database!F39="Health",1,0)</f>
        <v>0</v>
      </c>
      <c r="K37" s="1">
        <f ca="1">IF(Database!F39="Agriculture",1,0)</f>
        <v>0</v>
      </c>
      <c r="L37" s="1">
        <f ca="1">IF(Database!F39="IT",1,0)</f>
        <v>0</v>
      </c>
      <c r="M37" s="1">
        <f ca="1">IF(Database!F39="Construction",1,0)</f>
        <v>0</v>
      </c>
      <c r="N37" s="1">
        <f ca="1">IF(Database!F39="General Work",1,0)</f>
        <v>0</v>
      </c>
    </row>
    <row r="38" spans="4:14" x14ac:dyDescent="0.2">
      <c r="D38" s="1">
        <f ca="1">IF(Database!C41="Men",1,0)</f>
        <v>1</v>
      </c>
      <c r="E38" s="1">
        <f ca="1">IF(Database!C41="Women",1,0)</f>
        <v>0</v>
      </c>
      <c r="I38" s="1">
        <f ca="1">IF(Database!F40="Teaching",1,0)</f>
        <v>0</v>
      </c>
      <c r="J38" s="1">
        <f ca="1">IF(Database!F40="Health",1,0)</f>
        <v>0</v>
      </c>
      <c r="K38" s="1">
        <f ca="1">IF(Database!F40="Agriculture",1,0)</f>
        <v>0</v>
      </c>
      <c r="L38" s="1">
        <f ca="1">IF(Database!F40="IT",1,0)</f>
        <v>0</v>
      </c>
      <c r="M38" s="1">
        <f ca="1">IF(Database!F40="Construction",1,0)</f>
        <v>0</v>
      </c>
      <c r="N38" s="1">
        <f ca="1">IF(Database!F40="General Work",1,0)</f>
        <v>1</v>
      </c>
    </row>
    <row r="39" spans="4:14" x14ac:dyDescent="0.2">
      <c r="D39" s="1"/>
      <c r="E39" s="1"/>
      <c r="I39" s="1">
        <f ca="1">IF(Database!F41="Teaching",1,0)</f>
        <v>0</v>
      </c>
      <c r="J39" s="1">
        <f ca="1">IF(Database!F41="Health",1,0)</f>
        <v>0</v>
      </c>
      <c r="K39" s="1">
        <f ca="1">IF(Database!F41="Agriculture",1,0)</f>
        <v>0</v>
      </c>
      <c r="L39" s="1">
        <f ca="1">IF(Database!F41="IT",1,0)</f>
        <v>0</v>
      </c>
      <c r="M39" s="1">
        <f ca="1">IF(Database!F41="Construction",1,0)</f>
        <v>0</v>
      </c>
      <c r="N39" s="1">
        <f ca="1">IF(Database!F41="General Work",1,0)</f>
        <v>1</v>
      </c>
    </row>
    <row r="40" spans="4:14" x14ac:dyDescent="0.2">
      <c r="D40" s="1"/>
      <c r="E40" s="1"/>
    </row>
    <row r="41" spans="4:14" x14ac:dyDescent="0.2">
      <c r="D41" s="1"/>
      <c r="E41" s="1"/>
    </row>
    <row r="42" spans="4:14" x14ac:dyDescent="0.2">
      <c r="D42" s="1"/>
      <c r="E42" s="1"/>
    </row>
    <row r="43" spans="4:14" x14ac:dyDescent="0.2">
      <c r="D43" s="1"/>
      <c r="E43" s="1"/>
    </row>
    <row r="44" spans="4:14" x14ac:dyDescent="0.2">
      <c r="D44" s="1"/>
      <c r="E44" s="1"/>
    </row>
    <row r="45" spans="4:14" x14ac:dyDescent="0.2">
      <c r="D45" s="1"/>
      <c r="E45" s="1"/>
    </row>
    <row r="46" spans="4:14" x14ac:dyDescent="0.2">
      <c r="D46" s="1"/>
      <c r="E46" s="1"/>
    </row>
    <row r="47" spans="4:14" x14ac:dyDescent="0.2">
      <c r="D47" s="1"/>
      <c r="E47" s="1"/>
    </row>
    <row r="48" spans="4:14" x14ac:dyDescent="0.2">
      <c r="D48" s="1"/>
      <c r="E48" s="1"/>
    </row>
    <row r="49" spans="4:5" x14ac:dyDescent="0.2">
      <c r="D49" s="1"/>
      <c r="E49" s="1"/>
    </row>
    <row r="50" spans="4:5" x14ac:dyDescent="0.2">
      <c r="D50" s="1"/>
      <c r="E50" s="1"/>
    </row>
    <row r="51" spans="4:5" x14ac:dyDescent="0.2">
      <c r="D51" s="1"/>
      <c r="E51" s="1"/>
    </row>
    <row r="52" spans="4:5" x14ac:dyDescent="0.2">
      <c r="D52" s="1"/>
      <c r="E52" s="1"/>
    </row>
    <row r="53" spans="4:5" x14ac:dyDescent="0.2">
      <c r="D53" s="1"/>
      <c r="E53" s="1"/>
    </row>
    <row r="54" spans="4:5" x14ac:dyDescent="0.2">
      <c r="D54" s="1"/>
      <c r="E54" s="1"/>
    </row>
    <row r="55" spans="4:5" x14ac:dyDescent="0.2">
      <c r="D55" s="1"/>
      <c r="E55" s="1"/>
    </row>
    <row r="56" spans="4:5" x14ac:dyDescent="0.2">
      <c r="D56" s="1"/>
      <c r="E56" s="1"/>
    </row>
    <row r="57" spans="4:5" x14ac:dyDescent="0.2">
      <c r="D57" s="1"/>
      <c r="E57" s="1"/>
    </row>
    <row r="58" spans="4:5" x14ac:dyDescent="0.2">
      <c r="D58" s="1"/>
      <c r="E58" s="1"/>
    </row>
    <row r="59" spans="4:5" x14ac:dyDescent="0.2">
      <c r="D59" s="1"/>
      <c r="E59" s="1"/>
    </row>
    <row r="60" spans="4:5" x14ac:dyDescent="0.2">
      <c r="D60" s="1"/>
      <c r="E60" s="1"/>
    </row>
    <row r="61" spans="4:5" x14ac:dyDescent="0.2">
      <c r="D61" s="1"/>
      <c r="E61" s="1"/>
    </row>
    <row r="62" spans="4:5" x14ac:dyDescent="0.2">
      <c r="D62" s="1"/>
      <c r="E62" s="1"/>
    </row>
  </sheetData>
  <mergeCells count="1">
    <mergeCell ref="D2:H2"/>
  </mergeCells>
  <conditionalFormatting sqref="I5:N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D5EA-C0F4-45D2-956E-49289E310098}">
  <dimension ref="C3:AD38"/>
  <sheetViews>
    <sheetView workbookViewId="0">
      <selection activeCell="R35" sqref="R35"/>
    </sheetView>
  </sheetViews>
  <sheetFormatPr baseColWidth="10" defaultColWidth="8.83203125" defaultRowHeight="15" x14ac:dyDescent="0.2"/>
  <cols>
    <col min="6" max="6" width="13.33203125" customWidth="1"/>
    <col min="7" max="7" width="13" customWidth="1"/>
    <col min="10" max="10" width="15.5" customWidth="1"/>
    <col min="11" max="11" width="16.5" customWidth="1"/>
    <col min="13" max="13" width="18" customWidth="1"/>
    <col min="14" max="14" width="13.5" customWidth="1"/>
    <col min="15" max="15" width="14.5" customWidth="1"/>
    <col min="21" max="21" width="10" customWidth="1"/>
    <col min="22" max="22" width="11.83203125" customWidth="1"/>
    <col min="25" max="25" width="12.6640625" customWidth="1"/>
    <col min="26" max="26" width="14.5" customWidth="1"/>
    <col min="28" max="28" width="14.1640625" customWidth="1"/>
    <col min="30" max="30" width="9.6640625" customWidth="1"/>
  </cols>
  <sheetData>
    <row r="3" spans="3:30" x14ac:dyDescent="0.2">
      <c r="C3" s="1" t="s">
        <v>22</v>
      </c>
      <c r="D3" s="1" t="s">
        <v>28</v>
      </c>
      <c r="E3" s="1" t="s">
        <v>29</v>
      </c>
      <c r="F3" s="1" t="s">
        <v>25</v>
      </c>
      <c r="G3" s="1" t="s">
        <v>26</v>
      </c>
      <c r="H3" s="1" t="s">
        <v>20</v>
      </c>
      <c r="I3" s="1" t="s">
        <v>19</v>
      </c>
      <c r="J3" s="1" t="s">
        <v>23</v>
      </c>
      <c r="K3" s="1" t="s">
        <v>30</v>
      </c>
      <c r="L3" s="1" t="s">
        <v>24</v>
      </c>
      <c r="M3" s="1" t="s">
        <v>21</v>
      </c>
      <c r="N3" s="1" t="s">
        <v>27</v>
      </c>
      <c r="O3" s="1" t="s">
        <v>18</v>
      </c>
      <c r="R3" s="1" t="s">
        <v>22</v>
      </c>
      <c r="S3" s="1" t="s">
        <v>28</v>
      </c>
      <c r="T3" s="1" t="s">
        <v>29</v>
      </c>
      <c r="U3" s="1" t="s">
        <v>25</v>
      </c>
      <c r="V3" s="1" t="s">
        <v>26</v>
      </c>
      <c r="W3" s="1" t="s">
        <v>20</v>
      </c>
      <c r="X3" s="1" t="s">
        <v>19</v>
      </c>
      <c r="Y3" s="1" t="s">
        <v>23</v>
      </c>
      <c r="Z3" s="1" t="s">
        <v>30</v>
      </c>
      <c r="AA3" s="1" t="s">
        <v>24</v>
      </c>
      <c r="AB3" s="1" t="s">
        <v>21</v>
      </c>
      <c r="AC3" s="1" t="s">
        <v>27</v>
      </c>
      <c r="AD3" s="1" t="s">
        <v>18</v>
      </c>
    </row>
    <row r="4" spans="3:30" x14ac:dyDescent="0.2">
      <c r="C4" s="1">
        <f ca="1">IF(Database!M7="Georgia",1,0)</f>
        <v>0</v>
      </c>
      <c r="D4" s="1">
        <f ca="1">IF(Database!M7="Texas",1,0)</f>
        <v>0</v>
      </c>
      <c r="E4" s="1">
        <f ca="1">IF(Database!M7="Arizona",1,0)</f>
        <v>0</v>
      </c>
      <c r="F4" s="1">
        <f ca="1">IF(Database!M7="New York",1,0)</f>
        <v>0</v>
      </c>
      <c r="G4" s="1">
        <f ca="1">IF(Database!M7="New Jersey",1,0)</f>
        <v>0</v>
      </c>
      <c r="H4" s="1">
        <f ca="1">IF(Database!M7="Florida",1,0)</f>
        <v>0</v>
      </c>
      <c r="I4" s="1">
        <f ca="1">IF(Database!M7="Oregon",1,0)</f>
        <v>0</v>
      </c>
      <c r="J4" s="1">
        <f ca="1">IF(Database!M7="Washington",1,0)</f>
        <v>0</v>
      </c>
      <c r="K4" s="1">
        <f ca="1">IF(Database!M7="South Carolina",1,0)</f>
        <v>0</v>
      </c>
      <c r="L4" s="1">
        <f ca="1">IF(Database!M7="Nevada",1,0)</f>
        <v>1</v>
      </c>
      <c r="M4" s="1">
        <f ca="1">IF(Database!M7="Massachusets",1,0)</f>
        <v>0</v>
      </c>
      <c r="N4" s="1">
        <f ca="1">IF(Database!M7="Illinois",1,0)</f>
        <v>0</v>
      </c>
      <c r="O4" s="1">
        <f ca="1">IF(Database!M7="California",1,0)</f>
        <v>0</v>
      </c>
      <c r="R4">
        <f t="shared" ref="R4:AD4" ca="1" si="0">SUM(C4:C38)</f>
        <v>2</v>
      </c>
      <c r="S4">
        <f t="shared" ca="1" si="0"/>
        <v>0</v>
      </c>
      <c r="T4">
        <f t="shared" ca="1" si="0"/>
        <v>2</v>
      </c>
      <c r="U4">
        <f t="shared" ca="1" si="0"/>
        <v>4</v>
      </c>
      <c r="V4">
        <f t="shared" ca="1" si="0"/>
        <v>2</v>
      </c>
      <c r="W4">
        <f t="shared" ca="1" si="0"/>
        <v>5</v>
      </c>
      <c r="X4">
        <f t="shared" ca="1" si="0"/>
        <v>4</v>
      </c>
      <c r="Y4">
        <f t="shared" ca="1" si="0"/>
        <v>2</v>
      </c>
      <c r="Z4">
        <f t="shared" ca="1" si="0"/>
        <v>5</v>
      </c>
      <c r="AA4">
        <f t="shared" ca="1" si="0"/>
        <v>1</v>
      </c>
      <c r="AB4">
        <f t="shared" ca="1" si="0"/>
        <v>3</v>
      </c>
      <c r="AC4">
        <f t="shared" ca="1" si="0"/>
        <v>2</v>
      </c>
      <c r="AD4">
        <f t="shared" ca="1" si="0"/>
        <v>3</v>
      </c>
    </row>
    <row r="5" spans="3:30" x14ac:dyDescent="0.2">
      <c r="C5" s="1">
        <f ca="1">IF(Database!M8="Georgia",1,0)</f>
        <v>0</v>
      </c>
      <c r="D5" s="1">
        <f ca="1">IF(Database!M8="Texas",1,0)</f>
        <v>0</v>
      </c>
      <c r="E5" s="1">
        <f ca="1">IF(Database!M8="Arizona",1,0)</f>
        <v>0</v>
      </c>
      <c r="F5" s="1">
        <f ca="1">IF(Database!M8="New York",1,0)</f>
        <v>0</v>
      </c>
      <c r="G5" s="1">
        <f ca="1">IF(Database!M8="New Jersey",1,0)</f>
        <v>0</v>
      </c>
      <c r="H5" s="1">
        <f ca="1">IF(Database!M8="Florida",1,0)</f>
        <v>0</v>
      </c>
      <c r="I5" s="1">
        <f ca="1">IF(Database!M8="Oregon",1,0)</f>
        <v>0</v>
      </c>
      <c r="J5" s="1">
        <f ca="1">IF(Database!M8="Washington",1,0)</f>
        <v>0</v>
      </c>
      <c r="K5" s="1">
        <f ca="1">IF(Database!M8="South Carolina",1,0)</f>
        <v>0</v>
      </c>
      <c r="L5" s="1">
        <f ca="1">IF(Database!M8="Nevada",1,0)</f>
        <v>0</v>
      </c>
      <c r="M5" s="1">
        <f ca="1">IF(Database!M8="Massachusets",1,0)</f>
        <v>0</v>
      </c>
      <c r="N5" s="1">
        <f ca="1">IF(Database!M8="Illinois",1,0)</f>
        <v>1</v>
      </c>
      <c r="O5" s="1">
        <f ca="1">IF(Database!M8="California",1,0)</f>
        <v>0</v>
      </c>
    </row>
    <row r="6" spans="3:30" x14ac:dyDescent="0.2">
      <c r="C6" s="1">
        <f ca="1">IF(Database!M9="Georgia",1,0)</f>
        <v>0</v>
      </c>
      <c r="D6" s="1">
        <f ca="1">IF(Database!M9="Texas",1,0)</f>
        <v>0</v>
      </c>
      <c r="E6" s="1">
        <f ca="1">IF(Database!M9="Arizona",1,0)</f>
        <v>0</v>
      </c>
      <c r="F6" s="1">
        <f ca="1">IF(Database!M9="New York",1,0)</f>
        <v>1</v>
      </c>
      <c r="G6" s="1">
        <f ca="1">IF(Database!M9="New Jersey",1,0)</f>
        <v>0</v>
      </c>
      <c r="H6" s="1">
        <f ca="1">IF(Database!M9="Florida",1,0)</f>
        <v>0</v>
      </c>
      <c r="I6" s="1">
        <f ca="1">IF(Database!M9="Oregon",1,0)</f>
        <v>0</v>
      </c>
      <c r="J6" s="1">
        <f ca="1">IF(Database!M9="Washington",1,0)</f>
        <v>0</v>
      </c>
      <c r="K6" s="1">
        <f ca="1">IF(Database!M9="South Carolina",1,0)</f>
        <v>0</v>
      </c>
      <c r="L6" s="1">
        <f ca="1">IF(Database!M9="Nevada",1,0)</f>
        <v>0</v>
      </c>
      <c r="M6" s="1">
        <f ca="1">IF(Database!M9="Massachusets",1,0)</f>
        <v>0</v>
      </c>
      <c r="N6" s="1">
        <f ca="1">IF(Database!M9="Illinois",1,0)</f>
        <v>0</v>
      </c>
      <c r="O6" s="1">
        <f ca="1">IF(Database!M9="California",1,0)</f>
        <v>0</v>
      </c>
    </row>
    <row r="7" spans="3:30" x14ac:dyDescent="0.2">
      <c r="C7" s="1">
        <f ca="1">IF(Database!M10="Georgia",1,0)</f>
        <v>0</v>
      </c>
      <c r="D7" s="1">
        <f ca="1">IF(Database!M10="Texas",1,0)</f>
        <v>0</v>
      </c>
      <c r="E7" s="1">
        <f ca="1">IF(Database!M10="Arizona",1,0)</f>
        <v>0</v>
      </c>
      <c r="F7" s="1">
        <f ca="1">IF(Database!M10="New York",1,0)</f>
        <v>1</v>
      </c>
      <c r="G7" s="1">
        <f ca="1">IF(Database!M10="New Jersey",1,0)</f>
        <v>0</v>
      </c>
      <c r="H7" s="1">
        <f ca="1">IF(Database!M10="Florida",1,0)</f>
        <v>0</v>
      </c>
      <c r="I7" s="1">
        <f ca="1">IF(Database!M10="Oregon",1,0)</f>
        <v>0</v>
      </c>
      <c r="J7" s="1">
        <f ca="1">IF(Database!M10="Washington",1,0)</f>
        <v>0</v>
      </c>
      <c r="K7" s="1">
        <f ca="1">IF(Database!M10="South Carolina",1,0)</f>
        <v>0</v>
      </c>
      <c r="L7" s="1">
        <f ca="1">IF(Database!M10="Nevada",1,0)</f>
        <v>0</v>
      </c>
      <c r="M7" s="1">
        <f ca="1">IF(Database!M10="Massachusets",1,0)</f>
        <v>0</v>
      </c>
      <c r="N7" s="1">
        <f ca="1">IF(Database!M10="Illinois",1,0)</f>
        <v>0</v>
      </c>
      <c r="O7" s="1">
        <f ca="1">IF(Database!M10="California",1,0)</f>
        <v>0</v>
      </c>
    </row>
    <row r="8" spans="3:30" x14ac:dyDescent="0.2">
      <c r="C8" s="1">
        <f ca="1">IF(Database!M11="Georgia",1,0)</f>
        <v>1</v>
      </c>
      <c r="D8" s="1">
        <f ca="1">IF(Database!M11="Texas",1,0)</f>
        <v>0</v>
      </c>
      <c r="E8" s="1">
        <f ca="1">IF(Database!M11="Arizona",1,0)</f>
        <v>0</v>
      </c>
      <c r="F8" s="1">
        <f ca="1">IF(Database!M11="New York",1,0)</f>
        <v>0</v>
      </c>
      <c r="G8" s="1">
        <f ca="1">IF(Database!M11="New Jersey",1,0)</f>
        <v>0</v>
      </c>
      <c r="H8" s="1">
        <f ca="1">IF(Database!M11="Florida",1,0)</f>
        <v>0</v>
      </c>
      <c r="I8" s="1">
        <f ca="1">IF(Database!M11="Oregon",1,0)</f>
        <v>0</v>
      </c>
      <c r="J8" s="1">
        <f ca="1">IF(Database!M11="Washington",1,0)</f>
        <v>0</v>
      </c>
      <c r="K8" s="1">
        <f ca="1">IF(Database!M11="South Carolina",1,0)</f>
        <v>0</v>
      </c>
      <c r="L8" s="1">
        <f ca="1">IF(Database!M11="Nevada",1,0)</f>
        <v>0</v>
      </c>
      <c r="M8" s="1">
        <f ca="1">IF(Database!M11="Massachusets",1,0)</f>
        <v>0</v>
      </c>
      <c r="N8" s="1">
        <f ca="1">IF(Database!M11="Illinois",1,0)</f>
        <v>0</v>
      </c>
      <c r="O8" s="1">
        <f ca="1">IF(Database!M11="California",1,0)</f>
        <v>0</v>
      </c>
    </row>
    <row r="9" spans="3:30" x14ac:dyDescent="0.2">
      <c r="C9" s="1">
        <f ca="1">IF(Database!M12="Georgia",1,0)</f>
        <v>0</v>
      </c>
      <c r="D9" s="1">
        <f ca="1">IF(Database!M12="Texas",1,0)</f>
        <v>0</v>
      </c>
      <c r="E9" s="1">
        <f ca="1">IF(Database!M12="Arizona",1,0)</f>
        <v>0</v>
      </c>
      <c r="F9" s="1">
        <f ca="1">IF(Database!M12="New York",1,0)</f>
        <v>0</v>
      </c>
      <c r="G9" s="1">
        <f ca="1">IF(Database!M12="New Jersey",1,0)</f>
        <v>0</v>
      </c>
      <c r="H9" s="1">
        <f ca="1">IF(Database!M12="Florida",1,0)</f>
        <v>1</v>
      </c>
      <c r="I9" s="1">
        <f ca="1">IF(Database!M12="Oregon",1,0)</f>
        <v>0</v>
      </c>
      <c r="J9" s="1">
        <f ca="1">IF(Database!M12="Washington",1,0)</f>
        <v>0</v>
      </c>
      <c r="K9" s="1">
        <f ca="1">IF(Database!M12="South Carolina",1,0)</f>
        <v>0</v>
      </c>
      <c r="L9" s="1">
        <f ca="1">IF(Database!M12="Nevada",1,0)</f>
        <v>0</v>
      </c>
      <c r="M9" s="1">
        <f ca="1">IF(Database!M12="Massachusets",1,0)</f>
        <v>0</v>
      </c>
      <c r="N9" s="1">
        <f ca="1">IF(Database!M12="Illinois",1,0)</f>
        <v>0</v>
      </c>
      <c r="O9" s="1">
        <f ca="1">IF(Database!M12="California",1,0)</f>
        <v>0</v>
      </c>
    </row>
    <row r="10" spans="3:30" x14ac:dyDescent="0.2">
      <c r="C10" s="1">
        <f ca="1">IF(Database!M13="Georgia",1,0)</f>
        <v>0</v>
      </c>
      <c r="D10" s="1">
        <f ca="1">IF(Database!M13="Texas",1,0)</f>
        <v>0</v>
      </c>
      <c r="E10" s="1">
        <f ca="1">IF(Database!M13="Arizona",1,0)</f>
        <v>0</v>
      </c>
      <c r="F10" s="1">
        <f ca="1">IF(Database!M13="New York",1,0)</f>
        <v>0</v>
      </c>
      <c r="G10" s="1">
        <f ca="1">IF(Database!M13="New Jersey",1,0)</f>
        <v>0</v>
      </c>
      <c r="H10" s="1">
        <f ca="1">IF(Database!M13="Florida",1,0)</f>
        <v>0</v>
      </c>
      <c r="I10" s="1">
        <f ca="1">IF(Database!M13="Oregon",1,0)</f>
        <v>0</v>
      </c>
      <c r="J10" s="1">
        <f ca="1">IF(Database!M13="Washington",1,0)</f>
        <v>0</v>
      </c>
      <c r="K10" s="1">
        <f ca="1">IF(Database!M13="South Carolina",1,0)</f>
        <v>0</v>
      </c>
      <c r="L10" s="1">
        <f ca="1">IF(Database!M13="Nevada",1,0)</f>
        <v>0</v>
      </c>
      <c r="M10" s="1">
        <f ca="1">IF(Database!M13="Massachusets",1,0)</f>
        <v>1</v>
      </c>
      <c r="N10" s="1">
        <f ca="1">IF(Database!M13="Illinois",1,0)</f>
        <v>0</v>
      </c>
      <c r="O10" s="1">
        <f ca="1">IF(Database!M13="California",1,0)</f>
        <v>0</v>
      </c>
    </row>
    <row r="11" spans="3:30" x14ac:dyDescent="0.2">
      <c r="C11" s="1">
        <f ca="1">IF(Database!M14="Georgia",1,0)</f>
        <v>0</v>
      </c>
      <c r="D11" s="1">
        <f ca="1">IF(Database!M14="Texas",1,0)</f>
        <v>0</v>
      </c>
      <c r="E11" s="1">
        <f ca="1">IF(Database!M14="Arizona",1,0)</f>
        <v>0</v>
      </c>
      <c r="F11" s="1">
        <f ca="1">IF(Database!M14="New York",1,0)</f>
        <v>0</v>
      </c>
      <c r="G11" s="1">
        <f ca="1">IF(Database!M14="New Jersey",1,0)</f>
        <v>0</v>
      </c>
      <c r="H11" s="1">
        <f ca="1">IF(Database!M14="Florida",1,0)</f>
        <v>0</v>
      </c>
      <c r="I11" s="1">
        <f ca="1">IF(Database!M14="Oregon",1,0)</f>
        <v>0</v>
      </c>
      <c r="J11" s="1">
        <f ca="1">IF(Database!M14="Washington",1,0)</f>
        <v>0</v>
      </c>
      <c r="K11" s="1">
        <f ca="1">IF(Database!M14="South Carolina",1,0)</f>
        <v>1</v>
      </c>
      <c r="L11" s="1">
        <f ca="1">IF(Database!M14="Nevada",1,0)</f>
        <v>0</v>
      </c>
      <c r="M11" s="1">
        <f ca="1">IF(Database!M14="Massachusets",1,0)</f>
        <v>0</v>
      </c>
      <c r="N11" s="1">
        <f ca="1">IF(Database!M14="Illinois",1,0)</f>
        <v>0</v>
      </c>
      <c r="O11" s="1">
        <f ca="1">IF(Database!M14="California",1,0)</f>
        <v>0</v>
      </c>
    </row>
    <row r="12" spans="3:30" x14ac:dyDescent="0.2">
      <c r="C12" s="1">
        <f ca="1">IF(Database!M15="Georgia",1,0)</f>
        <v>0</v>
      </c>
      <c r="D12" s="1">
        <f ca="1">IF(Database!M15="Texas",1,0)</f>
        <v>0</v>
      </c>
      <c r="E12" s="1">
        <f ca="1">IF(Database!M15="Arizona",1,0)</f>
        <v>1</v>
      </c>
      <c r="F12" s="1">
        <f ca="1">IF(Database!M15="New York",1,0)</f>
        <v>0</v>
      </c>
      <c r="G12" s="1">
        <f ca="1">IF(Database!M15="New Jersey",1,0)</f>
        <v>0</v>
      </c>
      <c r="H12" s="1">
        <f ca="1">IF(Database!M15="Florida",1,0)</f>
        <v>0</v>
      </c>
      <c r="I12" s="1">
        <f ca="1">IF(Database!M15="Oregon",1,0)</f>
        <v>0</v>
      </c>
      <c r="J12" s="1">
        <f ca="1">IF(Database!M15="Washington",1,0)</f>
        <v>0</v>
      </c>
      <c r="K12" s="1">
        <f ca="1">IF(Database!M15="South Carolina",1,0)</f>
        <v>0</v>
      </c>
      <c r="L12" s="1">
        <f ca="1">IF(Database!M15="Nevada",1,0)</f>
        <v>0</v>
      </c>
      <c r="M12" s="1">
        <f ca="1">IF(Database!M15="Massachusets",1,0)</f>
        <v>0</v>
      </c>
      <c r="N12" s="1">
        <f ca="1">IF(Database!M15="Illinois",1,0)</f>
        <v>0</v>
      </c>
      <c r="O12" s="1">
        <f ca="1">IF(Database!M15="California",1,0)</f>
        <v>0</v>
      </c>
    </row>
    <row r="13" spans="3:30" x14ac:dyDescent="0.2">
      <c r="C13" s="1">
        <f ca="1">IF(Database!M16="Georgia",1,0)</f>
        <v>0</v>
      </c>
      <c r="D13" s="1">
        <f ca="1">IF(Database!M16="Texas",1,0)</f>
        <v>0</v>
      </c>
      <c r="E13" s="1">
        <f ca="1">IF(Database!M16="Arizona",1,0)</f>
        <v>0</v>
      </c>
      <c r="F13" s="1">
        <f ca="1">IF(Database!M16="New York",1,0)</f>
        <v>0</v>
      </c>
      <c r="G13" s="1">
        <f ca="1">IF(Database!M16="New Jersey",1,0)</f>
        <v>0</v>
      </c>
      <c r="H13" s="1">
        <f ca="1">IF(Database!M16="Florida",1,0)</f>
        <v>0</v>
      </c>
      <c r="I13" s="1">
        <f ca="1">IF(Database!M16="Oregon",1,0)</f>
        <v>0</v>
      </c>
      <c r="J13" s="1">
        <f ca="1">IF(Database!M16="Washington",1,0)</f>
        <v>0</v>
      </c>
      <c r="K13" s="1">
        <f ca="1">IF(Database!M16="South Carolina",1,0)</f>
        <v>0</v>
      </c>
      <c r="L13" s="1">
        <f ca="1">IF(Database!M16="Nevada",1,0)</f>
        <v>0</v>
      </c>
      <c r="M13" s="1">
        <f ca="1">IF(Database!M16="Massachusets",1,0)</f>
        <v>0</v>
      </c>
      <c r="N13" s="1">
        <f ca="1">IF(Database!M16="Illinois",1,0)</f>
        <v>0</v>
      </c>
      <c r="O13" s="1">
        <f ca="1">IF(Database!M16="California",1,0)</f>
        <v>1</v>
      </c>
    </row>
    <row r="14" spans="3:30" x14ac:dyDescent="0.2">
      <c r="C14" s="1">
        <f ca="1">IF(Database!M17="Georgia",1,0)</f>
        <v>0</v>
      </c>
      <c r="D14" s="1">
        <f ca="1">IF(Database!M17="Texas",1,0)</f>
        <v>0</v>
      </c>
      <c r="E14" s="1">
        <f ca="1">IF(Database!M17="Arizona",1,0)</f>
        <v>0</v>
      </c>
      <c r="F14" s="1">
        <f ca="1">IF(Database!M17="New York",1,0)</f>
        <v>0</v>
      </c>
      <c r="G14" s="1">
        <f ca="1">IF(Database!M17="New Jersey",1,0)</f>
        <v>1</v>
      </c>
      <c r="H14" s="1">
        <f ca="1">IF(Database!M17="Florida",1,0)</f>
        <v>0</v>
      </c>
      <c r="I14" s="1">
        <f ca="1">IF(Database!M17="Oregon",1,0)</f>
        <v>0</v>
      </c>
      <c r="J14" s="1">
        <f ca="1">IF(Database!M17="Washington",1,0)</f>
        <v>0</v>
      </c>
      <c r="K14" s="1">
        <f ca="1">IF(Database!M17="South Carolina",1,0)</f>
        <v>0</v>
      </c>
      <c r="L14" s="1">
        <f ca="1">IF(Database!M17="Nevada",1,0)</f>
        <v>0</v>
      </c>
      <c r="M14" s="1">
        <f ca="1">IF(Database!M17="Massachusets",1,0)</f>
        <v>0</v>
      </c>
      <c r="N14" s="1">
        <f ca="1">IF(Database!M17="Illinois",1,0)</f>
        <v>0</v>
      </c>
      <c r="O14" s="1">
        <f ca="1">IF(Database!M17="California",1,0)</f>
        <v>0</v>
      </c>
    </row>
    <row r="15" spans="3:30" x14ac:dyDescent="0.2">
      <c r="C15" s="1">
        <f ca="1">IF(Database!M18="Georgia",1,0)</f>
        <v>1</v>
      </c>
      <c r="D15" s="1">
        <f ca="1">IF(Database!M18="Texas",1,0)</f>
        <v>0</v>
      </c>
      <c r="E15" s="1">
        <f ca="1">IF(Database!M18="Arizona",1,0)</f>
        <v>0</v>
      </c>
      <c r="F15" s="1">
        <f ca="1">IF(Database!M18="New York",1,0)</f>
        <v>0</v>
      </c>
      <c r="G15" s="1">
        <f ca="1">IF(Database!M18="New Jersey",1,0)</f>
        <v>0</v>
      </c>
      <c r="H15" s="1">
        <f ca="1">IF(Database!M18="Florida",1,0)</f>
        <v>0</v>
      </c>
      <c r="I15" s="1">
        <f ca="1">IF(Database!M18="Oregon",1,0)</f>
        <v>0</v>
      </c>
      <c r="J15" s="1">
        <f ca="1">IF(Database!M18="Washington",1,0)</f>
        <v>0</v>
      </c>
      <c r="K15" s="1">
        <f ca="1">IF(Database!M18="South Carolina",1,0)</f>
        <v>0</v>
      </c>
      <c r="L15" s="1">
        <f ca="1">IF(Database!M18="Nevada",1,0)</f>
        <v>0</v>
      </c>
      <c r="M15" s="1">
        <f ca="1">IF(Database!M18="Massachusets",1,0)</f>
        <v>0</v>
      </c>
      <c r="N15" s="1">
        <f ca="1">IF(Database!M18="Illinois",1,0)</f>
        <v>0</v>
      </c>
      <c r="O15" s="1">
        <f ca="1">IF(Database!M18="California",1,0)</f>
        <v>0</v>
      </c>
    </row>
    <row r="16" spans="3:30" x14ac:dyDescent="0.2">
      <c r="C16" s="1">
        <f ca="1">IF(Database!M19="Georgia",1,0)</f>
        <v>0</v>
      </c>
      <c r="D16" s="1">
        <f ca="1">IF(Database!M19="Texas",1,0)</f>
        <v>0</v>
      </c>
      <c r="E16" s="1">
        <f ca="1">IF(Database!M19="Arizona",1,0)</f>
        <v>0</v>
      </c>
      <c r="F16" s="1">
        <f ca="1">IF(Database!M19="New York",1,0)</f>
        <v>0</v>
      </c>
      <c r="G16" s="1">
        <f ca="1">IF(Database!M19="New Jersey",1,0)</f>
        <v>0</v>
      </c>
      <c r="H16" s="1">
        <f ca="1">IF(Database!M19="Florida",1,0)</f>
        <v>0</v>
      </c>
      <c r="I16" s="1">
        <f ca="1">IF(Database!M19="Oregon",1,0)</f>
        <v>0</v>
      </c>
      <c r="J16" s="1">
        <f ca="1">IF(Database!M19="Washington",1,0)</f>
        <v>0</v>
      </c>
      <c r="K16" s="1">
        <f ca="1">IF(Database!M19="South Carolina",1,0)</f>
        <v>1</v>
      </c>
      <c r="L16" s="1">
        <f ca="1">IF(Database!M19="Nevada",1,0)</f>
        <v>0</v>
      </c>
      <c r="M16" s="1">
        <f ca="1">IF(Database!M19="Massachusets",1,0)</f>
        <v>0</v>
      </c>
      <c r="N16" s="1">
        <f ca="1">IF(Database!M19="Illinois",1,0)</f>
        <v>0</v>
      </c>
      <c r="O16" s="1">
        <f ca="1">IF(Database!M19="California",1,0)</f>
        <v>0</v>
      </c>
    </row>
    <row r="17" spans="3:15" x14ac:dyDescent="0.2">
      <c r="C17" s="1">
        <f ca="1">IF(Database!M20="Georgia",1,0)</f>
        <v>0</v>
      </c>
      <c r="D17" s="1">
        <f ca="1">IF(Database!M20="Texas",1,0)</f>
        <v>0</v>
      </c>
      <c r="E17" s="1">
        <f ca="1">IF(Database!M20="Arizona",1,0)</f>
        <v>0</v>
      </c>
      <c r="F17" s="1">
        <f ca="1">IF(Database!M20="New York",1,0)</f>
        <v>0</v>
      </c>
      <c r="G17" s="1">
        <f ca="1">IF(Database!M20="New Jersey",1,0)</f>
        <v>0</v>
      </c>
      <c r="H17" s="1">
        <f ca="1">IF(Database!M20="Florida",1,0)</f>
        <v>0</v>
      </c>
      <c r="I17" s="1">
        <f ca="1">IF(Database!M20="Oregon",1,0)</f>
        <v>0</v>
      </c>
      <c r="J17" s="1">
        <f ca="1">IF(Database!M20="Washington",1,0)</f>
        <v>0</v>
      </c>
      <c r="K17" s="1">
        <f ca="1">IF(Database!M20="South Carolina",1,0)</f>
        <v>1</v>
      </c>
      <c r="L17" s="1">
        <f ca="1">IF(Database!M20="Nevada",1,0)</f>
        <v>0</v>
      </c>
      <c r="M17" s="1">
        <f ca="1">IF(Database!M20="Massachusets",1,0)</f>
        <v>0</v>
      </c>
      <c r="N17" s="1">
        <f ca="1">IF(Database!M20="Illinois",1,0)</f>
        <v>0</v>
      </c>
      <c r="O17" s="1">
        <f ca="1">IF(Database!M20="California",1,0)</f>
        <v>0</v>
      </c>
    </row>
    <row r="18" spans="3:15" x14ac:dyDescent="0.2">
      <c r="C18" s="1">
        <f ca="1">IF(Database!M21="Georgia",1,0)</f>
        <v>0</v>
      </c>
      <c r="D18" s="1">
        <f ca="1">IF(Database!M21="Texas",1,0)</f>
        <v>0</v>
      </c>
      <c r="E18" s="1">
        <f ca="1">IF(Database!M21="Arizona",1,0)</f>
        <v>0</v>
      </c>
      <c r="F18" s="1">
        <f ca="1">IF(Database!M21="New York",1,0)</f>
        <v>0</v>
      </c>
      <c r="G18" s="1">
        <f ca="1">IF(Database!M21="New Jersey",1,0)</f>
        <v>0</v>
      </c>
      <c r="H18" s="1">
        <f ca="1">IF(Database!M21="Florida",1,0)</f>
        <v>0</v>
      </c>
      <c r="I18" s="1">
        <f ca="1">IF(Database!M21="Oregon",1,0)</f>
        <v>0</v>
      </c>
      <c r="J18" s="1">
        <f ca="1">IF(Database!M21="Washington",1,0)</f>
        <v>0</v>
      </c>
      <c r="K18" s="1">
        <f ca="1">IF(Database!M21="South Carolina",1,0)</f>
        <v>0</v>
      </c>
      <c r="L18" s="1">
        <f ca="1">IF(Database!M21="Nevada",1,0)</f>
        <v>0</v>
      </c>
      <c r="M18" s="1">
        <f ca="1">IF(Database!M21="Massachusets",1,0)</f>
        <v>0</v>
      </c>
      <c r="N18" s="1">
        <f ca="1">IF(Database!M21="Illinois",1,0)</f>
        <v>0</v>
      </c>
      <c r="O18" s="1">
        <f ca="1">IF(Database!M21="California",1,0)</f>
        <v>1</v>
      </c>
    </row>
    <row r="19" spans="3:15" x14ac:dyDescent="0.2">
      <c r="C19" s="1">
        <f ca="1">IF(Database!M22="Georgia",1,0)</f>
        <v>0</v>
      </c>
      <c r="D19" s="1">
        <f ca="1">IF(Database!M22="Texas",1,0)</f>
        <v>0</v>
      </c>
      <c r="E19" s="1">
        <f ca="1">IF(Database!M22="Arizona",1,0)</f>
        <v>0</v>
      </c>
      <c r="F19" s="1">
        <f ca="1">IF(Database!M22="New York",1,0)</f>
        <v>0</v>
      </c>
      <c r="G19" s="1">
        <f ca="1">IF(Database!M22="New Jersey",1,0)</f>
        <v>0</v>
      </c>
      <c r="H19" s="1">
        <f ca="1">IF(Database!M22="Florida",1,0)</f>
        <v>1</v>
      </c>
      <c r="I19" s="1">
        <f ca="1">IF(Database!M22="Oregon",1,0)</f>
        <v>0</v>
      </c>
      <c r="J19" s="1">
        <f ca="1">IF(Database!M22="Washington",1,0)</f>
        <v>0</v>
      </c>
      <c r="K19" s="1">
        <f ca="1">IF(Database!M22="South Carolina",1,0)</f>
        <v>0</v>
      </c>
      <c r="L19" s="1">
        <f ca="1">IF(Database!M22="Nevada",1,0)</f>
        <v>0</v>
      </c>
      <c r="M19" s="1">
        <f ca="1">IF(Database!M22="Massachusets",1,0)</f>
        <v>0</v>
      </c>
      <c r="N19" s="1">
        <f ca="1">IF(Database!M22="Illinois",1,0)</f>
        <v>0</v>
      </c>
      <c r="O19" s="1">
        <f ca="1">IF(Database!M22="California",1,0)</f>
        <v>0</v>
      </c>
    </row>
    <row r="20" spans="3:15" x14ac:dyDescent="0.2">
      <c r="C20" s="1">
        <f ca="1">IF(Database!M23="Georgia",1,0)</f>
        <v>0</v>
      </c>
      <c r="D20" s="1">
        <f ca="1">IF(Database!M23="Texas",1,0)</f>
        <v>0</v>
      </c>
      <c r="E20" s="1">
        <f ca="1">IF(Database!M23="Arizona",1,0)</f>
        <v>0</v>
      </c>
      <c r="F20" s="1">
        <f ca="1">IF(Database!M23="New York",1,0)</f>
        <v>0</v>
      </c>
      <c r="G20" s="1">
        <f ca="1">IF(Database!M23="New Jersey",1,0)</f>
        <v>0</v>
      </c>
      <c r="H20" s="1">
        <f ca="1">IF(Database!M23="Florida",1,0)</f>
        <v>1</v>
      </c>
      <c r="I20" s="1">
        <f ca="1">IF(Database!M23="Oregon",1,0)</f>
        <v>0</v>
      </c>
      <c r="J20" s="1">
        <f ca="1">IF(Database!M23="Washington",1,0)</f>
        <v>0</v>
      </c>
      <c r="K20" s="1">
        <f ca="1">IF(Database!M23="South Carolina",1,0)</f>
        <v>0</v>
      </c>
      <c r="L20" s="1">
        <f ca="1">IF(Database!M23="Nevada",1,0)</f>
        <v>0</v>
      </c>
      <c r="M20" s="1">
        <f ca="1">IF(Database!M23="Massachusets",1,0)</f>
        <v>0</v>
      </c>
      <c r="N20" s="1">
        <f ca="1">IF(Database!M23="Illinois",1,0)</f>
        <v>0</v>
      </c>
      <c r="O20" s="1">
        <f ca="1">IF(Database!M23="California",1,0)</f>
        <v>0</v>
      </c>
    </row>
    <row r="21" spans="3:15" x14ac:dyDescent="0.2">
      <c r="C21" s="1">
        <f ca="1">IF(Database!M24="Georgia",1,0)</f>
        <v>0</v>
      </c>
      <c r="D21" s="1">
        <f ca="1">IF(Database!M24="Texas",1,0)</f>
        <v>0</v>
      </c>
      <c r="E21" s="1">
        <f ca="1">IF(Database!M24="Arizona",1,0)</f>
        <v>0</v>
      </c>
      <c r="F21" s="1">
        <f ca="1">IF(Database!M24="New York",1,0)</f>
        <v>0</v>
      </c>
      <c r="G21" s="1">
        <f ca="1">IF(Database!M24="New Jersey",1,0)</f>
        <v>0</v>
      </c>
      <c r="H21" s="1">
        <f ca="1">IF(Database!M24="Florida",1,0)</f>
        <v>0</v>
      </c>
      <c r="I21" s="1">
        <f ca="1">IF(Database!M24="Oregon",1,0)</f>
        <v>0</v>
      </c>
      <c r="J21" s="1">
        <f ca="1">IF(Database!M24="Washington",1,0)</f>
        <v>0</v>
      </c>
      <c r="K21" s="1">
        <f ca="1">IF(Database!M24="South Carolina",1,0)</f>
        <v>1</v>
      </c>
      <c r="L21" s="1">
        <f ca="1">IF(Database!M24="Nevada",1,0)</f>
        <v>0</v>
      </c>
      <c r="M21" s="1">
        <f ca="1">IF(Database!M24="Massachusets",1,0)</f>
        <v>0</v>
      </c>
      <c r="N21" s="1">
        <f ca="1">IF(Database!M24="Illinois",1,0)</f>
        <v>0</v>
      </c>
      <c r="O21" s="1">
        <f ca="1">IF(Database!M24="California",1,0)</f>
        <v>0</v>
      </c>
    </row>
    <row r="22" spans="3:15" x14ac:dyDescent="0.2">
      <c r="C22" s="1">
        <f ca="1">IF(Database!M25="Georgia",1,0)</f>
        <v>0</v>
      </c>
      <c r="D22" s="1">
        <f ca="1">IF(Database!M25="Texas",1,0)</f>
        <v>0</v>
      </c>
      <c r="E22" s="1">
        <f ca="1">IF(Database!M25="Arizona",1,0)</f>
        <v>0</v>
      </c>
      <c r="F22" s="1">
        <f ca="1">IF(Database!M25="New York",1,0)</f>
        <v>0</v>
      </c>
      <c r="G22" s="1">
        <f ca="1">IF(Database!M25="New Jersey",1,0)</f>
        <v>0</v>
      </c>
      <c r="H22" s="1">
        <f ca="1">IF(Database!M25="Florida",1,0)</f>
        <v>0</v>
      </c>
      <c r="I22" s="1">
        <f ca="1">IF(Database!M25="Oregon",1,0)</f>
        <v>0</v>
      </c>
      <c r="J22" s="1">
        <f ca="1">IF(Database!M25="Washington",1,0)</f>
        <v>0</v>
      </c>
      <c r="K22" s="1">
        <f ca="1">IF(Database!M25="South Carolina",1,0)</f>
        <v>0</v>
      </c>
      <c r="L22" s="1">
        <f ca="1">IF(Database!M25="Nevada",1,0)</f>
        <v>0</v>
      </c>
      <c r="M22" s="1">
        <f ca="1">IF(Database!M25="Massachusets",1,0)</f>
        <v>0</v>
      </c>
      <c r="N22" s="1">
        <f ca="1">IF(Database!M25="Illinois",1,0)</f>
        <v>1</v>
      </c>
      <c r="O22" s="1">
        <f ca="1">IF(Database!M25="California",1,0)</f>
        <v>0</v>
      </c>
    </row>
    <row r="23" spans="3:15" x14ac:dyDescent="0.2">
      <c r="C23" s="1">
        <f ca="1">IF(Database!M26="Georgia",1,0)</f>
        <v>0</v>
      </c>
      <c r="D23" s="1">
        <f ca="1">IF(Database!M26="Texas",1,0)</f>
        <v>0</v>
      </c>
      <c r="E23" s="1">
        <f ca="1">IF(Database!M26="Arizona",1,0)</f>
        <v>0</v>
      </c>
      <c r="F23" s="1">
        <f ca="1">IF(Database!M26="New York",1,0)</f>
        <v>0</v>
      </c>
      <c r="G23" s="1">
        <f ca="1">IF(Database!M26="New Jersey",1,0)</f>
        <v>0</v>
      </c>
      <c r="H23" s="1">
        <f ca="1">IF(Database!M26="Florida",1,0)</f>
        <v>0</v>
      </c>
      <c r="I23" s="1">
        <f ca="1">IF(Database!M26="Oregon",1,0)</f>
        <v>1</v>
      </c>
      <c r="J23" s="1">
        <f ca="1">IF(Database!M26="Washington",1,0)</f>
        <v>0</v>
      </c>
      <c r="K23" s="1">
        <f ca="1">IF(Database!M26="South Carolina",1,0)</f>
        <v>0</v>
      </c>
      <c r="L23" s="1">
        <f ca="1">IF(Database!M26="Nevada",1,0)</f>
        <v>0</v>
      </c>
      <c r="M23" s="1">
        <f ca="1">IF(Database!M26="Massachusets",1,0)</f>
        <v>0</v>
      </c>
      <c r="N23" s="1">
        <f ca="1">IF(Database!M26="Illinois",1,0)</f>
        <v>0</v>
      </c>
      <c r="O23" s="1">
        <f ca="1">IF(Database!M26="California",1,0)</f>
        <v>0</v>
      </c>
    </row>
    <row r="24" spans="3:15" x14ac:dyDescent="0.2">
      <c r="C24" s="1">
        <f ca="1">IF(Database!M27="Georgia",1,0)</f>
        <v>0</v>
      </c>
      <c r="D24" s="1">
        <f ca="1">IF(Database!M27="Texas",1,0)</f>
        <v>0</v>
      </c>
      <c r="E24" s="1">
        <f ca="1">IF(Database!M27="Arizona",1,0)</f>
        <v>0</v>
      </c>
      <c r="F24" s="1">
        <f ca="1">IF(Database!M27="New York",1,0)</f>
        <v>0</v>
      </c>
      <c r="G24" s="1">
        <f ca="1">IF(Database!M27="New Jersey",1,0)</f>
        <v>0</v>
      </c>
      <c r="H24" s="1">
        <f ca="1">IF(Database!M27="Florida",1,0)</f>
        <v>1</v>
      </c>
      <c r="I24" s="1">
        <f ca="1">IF(Database!M27="Oregon",1,0)</f>
        <v>0</v>
      </c>
      <c r="J24" s="1">
        <f ca="1">IF(Database!M27="Washington",1,0)</f>
        <v>0</v>
      </c>
      <c r="K24" s="1">
        <f ca="1">IF(Database!M27="South Carolina",1,0)</f>
        <v>0</v>
      </c>
      <c r="L24" s="1">
        <f ca="1">IF(Database!M27="Nevada",1,0)</f>
        <v>0</v>
      </c>
      <c r="M24" s="1">
        <f ca="1">IF(Database!M27="Massachusets",1,0)</f>
        <v>0</v>
      </c>
      <c r="N24" s="1">
        <f ca="1">IF(Database!M27="Illinois",1,0)</f>
        <v>0</v>
      </c>
      <c r="O24" s="1">
        <f ca="1">IF(Database!M27="California",1,0)</f>
        <v>0</v>
      </c>
    </row>
    <row r="25" spans="3:15" x14ac:dyDescent="0.2">
      <c r="C25" s="1">
        <f ca="1">IF(Database!M28="Georgia",1,0)</f>
        <v>0</v>
      </c>
      <c r="D25" s="1">
        <f ca="1">IF(Database!M28="Texas",1,0)</f>
        <v>0</v>
      </c>
      <c r="E25" s="1">
        <f ca="1">IF(Database!M28="Arizona",1,0)</f>
        <v>0</v>
      </c>
      <c r="F25" s="1">
        <f ca="1">IF(Database!M28="New York",1,0)</f>
        <v>0</v>
      </c>
      <c r="G25" s="1">
        <f ca="1">IF(Database!M28="New Jersey",1,0)</f>
        <v>1</v>
      </c>
      <c r="H25" s="1">
        <f ca="1">IF(Database!M28="Florida",1,0)</f>
        <v>0</v>
      </c>
      <c r="I25" s="1">
        <f ca="1">IF(Database!M28="Oregon",1,0)</f>
        <v>0</v>
      </c>
      <c r="J25" s="1">
        <f ca="1">IF(Database!M28="Washington",1,0)</f>
        <v>0</v>
      </c>
      <c r="K25" s="1">
        <f ca="1">IF(Database!M28="South Carolina",1,0)</f>
        <v>0</v>
      </c>
      <c r="L25" s="1">
        <f ca="1">IF(Database!M28="Nevada",1,0)</f>
        <v>0</v>
      </c>
      <c r="M25" s="1">
        <f ca="1">IF(Database!M28="Massachusets",1,0)</f>
        <v>0</v>
      </c>
      <c r="N25" s="1">
        <f ca="1">IF(Database!M28="Illinois",1,0)</f>
        <v>0</v>
      </c>
      <c r="O25" s="1">
        <f ca="1">IF(Database!M28="California",1,0)</f>
        <v>0</v>
      </c>
    </row>
    <row r="26" spans="3:15" x14ac:dyDescent="0.2">
      <c r="C26" s="1">
        <f ca="1">IF(Database!M29="Georgia",1,0)</f>
        <v>0</v>
      </c>
      <c r="D26" s="1">
        <f ca="1">IF(Database!M29="Texas",1,0)</f>
        <v>0</v>
      </c>
      <c r="E26" s="1">
        <f ca="1">IF(Database!M29="Arizona",1,0)</f>
        <v>0</v>
      </c>
      <c r="F26" s="1">
        <f ca="1">IF(Database!M29="New York",1,0)</f>
        <v>0</v>
      </c>
      <c r="G26" s="1">
        <f ca="1">IF(Database!M29="New Jersey",1,0)</f>
        <v>0</v>
      </c>
      <c r="H26" s="1">
        <f ca="1">IF(Database!M29="Florida",1,0)</f>
        <v>0</v>
      </c>
      <c r="I26" s="1">
        <f ca="1">IF(Database!M29="Oregon",1,0)</f>
        <v>0</v>
      </c>
      <c r="J26" s="1">
        <f ca="1">IF(Database!M29="Washington",1,0)</f>
        <v>0</v>
      </c>
      <c r="K26" s="1">
        <f ca="1">IF(Database!M29="South Carolina",1,0)</f>
        <v>0</v>
      </c>
      <c r="L26" s="1">
        <f ca="1">IF(Database!M29="Nevada",1,0)</f>
        <v>0</v>
      </c>
      <c r="M26" s="1">
        <f ca="1">IF(Database!M29="Massachusets",1,0)</f>
        <v>0</v>
      </c>
      <c r="N26" s="1">
        <f ca="1">IF(Database!M29="Illinois",1,0)</f>
        <v>0</v>
      </c>
      <c r="O26" s="1">
        <f ca="1">IF(Database!M29="California",1,0)</f>
        <v>1</v>
      </c>
    </row>
    <row r="27" spans="3:15" x14ac:dyDescent="0.2">
      <c r="C27" s="1">
        <f ca="1">IF(Database!M30="Georgia",1,0)</f>
        <v>0</v>
      </c>
      <c r="D27" s="1">
        <f ca="1">IF(Database!M30="Texas",1,0)</f>
        <v>0</v>
      </c>
      <c r="E27" s="1">
        <f ca="1">IF(Database!M30="Arizona",1,0)</f>
        <v>0</v>
      </c>
      <c r="F27" s="1">
        <f ca="1">IF(Database!M30="New York",1,0)</f>
        <v>0</v>
      </c>
      <c r="G27" s="1">
        <f ca="1">IF(Database!M30="New Jersey",1,0)</f>
        <v>0</v>
      </c>
      <c r="H27" s="1">
        <f ca="1">IF(Database!M30="Florida",1,0)</f>
        <v>1</v>
      </c>
      <c r="I27" s="1">
        <f ca="1">IF(Database!M30="Oregon",1,0)</f>
        <v>0</v>
      </c>
      <c r="J27" s="1">
        <f ca="1">IF(Database!M30="Washington",1,0)</f>
        <v>0</v>
      </c>
      <c r="K27" s="1">
        <f ca="1">IF(Database!M30="South Carolina",1,0)</f>
        <v>0</v>
      </c>
      <c r="L27" s="1">
        <f ca="1">IF(Database!M30="Nevada",1,0)</f>
        <v>0</v>
      </c>
      <c r="M27" s="1">
        <f ca="1">IF(Database!M30="Massachusets",1,0)</f>
        <v>0</v>
      </c>
      <c r="N27" s="1">
        <f ca="1">IF(Database!M30="Illinois",1,0)</f>
        <v>0</v>
      </c>
      <c r="O27" s="1">
        <f ca="1">IF(Database!M30="California",1,0)</f>
        <v>0</v>
      </c>
    </row>
    <row r="28" spans="3:15" x14ac:dyDescent="0.2">
      <c r="C28" s="1">
        <f ca="1">IF(Database!M31="Georgia",1,0)</f>
        <v>0</v>
      </c>
      <c r="D28" s="1">
        <f ca="1">IF(Database!M31="Texas",1,0)</f>
        <v>0</v>
      </c>
      <c r="E28" s="1">
        <f ca="1">IF(Database!M31="Arizona",1,0)</f>
        <v>0</v>
      </c>
      <c r="F28" s="1">
        <f ca="1">IF(Database!M31="New York",1,0)</f>
        <v>0</v>
      </c>
      <c r="G28" s="1">
        <f ca="1">IF(Database!M31="New Jersey",1,0)</f>
        <v>0</v>
      </c>
      <c r="H28" s="1">
        <f ca="1">IF(Database!M31="Florida",1,0)</f>
        <v>0</v>
      </c>
      <c r="I28" s="1">
        <f ca="1">IF(Database!M31="Oregon",1,0)</f>
        <v>1</v>
      </c>
      <c r="J28" s="1">
        <f ca="1">IF(Database!M31="Washington",1,0)</f>
        <v>0</v>
      </c>
      <c r="K28" s="1">
        <f ca="1">IF(Database!M31="South Carolina",1,0)</f>
        <v>0</v>
      </c>
      <c r="L28" s="1">
        <f ca="1">IF(Database!M31="Nevada",1,0)</f>
        <v>0</v>
      </c>
      <c r="M28" s="1">
        <f ca="1">IF(Database!M31="Massachusets",1,0)</f>
        <v>0</v>
      </c>
      <c r="N28" s="1">
        <f ca="1">IF(Database!M31="Illinois",1,0)</f>
        <v>0</v>
      </c>
      <c r="O28" s="1">
        <f ca="1">IF(Database!M31="California",1,0)</f>
        <v>0</v>
      </c>
    </row>
    <row r="29" spans="3:15" x14ac:dyDescent="0.2">
      <c r="C29" s="1">
        <f ca="1">IF(Database!M32="Georgia",1,0)</f>
        <v>0</v>
      </c>
      <c r="D29" s="1">
        <f ca="1">IF(Database!M32="Texas",1,0)</f>
        <v>0</v>
      </c>
      <c r="E29" s="1">
        <f ca="1">IF(Database!M32="Arizona",1,0)</f>
        <v>0</v>
      </c>
      <c r="F29" s="1">
        <f ca="1">IF(Database!M32="New York",1,0)</f>
        <v>0</v>
      </c>
      <c r="G29" s="1">
        <f ca="1">IF(Database!M32="New Jersey",1,0)</f>
        <v>0</v>
      </c>
      <c r="H29" s="1">
        <f ca="1">IF(Database!M32="Florida",1,0)</f>
        <v>0</v>
      </c>
      <c r="I29" s="1">
        <f ca="1">IF(Database!M32="Oregon",1,0)</f>
        <v>0</v>
      </c>
      <c r="J29" s="1">
        <f ca="1">IF(Database!M32="Washington",1,0)</f>
        <v>0</v>
      </c>
      <c r="K29" s="1">
        <f ca="1">IF(Database!M32="South Carolina",1,0)</f>
        <v>0</v>
      </c>
      <c r="L29" s="1">
        <f ca="1">IF(Database!M32="Nevada",1,0)</f>
        <v>0</v>
      </c>
      <c r="M29" s="1">
        <f ca="1">IF(Database!M32="Massachusets",1,0)</f>
        <v>1</v>
      </c>
      <c r="N29" s="1">
        <f ca="1">IF(Database!M32="Illinois",1,0)</f>
        <v>0</v>
      </c>
      <c r="O29" s="1">
        <f ca="1">IF(Database!M32="California",1,0)</f>
        <v>0</v>
      </c>
    </row>
    <row r="30" spans="3:15" x14ac:dyDescent="0.2">
      <c r="C30" s="1">
        <f ca="1">IF(Database!M33="Georgia",1,0)</f>
        <v>0</v>
      </c>
      <c r="D30" s="1">
        <f ca="1">IF(Database!M33="Texas",1,0)</f>
        <v>0</v>
      </c>
      <c r="E30" s="1">
        <f ca="1">IF(Database!M33="Arizona",1,0)</f>
        <v>0</v>
      </c>
      <c r="F30" s="1">
        <f ca="1">IF(Database!M33="New York",1,0)</f>
        <v>0</v>
      </c>
      <c r="G30" s="1">
        <f ca="1">IF(Database!M33="New Jersey",1,0)</f>
        <v>0</v>
      </c>
      <c r="H30" s="1">
        <f ca="1">IF(Database!M33="Florida",1,0)</f>
        <v>0</v>
      </c>
      <c r="I30" s="1">
        <f ca="1">IF(Database!M33="Oregon",1,0)</f>
        <v>1</v>
      </c>
      <c r="J30" s="1">
        <f ca="1">IF(Database!M33="Washington",1,0)</f>
        <v>0</v>
      </c>
      <c r="K30" s="1">
        <f ca="1">IF(Database!M33="South Carolina",1,0)</f>
        <v>0</v>
      </c>
      <c r="L30" s="1">
        <f ca="1">IF(Database!M33="Nevada",1,0)</f>
        <v>0</v>
      </c>
      <c r="M30" s="1">
        <f ca="1">IF(Database!M33="Massachusets",1,0)</f>
        <v>0</v>
      </c>
      <c r="N30" s="1">
        <f ca="1">IF(Database!M33="Illinois",1,0)</f>
        <v>0</v>
      </c>
      <c r="O30" s="1">
        <f ca="1">IF(Database!M33="California",1,0)</f>
        <v>0</v>
      </c>
    </row>
    <row r="31" spans="3:15" x14ac:dyDescent="0.2">
      <c r="C31" s="1">
        <f ca="1">IF(Database!M34="Georgia",1,0)</f>
        <v>0</v>
      </c>
      <c r="D31" s="1">
        <f ca="1">IF(Database!M34="Texas",1,0)</f>
        <v>0</v>
      </c>
      <c r="E31" s="1">
        <f ca="1">IF(Database!M34="Arizona",1,0)</f>
        <v>0</v>
      </c>
      <c r="F31" s="1">
        <f ca="1">IF(Database!M34="New York",1,0)</f>
        <v>1</v>
      </c>
      <c r="G31" s="1">
        <f ca="1">IF(Database!M34="New Jersey",1,0)</f>
        <v>0</v>
      </c>
      <c r="H31" s="1">
        <f ca="1">IF(Database!M34="Florida",1,0)</f>
        <v>0</v>
      </c>
      <c r="I31" s="1">
        <f ca="1">IF(Database!M34="Oregon",1,0)</f>
        <v>0</v>
      </c>
      <c r="J31" s="1">
        <f ca="1">IF(Database!M34="Washington",1,0)</f>
        <v>0</v>
      </c>
      <c r="K31" s="1">
        <f ca="1">IF(Database!M34="South Carolina",1,0)</f>
        <v>0</v>
      </c>
      <c r="L31" s="1">
        <f ca="1">IF(Database!M34="Nevada",1,0)</f>
        <v>0</v>
      </c>
      <c r="M31" s="1">
        <f ca="1">IF(Database!M34="Massachusets",1,0)</f>
        <v>0</v>
      </c>
      <c r="N31" s="1">
        <f ca="1">IF(Database!M34="Illinois",1,0)</f>
        <v>0</v>
      </c>
      <c r="O31" s="1">
        <f ca="1">IF(Database!M34="California",1,0)</f>
        <v>0</v>
      </c>
    </row>
    <row r="32" spans="3:15" x14ac:dyDescent="0.2">
      <c r="C32" s="1">
        <f ca="1">IF(Database!M35="Georgia",1,0)</f>
        <v>0</v>
      </c>
      <c r="D32" s="1">
        <f ca="1">IF(Database!M35="Texas",1,0)</f>
        <v>0</v>
      </c>
      <c r="E32" s="1">
        <f ca="1">IF(Database!M35="Arizona",1,0)</f>
        <v>0</v>
      </c>
      <c r="F32" s="1">
        <f ca="1">IF(Database!M35="New York",1,0)</f>
        <v>0</v>
      </c>
      <c r="G32" s="1">
        <f ca="1">IF(Database!M35="New Jersey",1,0)</f>
        <v>0</v>
      </c>
      <c r="H32" s="1">
        <f ca="1">IF(Database!M35="Florida",1,0)</f>
        <v>0</v>
      </c>
      <c r="I32" s="1">
        <f ca="1">IF(Database!M35="Oregon",1,0)</f>
        <v>0</v>
      </c>
      <c r="J32" s="1">
        <f ca="1">IF(Database!M35="Washington",1,0)</f>
        <v>0</v>
      </c>
      <c r="K32" s="1">
        <f ca="1">IF(Database!M35="South Carolina",1,0)</f>
        <v>1</v>
      </c>
      <c r="L32" s="1">
        <f ca="1">IF(Database!M35="Nevada",1,0)</f>
        <v>0</v>
      </c>
      <c r="M32" s="1">
        <f ca="1">IF(Database!M35="Massachusets",1,0)</f>
        <v>0</v>
      </c>
      <c r="N32" s="1">
        <f ca="1">IF(Database!M35="Illinois",1,0)</f>
        <v>0</v>
      </c>
      <c r="O32" s="1">
        <f ca="1">IF(Database!M35="California",1,0)</f>
        <v>0</v>
      </c>
    </row>
    <row r="33" spans="3:15" x14ac:dyDescent="0.2">
      <c r="C33" s="1">
        <f ca="1">IF(Database!M36="Georgia",1,0)</f>
        <v>0</v>
      </c>
      <c r="D33" s="1">
        <f ca="1">IF(Database!M36="Texas",1,0)</f>
        <v>0</v>
      </c>
      <c r="E33" s="1">
        <f ca="1">IF(Database!M36="Arizona",1,0)</f>
        <v>1</v>
      </c>
      <c r="F33" s="1">
        <f ca="1">IF(Database!M36="New York",1,0)</f>
        <v>0</v>
      </c>
      <c r="G33" s="1">
        <f ca="1">IF(Database!M36="New Jersey",1,0)</f>
        <v>0</v>
      </c>
      <c r="H33" s="1">
        <f ca="1">IF(Database!M36="Florida",1,0)</f>
        <v>0</v>
      </c>
      <c r="I33" s="1">
        <f ca="1">IF(Database!M36="Oregon",1,0)</f>
        <v>0</v>
      </c>
      <c r="J33" s="1">
        <f ca="1">IF(Database!M36="Washington",1,0)</f>
        <v>0</v>
      </c>
      <c r="K33" s="1">
        <f ca="1">IF(Database!M36="South Carolina",1,0)</f>
        <v>0</v>
      </c>
      <c r="L33" s="1">
        <f ca="1">IF(Database!M36="Nevada",1,0)</f>
        <v>0</v>
      </c>
      <c r="M33" s="1">
        <f ca="1">IF(Database!M36="Massachusets",1,0)</f>
        <v>0</v>
      </c>
      <c r="N33" s="1">
        <f ca="1">IF(Database!M36="Illinois",1,0)</f>
        <v>0</v>
      </c>
      <c r="O33" s="1">
        <f ca="1">IF(Database!M36="California",1,0)</f>
        <v>0</v>
      </c>
    </row>
    <row r="34" spans="3:15" x14ac:dyDescent="0.2">
      <c r="C34" s="1">
        <f ca="1">IF(Database!M37="Georgia",1,0)</f>
        <v>0</v>
      </c>
      <c r="D34" s="1">
        <f ca="1">IF(Database!M37="Texas",1,0)</f>
        <v>0</v>
      </c>
      <c r="E34" s="1">
        <f ca="1">IF(Database!M37="Arizona",1,0)</f>
        <v>0</v>
      </c>
      <c r="F34" s="1">
        <f ca="1">IF(Database!M37="New York",1,0)</f>
        <v>0</v>
      </c>
      <c r="G34" s="1">
        <f ca="1">IF(Database!M37="New Jersey",1,0)</f>
        <v>0</v>
      </c>
      <c r="H34" s="1">
        <f ca="1">IF(Database!M37="Florida",1,0)</f>
        <v>0</v>
      </c>
      <c r="I34" s="1">
        <f ca="1">IF(Database!M37="Oregon",1,0)</f>
        <v>0</v>
      </c>
      <c r="J34" s="1">
        <f ca="1">IF(Database!M37="Washington",1,0)</f>
        <v>1</v>
      </c>
      <c r="K34" s="1">
        <f ca="1">IF(Database!M37="South Carolina",1,0)</f>
        <v>0</v>
      </c>
      <c r="L34" s="1">
        <f ca="1">IF(Database!M37="Nevada",1,0)</f>
        <v>0</v>
      </c>
      <c r="M34" s="1">
        <f ca="1">IF(Database!M37="Massachusets",1,0)</f>
        <v>0</v>
      </c>
      <c r="N34" s="1">
        <f ca="1">IF(Database!M37="Illinois",1,0)</f>
        <v>0</v>
      </c>
      <c r="O34" s="1">
        <f ca="1">IF(Database!M37="California",1,0)</f>
        <v>0</v>
      </c>
    </row>
    <row r="35" spans="3:15" x14ac:dyDescent="0.2">
      <c r="C35" s="1">
        <f ca="1">IF(Database!M38="Georgia",1,0)</f>
        <v>0</v>
      </c>
      <c r="D35" s="1">
        <f ca="1">IF(Database!M38="Texas",1,0)</f>
        <v>0</v>
      </c>
      <c r="E35" s="1">
        <f ca="1">IF(Database!M38="Arizona",1,0)</f>
        <v>0</v>
      </c>
      <c r="F35" s="1">
        <f ca="1">IF(Database!M38="New York",1,0)</f>
        <v>0</v>
      </c>
      <c r="G35" s="1">
        <f ca="1">IF(Database!M38="New Jersey",1,0)</f>
        <v>0</v>
      </c>
      <c r="H35" s="1">
        <f ca="1">IF(Database!M38="Florida",1,0)</f>
        <v>0</v>
      </c>
      <c r="I35" s="1">
        <f ca="1">IF(Database!M38="Oregon",1,0)</f>
        <v>0</v>
      </c>
      <c r="J35" s="1">
        <f ca="1">IF(Database!M38="Washington",1,0)</f>
        <v>1</v>
      </c>
      <c r="K35" s="1">
        <f ca="1">IF(Database!M38="South Carolina",1,0)</f>
        <v>0</v>
      </c>
      <c r="L35" s="1">
        <f ca="1">IF(Database!M38="Nevada",1,0)</f>
        <v>0</v>
      </c>
      <c r="M35" s="1">
        <f ca="1">IF(Database!M38="Massachusets",1,0)</f>
        <v>0</v>
      </c>
      <c r="N35" s="1">
        <f ca="1">IF(Database!M38="Illinois",1,0)</f>
        <v>0</v>
      </c>
      <c r="O35" s="1">
        <f ca="1">IF(Database!M38="California",1,0)</f>
        <v>0</v>
      </c>
    </row>
    <row r="36" spans="3:15" x14ac:dyDescent="0.2">
      <c r="C36" s="1">
        <f ca="1">IF(Database!M39="Georgia",1,0)</f>
        <v>0</v>
      </c>
      <c r="D36" s="1">
        <f ca="1">IF(Database!M39="Texas",1,0)</f>
        <v>0</v>
      </c>
      <c r="E36" s="1">
        <f ca="1">IF(Database!M39="Arizona",1,0)</f>
        <v>0</v>
      </c>
      <c r="F36" s="1">
        <f ca="1">IF(Database!M39="New York",1,0)</f>
        <v>1</v>
      </c>
      <c r="G36" s="1">
        <f ca="1">IF(Database!M39="New Jersey",1,0)</f>
        <v>0</v>
      </c>
      <c r="H36" s="1">
        <f ca="1">IF(Database!M39="Florida",1,0)</f>
        <v>0</v>
      </c>
      <c r="I36" s="1">
        <f ca="1">IF(Database!M39="Oregon",1,0)</f>
        <v>0</v>
      </c>
      <c r="J36" s="1">
        <f ca="1">IF(Database!M39="Washington",1,0)</f>
        <v>0</v>
      </c>
      <c r="K36" s="1">
        <f ca="1">IF(Database!M39="South Carolina",1,0)</f>
        <v>0</v>
      </c>
      <c r="L36" s="1">
        <f ca="1">IF(Database!M39="Nevada",1,0)</f>
        <v>0</v>
      </c>
      <c r="M36" s="1">
        <f ca="1">IF(Database!M39="Massachusets",1,0)</f>
        <v>0</v>
      </c>
      <c r="N36" s="1">
        <f ca="1">IF(Database!M39="Illinois",1,0)</f>
        <v>0</v>
      </c>
      <c r="O36" s="1">
        <f ca="1">IF(Database!M39="California",1,0)</f>
        <v>0</v>
      </c>
    </row>
    <row r="37" spans="3:15" x14ac:dyDescent="0.2">
      <c r="C37" s="1">
        <f ca="1">IF(Database!M40="Georgia",1,0)</f>
        <v>0</v>
      </c>
      <c r="D37" s="1">
        <f ca="1">IF(Database!M40="Texas",1,0)</f>
        <v>0</v>
      </c>
      <c r="E37" s="1">
        <f ca="1">IF(Database!M40="Arizona",1,0)</f>
        <v>0</v>
      </c>
      <c r="F37" s="1">
        <f ca="1">IF(Database!M40="New York",1,0)</f>
        <v>0</v>
      </c>
      <c r="G37" s="1">
        <f ca="1">IF(Database!M40="New Jersey",1,0)</f>
        <v>0</v>
      </c>
      <c r="H37" s="1">
        <f ca="1">IF(Database!M40="Florida",1,0)</f>
        <v>0</v>
      </c>
      <c r="I37" s="1">
        <f ca="1">IF(Database!M40="Oregon",1,0)</f>
        <v>1</v>
      </c>
      <c r="J37" s="1">
        <f ca="1">IF(Database!M40="Washington",1,0)</f>
        <v>0</v>
      </c>
      <c r="K37" s="1">
        <f ca="1">IF(Database!M40="South Carolina",1,0)</f>
        <v>0</v>
      </c>
      <c r="L37" s="1">
        <f ca="1">IF(Database!M40="Nevada",1,0)</f>
        <v>0</v>
      </c>
      <c r="M37" s="1">
        <f ca="1">IF(Database!M40="Massachusets",1,0)</f>
        <v>0</v>
      </c>
      <c r="N37" s="1">
        <f ca="1">IF(Database!M40="Illinois",1,0)</f>
        <v>0</v>
      </c>
      <c r="O37" s="1">
        <f ca="1">IF(Database!M40="California",1,0)</f>
        <v>0</v>
      </c>
    </row>
    <row r="38" spans="3:15" x14ac:dyDescent="0.2">
      <c r="C38" s="1">
        <f ca="1">IF(Database!M41="Georgia",1,0)</f>
        <v>0</v>
      </c>
      <c r="D38" s="1">
        <f ca="1">IF(Database!M41="Texas",1,0)</f>
        <v>0</v>
      </c>
      <c r="E38" s="1">
        <f ca="1">IF(Database!M41="Arizona",1,0)</f>
        <v>0</v>
      </c>
      <c r="F38" s="1">
        <f ca="1">IF(Database!M41="New York",1,0)</f>
        <v>0</v>
      </c>
      <c r="G38" s="1">
        <f ca="1">IF(Database!M41="New Jersey",1,0)</f>
        <v>0</v>
      </c>
      <c r="H38" s="1">
        <f ca="1">IF(Database!M41="Florida",1,0)</f>
        <v>0</v>
      </c>
      <c r="I38" s="1">
        <f ca="1">IF(Database!M41="Oregon",1,0)</f>
        <v>0</v>
      </c>
      <c r="J38" s="1">
        <f ca="1">IF(Database!M41="Washington",1,0)</f>
        <v>0</v>
      </c>
      <c r="K38" s="1">
        <f ca="1">IF(Database!M41="South Carolina",1,0)</f>
        <v>0</v>
      </c>
      <c r="L38" s="1">
        <f ca="1">IF(Database!M41="Nevada",1,0)</f>
        <v>0</v>
      </c>
      <c r="M38" s="1">
        <f ca="1">IF(Database!M41="Massachusets",1,0)</f>
        <v>1</v>
      </c>
      <c r="N38" s="1">
        <f ca="1">IF(Database!M41="Illinois",1,0)</f>
        <v>0</v>
      </c>
      <c r="O38" s="1">
        <f ca="1">IF(Database!M41="California",1,0)</f>
        <v>0</v>
      </c>
    </row>
  </sheetData>
  <conditionalFormatting sqref="C4:O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7671-876D-41C5-B69D-7AE5D8292162}">
  <dimension ref="B3:AG45"/>
  <sheetViews>
    <sheetView topLeftCell="F1" workbookViewId="0">
      <selection activeCell="M38" sqref="M38"/>
    </sheetView>
  </sheetViews>
  <sheetFormatPr baseColWidth="10" defaultColWidth="8.83203125" defaultRowHeight="15" x14ac:dyDescent="0.2"/>
  <cols>
    <col min="2" max="2" width="22.5" customWidth="1"/>
    <col min="4" max="4" width="17.83203125" style="1" customWidth="1"/>
    <col min="5" max="5" width="21.83203125" customWidth="1"/>
    <col min="6" max="6" width="13.5" customWidth="1"/>
    <col min="7" max="7" width="11.5" bestFit="1" customWidth="1"/>
    <col min="8" max="8" width="44.5" customWidth="1"/>
    <col min="10" max="10" width="20.6640625" customWidth="1"/>
    <col min="11" max="11" width="11.83203125" customWidth="1"/>
    <col min="13" max="13" width="21" customWidth="1"/>
    <col min="14" max="14" width="10.1640625" bestFit="1" customWidth="1"/>
    <col min="15" max="15" width="12.5" customWidth="1"/>
    <col min="16" max="16" width="11" customWidth="1"/>
    <col min="17" max="17" width="10" customWidth="1"/>
    <col min="18" max="18" width="11.1640625" customWidth="1"/>
    <col min="19" max="19" width="10.5" customWidth="1"/>
    <col min="20" max="20" width="10.33203125" customWidth="1"/>
    <col min="21" max="21" width="11.83203125" customWidth="1"/>
    <col min="22" max="22" width="14.6640625" customWidth="1"/>
    <col min="23" max="23" width="10.1640625" bestFit="1" customWidth="1"/>
    <col min="24" max="24" width="14.5" customWidth="1"/>
    <col min="25" max="25" width="10.1640625" bestFit="1" customWidth="1"/>
    <col min="26" max="26" width="11.33203125" customWidth="1"/>
    <col min="28" max="28" width="11.5" customWidth="1"/>
    <col min="29" max="29" width="10.1640625" customWidth="1"/>
    <col min="30" max="30" width="11.33203125" customWidth="1"/>
    <col min="31" max="31" width="11.83203125" customWidth="1"/>
    <col min="32" max="32" width="13.33203125" customWidth="1"/>
    <col min="33" max="33" width="12.33203125" customWidth="1"/>
  </cols>
  <sheetData>
    <row r="3" spans="2:33" ht="16" thickBot="1" x14ac:dyDescent="0.25">
      <c r="B3" s="1" t="s">
        <v>56</v>
      </c>
      <c r="D3" s="1" t="s">
        <v>57</v>
      </c>
      <c r="E3" s="1" t="s">
        <v>58</v>
      </c>
    </row>
    <row r="4" spans="2:33" x14ac:dyDescent="0.2">
      <c r="B4" s="6">
        <f ca="1">AVERAGE(Table1[Income])</f>
        <v>55147.257142857146</v>
      </c>
      <c r="D4" s="7">
        <f ca="1">Database!P7/Database!J7</f>
        <v>22694.001736150214</v>
      </c>
      <c r="E4" s="7">
        <f ca="1">AVERAGE(D4:D38)</f>
        <v>29623.458707633643</v>
      </c>
      <c r="F4" t="s">
        <v>59</v>
      </c>
      <c r="G4" s="9">
        <f>Dashboard!W12</f>
        <v>100000</v>
      </c>
      <c r="H4" t="s">
        <v>60</v>
      </c>
      <c r="I4">
        <f ca="1">SUM(F5:F39)</f>
        <v>29</v>
      </c>
      <c r="J4" t="s">
        <v>61</v>
      </c>
      <c r="K4" t="s">
        <v>62</v>
      </c>
      <c r="L4" s="11">
        <f>Dashboard!Y12</f>
        <v>0.3</v>
      </c>
      <c r="M4" t="s">
        <v>63</v>
      </c>
      <c r="N4" s="32" t="s">
        <v>64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B4" s="32" t="s">
        <v>65</v>
      </c>
      <c r="AC4" s="33"/>
      <c r="AD4" s="33"/>
      <c r="AE4" s="33"/>
      <c r="AF4" s="33"/>
      <c r="AG4" s="34"/>
    </row>
    <row r="5" spans="2:33" x14ac:dyDescent="0.2">
      <c r="D5" s="7">
        <f ca="1">Database!P8/Database!J8</f>
        <v>2717.3258220131092</v>
      </c>
      <c r="F5">
        <f ca="1">IF(Database!U7&gt;$G$4,1,0)</f>
        <v>1</v>
      </c>
      <c r="J5" s="10">
        <f ca="1">Database!O7/Database!N7</f>
        <v>0.96269422105546087</v>
      </c>
      <c r="K5">
        <f ca="1">IF(J5&lt;$L$4,1,0)</f>
        <v>0</v>
      </c>
      <c r="M5">
        <f ca="1">SUM(K5:K39)</f>
        <v>10</v>
      </c>
      <c r="N5" s="13" t="s">
        <v>22</v>
      </c>
      <c r="O5" s="12" t="s">
        <v>28</v>
      </c>
      <c r="P5" s="12" t="s">
        <v>29</v>
      </c>
      <c r="Q5" s="12" t="s">
        <v>25</v>
      </c>
      <c r="R5" s="12" t="s">
        <v>26</v>
      </c>
      <c r="S5" s="12" t="s">
        <v>20</v>
      </c>
      <c r="T5" s="12" t="s">
        <v>19</v>
      </c>
      <c r="U5" s="12" t="s">
        <v>23</v>
      </c>
      <c r="V5" s="12" t="s">
        <v>30</v>
      </c>
      <c r="W5" s="12" t="s">
        <v>24</v>
      </c>
      <c r="X5" s="12" t="s">
        <v>21</v>
      </c>
      <c r="Y5" s="12" t="s">
        <v>27</v>
      </c>
      <c r="Z5" s="14" t="s">
        <v>18</v>
      </c>
      <c r="AB5" s="13" t="s">
        <v>5</v>
      </c>
      <c r="AC5" s="12" t="s">
        <v>3</v>
      </c>
      <c r="AD5" s="12" t="s">
        <v>8</v>
      </c>
      <c r="AE5" s="12" t="s">
        <v>6</v>
      </c>
      <c r="AF5" s="12" t="s">
        <v>4</v>
      </c>
      <c r="AG5" s="14" t="s">
        <v>7</v>
      </c>
    </row>
    <row r="6" spans="2:33" x14ac:dyDescent="0.2">
      <c r="D6" s="7">
        <f ca="1">Database!P9/Database!J9</f>
        <v>40606.097395439392</v>
      </c>
      <c r="F6">
        <f ca="1">IF(Database!U8&gt;$G$4,1,0)</f>
        <v>1</v>
      </c>
      <c r="J6" s="10">
        <f ca="1">Database!O8/Database!N8</f>
        <v>0.90635032536066695</v>
      </c>
      <c r="K6">
        <f t="shared" ref="K6:K39" ca="1" si="0">IF(J6&lt;$L$4,1,0)</f>
        <v>0</v>
      </c>
      <c r="N6" s="15">
        <f ca="1">IF(Database!M7="Georgia",Database!K7,0)</f>
        <v>0</v>
      </c>
      <c r="O6" s="16">
        <f ca="1">IF(Database!M7="Texas",Database!K7,0)</f>
        <v>0</v>
      </c>
      <c r="P6" s="16">
        <f ca="1">IF(Database!M7="Arizona",Database!K7,0)</f>
        <v>0</v>
      </c>
      <c r="Q6" s="16">
        <f ca="1">IF(Database!M7="New York",Database!K7,0)</f>
        <v>0</v>
      </c>
      <c r="R6" s="16">
        <f ca="1">IF(Database!M7="New Jersey",Database!K7,0)</f>
        <v>0</v>
      </c>
      <c r="S6" s="16">
        <f ca="1">IF(Database!M7="Florida",Database!K7,0)</f>
        <v>0</v>
      </c>
      <c r="T6" s="16">
        <f ca="1">IF(Database!M7="Oregon",Database!K7,0)</f>
        <v>0</v>
      </c>
      <c r="U6" s="16">
        <f ca="1">IF(Database!M7="Washington",Database!K7,0)</f>
        <v>0</v>
      </c>
      <c r="V6" s="16">
        <f ca="1">IF(Database!M7="South Carolina",Database!K7,0)</f>
        <v>0</v>
      </c>
      <c r="W6" s="16">
        <f ca="1">IF(Database!M7="Nevada",Database!K7,0)</f>
        <v>88895</v>
      </c>
      <c r="X6" s="16">
        <f ca="1">IF(Database!M7="Massachusets",Database!K7,0)</f>
        <v>0</v>
      </c>
      <c r="Y6" s="16">
        <f ca="1">IF(Database!M7="Illinois",Database!K7,0)</f>
        <v>0</v>
      </c>
      <c r="Z6" s="17">
        <f ca="1">IF(Database!M7="California",Database!K7,0)</f>
        <v>0</v>
      </c>
      <c r="AB6" s="15">
        <f ca="1">IF(Database!F7="Teaching",Database!K7,0)</f>
        <v>0</v>
      </c>
      <c r="AC6" s="16">
        <f ca="1">IF(Database!F7="Health",Database!K7,0)</f>
        <v>0</v>
      </c>
      <c r="AD6" s="16">
        <f ca="1">IF(Database!F7="Agriculture",Database!K7,0)</f>
        <v>0</v>
      </c>
      <c r="AE6" s="16">
        <f ca="1">IF(Database!F7="IT",Database!K7,0)</f>
        <v>88895</v>
      </c>
      <c r="AF6" s="16">
        <f ca="1">IF(Database!F7="Construction",Database!K7,0)</f>
        <v>0</v>
      </c>
      <c r="AG6" s="17">
        <f ca="1">IF(Database!F7="General Work",Database!K7,0)</f>
        <v>0</v>
      </c>
    </row>
    <row r="7" spans="2:33" x14ac:dyDescent="0.2">
      <c r="D7" s="7">
        <f ca="1">Database!P10/Database!J10</f>
        <v>35217.729374883311</v>
      </c>
      <c r="F7">
        <f ca="1">IF(Database!U9&gt;$G$4,1,0)</f>
        <v>1</v>
      </c>
      <c r="J7" s="10">
        <f ca="1">Database!O9/Database!N9</f>
        <v>0.91691645817581091</v>
      </c>
      <c r="K7">
        <f t="shared" ca="1" si="0"/>
        <v>0</v>
      </c>
      <c r="N7" s="15">
        <f ca="1">IF(Database!M8="Georgia",Database!K8,0)</f>
        <v>0</v>
      </c>
      <c r="O7" s="16">
        <f ca="1">IF(Database!M8="Texas",Database!K8,0)</f>
        <v>0</v>
      </c>
      <c r="P7" s="16">
        <f ca="1">IF(Database!M8="Arizona",Database!K8,0)</f>
        <v>0</v>
      </c>
      <c r="Q7" s="16">
        <f ca="1">IF(Database!M8="New York",Database!K8,0)</f>
        <v>0</v>
      </c>
      <c r="R7" s="16">
        <f ca="1">IF(Database!M8="New Jersey",Database!K8,0)</f>
        <v>0</v>
      </c>
      <c r="S7" s="16">
        <f ca="1">IF(Database!M8="Florida",Database!K8,0)</f>
        <v>0</v>
      </c>
      <c r="T7" s="16">
        <f ca="1">IF(Database!M8="Oregon",Database!K8,0)</f>
        <v>0</v>
      </c>
      <c r="U7" s="16">
        <f ca="1">IF(Database!M8="Washington",Database!K8,0)</f>
        <v>0</v>
      </c>
      <c r="V7" s="16">
        <f ca="1">IF(Database!M8="South Carolina",Database!K8,0)</f>
        <v>0</v>
      </c>
      <c r="W7" s="16">
        <f ca="1">IF(Database!M8="Nevada",Database!K8,0)</f>
        <v>0</v>
      </c>
      <c r="X7" s="16">
        <f ca="1">IF(Database!M8="Massachusets",Database!K8,0)</f>
        <v>0</v>
      </c>
      <c r="Y7" s="16">
        <f ca="1">IF(Database!M8="Illinois",Database!K8,0)</f>
        <v>38314</v>
      </c>
      <c r="Z7" s="17">
        <f ca="1">IF(Database!M8="California",Database!K8,0)</f>
        <v>0</v>
      </c>
      <c r="AB7" s="15">
        <f ca="1">IF(Database!F8="Teaching",Database!K8,0)</f>
        <v>0</v>
      </c>
      <c r="AC7" s="16">
        <f ca="1">IF(Database!F8="Health",Database!K8,0)</f>
        <v>0</v>
      </c>
      <c r="AD7" s="16">
        <f ca="1">IF(Database!F8="Agriculture",Database!K8,0)</f>
        <v>38314</v>
      </c>
      <c r="AE7" s="16">
        <f ca="1">IF(Database!F8="IT",Database!K8,0)</f>
        <v>0</v>
      </c>
      <c r="AF7" s="16">
        <f ca="1">IF(Database!F8="Construction",Database!K8,0)</f>
        <v>0</v>
      </c>
      <c r="AG7" s="17">
        <f ca="1">IF(Database!F8="General Work",Database!K8,0)</f>
        <v>0</v>
      </c>
    </row>
    <row r="8" spans="2:33" x14ac:dyDescent="0.2">
      <c r="D8" s="7">
        <f ca="1">Database!P11/Database!J11</f>
        <v>21209.132703547919</v>
      </c>
      <c r="F8">
        <f ca="1">IF(Database!U10&gt;$G$4,1,0)</f>
        <v>1</v>
      </c>
      <c r="J8" s="10">
        <f ca="1">Database!O10/Database!N10</f>
        <v>0.49386234469824797</v>
      </c>
      <c r="K8">
        <f t="shared" ca="1" si="0"/>
        <v>0</v>
      </c>
      <c r="N8" s="15">
        <f ca="1">IF(Database!M9="Georgia",Database!K9,0)</f>
        <v>0</v>
      </c>
      <c r="O8" s="16">
        <f ca="1">IF(Database!M9="Texas",Database!K9,0)</f>
        <v>0</v>
      </c>
      <c r="P8" s="16">
        <f ca="1">IF(Database!M9="Arizona",Database!K9,0)</f>
        <v>0</v>
      </c>
      <c r="Q8" s="16">
        <f ca="1">IF(Database!M9="New York",Database!K9,0)</f>
        <v>56212</v>
      </c>
      <c r="R8" s="16">
        <f ca="1">IF(Database!M9="New Jersey",Database!K9,0)</f>
        <v>0</v>
      </c>
      <c r="S8" s="16">
        <f ca="1">IF(Database!M9="Florida",Database!K9,0)</f>
        <v>0</v>
      </c>
      <c r="T8" s="16">
        <f ca="1">IF(Database!M9="Oregon",Database!K9,0)</f>
        <v>0</v>
      </c>
      <c r="U8" s="16">
        <f ca="1">IF(Database!M9="Washington",Database!K9,0)</f>
        <v>0</v>
      </c>
      <c r="V8" s="16">
        <f ca="1">IF(Database!M9="South Carolina",Database!K9,0)</f>
        <v>0</v>
      </c>
      <c r="W8" s="16">
        <f ca="1">IF(Database!M9="Nevada",Database!K9,0)</f>
        <v>0</v>
      </c>
      <c r="X8" s="16">
        <f ca="1">IF(Database!M9="Massachusets",Database!K9,0)</f>
        <v>0</v>
      </c>
      <c r="Y8" s="16">
        <f ca="1">IF(Database!M9="Illinois",Database!K9,0)</f>
        <v>0</v>
      </c>
      <c r="Z8" s="17">
        <f ca="1">IF(Database!M9="California",Database!K9,0)</f>
        <v>0</v>
      </c>
      <c r="AB8" s="15">
        <f ca="1">IF(Database!F9="Teaching",Database!K9,0)</f>
        <v>0</v>
      </c>
      <c r="AC8" s="16">
        <f ca="1">IF(Database!F9="Health",Database!K9,0)</f>
        <v>56212</v>
      </c>
      <c r="AD8" s="16">
        <f ca="1">IF(Database!F9="Agriculture",Database!K9,0)</f>
        <v>0</v>
      </c>
      <c r="AE8" s="16">
        <f ca="1">IF(Database!F9="IT",Database!K9,0)</f>
        <v>0</v>
      </c>
      <c r="AF8" s="16">
        <f ca="1">IF(Database!F9="Construction",Database!K9,0)</f>
        <v>0</v>
      </c>
      <c r="AG8" s="17">
        <f ca="1">IF(Database!F9="General Work",Database!K9,0)</f>
        <v>0</v>
      </c>
    </row>
    <row r="9" spans="2:33" x14ac:dyDescent="0.2">
      <c r="D9" s="7">
        <f ca="1">Database!P12/Database!J12</f>
        <v>27283.263313299994</v>
      </c>
      <c r="F9">
        <f ca="1">IF(Database!U11&gt;$G$4,1,0)</f>
        <v>1</v>
      </c>
      <c r="J9" s="10">
        <f ca="1">Database!O11/Database!N11</f>
        <v>0.96480361546402449</v>
      </c>
      <c r="K9">
        <f t="shared" ca="1" si="0"/>
        <v>0</v>
      </c>
      <c r="N9" s="15">
        <f ca="1">IF(Database!M10="Georgia",Database!K10,0)</f>
        <v>0</v>
      </c>
      <c r="O9" s="16">
        <f ca="1">IF(Database!M10="Texas",Database!K10,0)</f>
        <v>0</v>
      </c>
      <c r="P9" s="16">
        <f ca="1">IF(Database!M10="Arizona",Database!K10,0)</f>
        <v>0</v>
      </c>
      <c r="Q9" s="16">
        <f ca="1">IF(Database!M10="New York",Database!K10,0)</f>
        <v>78833</v>
      </c>
      <c r="R9" s="16">
        <f ca="1">IF(Database!M10="New Jersey",Database!K10,0)</f>
        <v>0</v>
      </c>
      <c r="S9" s="16">
        <f ca="1">IF(Database!M10="Florida",Database!K10,0)</f>
        <v>0</v>
      </c>
      <c r="T9" s="16">
        <f ca="1">IF(Database!M10="Oregon",Database!K10,0)</f>
        <v>0</v>
      </c>
      <c r="U9" s="16">
        <f ca="1">IF(Database!M10="Washington",Database!K10,0)</f>
        <v>0</v>
      </c>
      <c r="V9" s="16">
        <f ca="1">IF(Database!M10="South Carolina",Database!K10,0)</f>
        <v>0</v>
      </c>
      <c r="W9" s="16">
        <f ca="1">IF(Database!M10="Nevada",Database!K10,0)</f>
        <v>0</v>
      </c>
      <c r="X9" s="16">
        <f ca="1">IF(Database!M10="Massachusets",Database!K10,0)</f>
        <v>0</v>
      </c>
      <c r="Y9" s="16">
        <f ca="1">IF(Database!M10="Illinois",Database!K10,0)</f>
        <v>0</v>
      </c>
      <c r="Z9" s="17">
        <f ca="1">IF(Database!M10="California",Database!K10,0)</f>
        <v>0</v>
      </c>
      <c r="AB9" s="15">
        <f ca="1">IF(Database!F10="Teaching",Database!K10,0)</f>
        <v>0</v>
      </c>
      <c r="AC9" s="16">
        <f ca="1">IF(Database!F10="Health",Database!K10,0)</f>
        <v>78833</v>
      </c>
      <c r="AD9" s="16">
        <f ca="1">IF(Database!F10="Agriculture",Database!K10,0)</f>
        <v>0</v>
      </c>
      <c r="AE9" s="16">
        <f ca="1">IF(Database!F10="IT",Database!K10,0)</f>
        <v>0</v>
      </c>
      <c r="AF9" s="16">
        <f ca="1">IF(Database!F10="Construction",Database!K10,0)</f>
        <v>0</v>
      </c>
      <c r="AG9" s="17">
        <f ca="1">IF(Database!F10="General Work",Database!K10,0)</f>
        <v>0</v>
      </c>
    </row>
    <row r="10" spans="2:33" x14ac:dyDescent="0.2">
      <c r="D10" s="7">
        <f ca="1">Database!P13/Database!J13</f>
        <v>59549.882960930212</v>
      </c>
      <c r="F10">
        <f ca="1">IF(Database!U12&gt;$G$4,1,0)</f>
        <v>1</v>
      </c>
      <c r="J10" s="10">
        <f ca="1">Database!O12/Database!N12</f>
        <v>0.66480267854786568</v>
      </c>
      <c r="K10">
        <f t="shared" ca="1" si="0"/>
        <v>0</v>
      </c>
      <c r="N10" s="15">
        <f ca="1">IF(Database!M11="Georgia",Database!K11,0)</f>
        <v>89202</v>
      </c>
      <c r="O10" s="16">
        <f ca="1">IF(Database!M11="Texas",Database!K11,0)</f>
        <v>0</v>
      </c>
      <c r="P10" s="16">
        <f ca="1">IF(Database!M11="Arizona",Database!K11,0)</f>
        <v>0</v>
      </c>
      <c r="Q10" s="16">
        <f ca="1">IF(Database!M11="New York",Database!K11,0)</f>
        <v>0</v>
      </c>
      <c r="R10" s="16">
        <f ca="1">IF(Database!M11="New Jersey",Database!K11,0)</f>
        <v>0</v>
      </c>
      <c r="S10" s="16">
        <f ca="1">IF(Database!M11="Florida",Database!K11,0)</f>
        <v>0</v>
      </c>
      <c r="T10" s="16">
        <f ca="1">IF(Database!M11="Oregon",Database!K11,0)</f>
        <v>0</v>
      </c>
      <c r="U10" s="16">
        <f ca="1">IF(Database!M11="Washington",Database!K11,0)</f>
        <v>0</v>
      </c>
      <c r="V10" s="16">
        <f ca="1">IF(Database!M11="South Carolina",Database!K11,0)</f>
        <v>0</v>
      </c>
      <c r="W10" s="16">
        <f ca="1">IF(Database!M11="Nevada",Database!K11,0)</f>
        <v>0</v>
      </c>
      <c r="X10" s="16">
        <f ca="1">IF(Database!M11="Massachusets",Database!K11,0)</f>
        <v>0</v>
      </c>
      <c r="Y10" s="16">
        <f ca="1">IF(Database!M11="Illinois",Database!K11,0)</f>
        <v>0</v>
      </c>
      <c r="Z10" s="17">
        <f ca="1">IF(Database!M11="California",Database!K11,0)</f>
        <v>0</v>
      </c>
      <c r="AB10" s="15">
        <f ca="1">IF(Database!F11="Teaching",Database!K11,0)</f>
        <v>0</v>
      </c>
      <c r="AC10" s="16">
        <f ca="1">IF(Database!F11="Health",Database!K11,0)</f>
        <v>89202</v>
      </c>
      <c r="AD10" s="16">
        <f ca="1">IF(Database!F11="Agriculture",Database!K11,0)</f>
        <v>0</v>
      </c>
      <c r="AE10" s="16">
        <f ca="1">IF(Database!F11="IT",Database!K11,0)</f>
        <v>0</v>
      </c>
      <c r="AF10" s="16">
        <f ca="1">IF(Database!F11="Construction",Database!K11,0)</f>
        <v>0</v>
      </c>
      <c r="AG10" s="17">
        <f ca="1">IF(Database!F11="General Work",Database!K11,0)</f>
        <v>0</v>
      </c>
    </row>
    <row r="11" spans="2:33" x14ac:dyDescent="0.2">
      <c r="D11" s="7">
        <f ca="1">Database!P14/Database!J14</f>
        <v>64044.338545185223</v>
      </c>
      <c r="F11">
        <f ca="1">IF(Database!U13&gt;$G$4,1,0)</f>
        <v>1</v>
      </c>
      <c r="J11" s="10">
        <f ca="1">Database!O13/Database!N13</f>
        <v>0.57769819475772877</v>
      </c>
      <c r="K11">
        <f t="shared" ca="1" si="0"/>
        <v>0</v>
      </c>
      <c r="N11" s="15">
        <f ca="1">IF(Database!M12="Georgia",Database!K12,0)</f>
        <v>0</v>
      </c>
      <c r="O11" s="16">
        <f ca="1">IF(Database!M12="Texas",Database!K12,0)</f>
        <v>0</v>
      </c>
      <c r="P11" s="16">
        <f ca="1">IF(Database!M12="Arizona",Database!K12,0)</f>
        <v>0</v>
      </c>
      <c r="Q11" s="16">
        <f ca="1">IF(Database!M12="New York",Database!K12,0)</f>
        <v>0</v>
      </c>
      <c r="R11" s="16">
        <f ca="1">IF(Database!M12="New Jersey",Database!K12,0)</f>
        <v>0</v>
      </c>
      <c r="S11" s="16">
        <f ca="1">IF(Database!M12="Florida",Database!K12,0)</f>
        <v>27614</v>
      </c>
      <c r="T11" s="16">
        <f ca="1">IF(Database!M12="Oregon",Database!K12,0)</f>
        <v>0</v>
      </c>
      <c r="U11" s="16">
        <f ca="1">IF(Database!M12="Washington",Database!K12,0)</f>
        <v>0</v>
      </c>
      <c r="V11" s="16">
        <f ca="1">IF(Database!M12="South Carolina",Database!K12,0)</f>
        <v>0</v>
      </c>
      <c r="W11" s="16">
        <f ca="1">IF(Database!M12="Nevada",Database!K12,0)</f>
        <v>0</v>
      </c>
      <c r="X11" s="16">
        <f ca="1">IF(Database!M12="Massachusets",Database!K12,0)</f>
        <v>0</v>
      </c>
      <c r="Y11" s="16">
        <f ca="1">IF(Database!M12="Illinois",Database!K12,0)</f>
        <v>0</v>
      </c>
      <c r="Z11" s="17">
        <f ca="1">IF(Database!M12="California",Database!K12,0)</f>
        <v>0</v>
      </c>
      <c r="AB11" s="15">
        <f ca="1">IF(Database!F12="Teaching",Database!K12,0)</f>
        <v>27614</v>
      </c>
      <c r="AC11" s="16">
        <f ca="1">IF(Database!F12="Health",Database!K12,0)</f>
        <v>0</v>
      </c>
      <c r="AD11" s="16">
        <f ca="1">IF(Database!F12="Agriculture",Database!K12,0)</f>
        <v>0</v>
      </c>
      <c r="AE11" s="16">
        <f ca="1">IF(Database!F12="IT",Database!K12,0)</f>
        <v>0</v>
      </c>
      <c r="AF11" s="16">
        <f ca="1">IF(Database!F12="Construction",Database!K12,0)</f>
        <v>0</v>
      </c>
      <c r="AG11" s="17">
        <f ca="1">IF(Database!F12="General Work",Database!K12,0)</f>
        <v>0</v>
      </c>
    </row>
    <row r="12" spans="2:33" x14ac:dyDescent="0.2">
      <c r="D12" s="7">
        <f ca="1">Database!P15/Database!J15</f>
        <v>39343.64660205898</v>
      </c>
      <c r="F12">
        <f ca="1">IF(Database!U14&gt;$G$4,1,0)</f>
        <v>0</v>
      </c>
      <c r="J12" s="10">
        <f ca="1">Database!O14/Database!N14</f>
        <v>0.12398163250099502</v>
      </c>
      <c r="K12">
        <f t="shared" ca="1" si="0"/>
        <v>1</v>
      </c>
      <c r="N12" s="15">
        <f ca="1">IF(Database!M13="Georgia",Database!K13,0)</f>
        <v>0</v>
      </c>
      <c r="O12" s="16">
        <f ca="1">IF(Database!M13="Texas",Database!K13,0)</f>
        <v>0</v>
      </c>
      <c r="P12" s="16">
        <f ca="1">IF(Database!M13="Arizona",Database!K13,0)</f>
        <v>0</v>
      </c>
      <c r="Q12" s="16">
        <f ca="1">IF(Database!M13="New York",Database!K13,0)</f>
        <v>0</v>
      </c>
      <c r="R12" s="16">
        <f ca="1">IF(Database!M13="New Jersey",Database!K13,0)</f>
        <v>0</v>
      </c>
      <c r="S12" s="16">
        <f ca="1">IF(Database!M13="Florida",Database!K13,0)</f>
        <v>0</v>
      </c>
      <c r="T12" s="16">
        <f ca="1">IF(Database!M13="Oregon",Database!K13,0)</f>
        <v>0</v>
      </c>
      <c r="U12" s="16">
        <f ca="1">IF(Database!M13="Washington",Database!K13,0)</f>
        <v>0</v>
      </c>
      <c r="V12" s="16">
        <f ca="1">IF(Database!M13="South Carolina",Database!K13,0)</f>
        <v>0</v>
      </c>
      <c r="W12" s="16">
        <f ca="1">IF(Database!M13="Nevada",Database!K13,0)</f>
        <v>0</v>
      </c>
      <c r="X12" s="16">
        <f ca="1">IF(Database!M13="Massachusets",Database!K13,0)</f>
        <v>59915</v>
      </c>
      <c r="Y12" s="16">
        <f ca="1">IF(Database!M13="Illinois",Database!K13,0)</f>
        <v>0</v>
      </c>
      <c r="Z12" s="17">
        <f ca="1">IF(Database!M13="California",Database!K13,0)</f>
        <v>0</v>
      </c>
      <c r="AB12" s="15">
        <f ca="1">IF(Database!F13="Teaching",Database!K13,0)</f>
        <v>0</v>
      </c>
      <c r="AC12" s="16">
        <f ca="1">IF(Database!F13="Health",Database!K13,0)</f>
        <v>0</v>
      </c>
      <c r="AD12" s="16">
        <f ca="1">IF(Database!F13="Agriculture",Database!K13,0)</f>
        <v>0</v>
      </c>
      <c r="AE12" s="16">
        <f ca="1">IF(Database!F13="IT",Database!K13,0)</f>
        <v>0</v>
      </c>
      <c r="AF12" s="16">
        <f ca="1">IF(Database!F13="Construction",Database!K13,0)</f>
        <v>59915</v>
      </c>
      <c r="AG12" s="17">
        <f ca="1">IF(Database!F13="General Work",Database!K13,0)</f>
        <v>0</v>
      </c>
    </row>
    <row r="13" spans="2:33" x14ac:dyDescent="0.2">
      <c r="D13" s="7">
        <f ca="1">Database!P16/Database!J16</f>
        <v>75661.074186876329</v>
      </c>
      <c r="F13">
        <f ca="1">IF(Database!U15&gt;$G$4,1,0)</f>
        <v>1</v>
      </c>
      <c r="J13" s="10">
        <f ca="1">Database!O15/Database!N15</f>
        <v>0.4640773128302913</v>
      </c>
      <c r="K13">
        <f t="shared" ca="1" si="0"/>
        <v>0</v>
      </c>
      <c r="N13" s="15">
        <f ca="1">IF(Database!M14="Georgia",Database!K14,0)</f>
        <v>0</v>
      </c>
      <c r="O13" s="16">
        <f ca="1">IF(Database!M14="Texas",Database!K14,0)</f>
        <v>0</v>
      </c>
      <c r="P13" s="16">
        <f ca="1">IF(Database!M14="Arizona",Database!K14,0)</f>
        <v>0</v>
      </c>
      <c r="Q13" s="16">
        <f ca="1">IF(Database!M14="New York",Database!K14,0)</f>
        <v>0</v>
      </c>
      <c r="R13" s="16">
        <f ca="1">IF(Database!M14="New Jersey",Database!K14,0)</f>
        <v>0</v>
      </c>
      <c r="S13" s="16">
        <f ca="1">IF(Database!M14="Florida",Database!K14,0)</f>
        <v>0</v>
      </c>
      <c r="T13" s="16">
        <f ca="1">IF(Database!M14="Oregon",Database!K14,0)</f>
        <v>0</v>
      </c>
      <c r="U13" s="16">
        <f ca="1">IF(Database!M14="Washington",Database!K14,0)</f>
        <v>0</v>
      </c>
      <c r="V13" s="16">
        <f ca="1">IF(Database!M14="South Carolina",Database!K14,0)</f>
        <v>67031</v>
      </c>
      <c r="W13" s="16">
        <f ca="1">IF(Database!M14="Nevada",Database!K14,0)</f>
        <v>0</v>
      </c>
      <c r="X13" s="16">
        <f ca="1">IF(Database!M14="Massachusets",Database!K14,0)</f>
        <v>0</v>
      </c>
      <c r="Y13" s="16">
        <f ca="1">IF(Database!M14="Illinois",Database!K14,0)</f>
        <v>0</v>
      </c>
      <c r="Z13" s="17">
        <f ca="1">IF(Database!M14="California",Database!K14,0)</f>
        <v>0</v>
      </c>
      <c r="AB13" s="15">
        <f ca="1">IF(Database!F14="Teaching",Database!K14,0)</f>
        <v>0</v>
      </c>
      <c r="AC13" s="16">
        <f ca="1">IF(Database!F14="Health",Database!K14,0)</f>
        <v>0</v>
      </c>
      <c r="AD13" s="16">
        <f ca="1">IF(Database!F14="Agriculture",Database!K14,0)</f>
        <v>0</v>
      </c>
      <c r="AE13" s="16">
        <f ca="1">IF(Database!F14="IT",Database!K14,0)</f>
        <v>67031</v>
      </c>
      <c r="AF13" s="16">
        <f ca="1">IF(Database!F14="Construction",Database!K14,0)</f>
        <v>0</v>
      </c>
      <c r="AG13" s="17">
        <f ca="1">IF(Database!F14="General Work",Database!K14,0)</f>
        <v>0</v>
      </c>
    </row>
    <row r="14" spans="2:33" x14ac:dyDescent="0.2">
      <c r="D14" s="7">
        <f ca="1">Database!P17/Database!J17</f>
        <v>20788.503593090776</v>
      </c>
      <c r="F14">
        <f ca="1">IF(Database!U16&gt;$G$4,1,0)</f>
        <v>1</v>
      </c>
      <c r="J14" s="10">
        <f ca="1">Database!O16/Database!N16</f>
        <v>0.56399754176961947</v>
      </c>
      <c r="K14">
        <f t="shared" ca="1" si="0"/>
        <v>0</v>
      </c>
      <c r="N14" s="15">
        <f ca="1">IF(Database!M15="Georgia",Database!K15,0)</f>
        <v>0</v>
      </c>
      <c r="O14" s="16">
        <f ca="1">IF(Database!M15="Texas",Database!K15,0)</f>
        <v>0</v>
      </c>
      <c r="P14" s="16">
        <f ca="1">IF(Database!M15="Arizona",Database!K15,0)</f>
        <v>83723</v>
      </c>
      <c r="Q14" s="16">
        <f ca="1">IF(Database!M15="New York",Database!K15,0)</f>
        <v>0</v>
      </c>
      <c r="R14" s="16">
        <f ca="1">IF(Database!M15="New Jersey",Database!K15,0)</f>
        <v>0</v>
      </c>
      <c r="S14" s="16">
        <f ca="1">IF(Database!M15="Florida",Database!K15,0)</f>
        <v>0</v>
      </c>
      <c r="T14" s="16">
        <f ca="1">IF(Database!M15="Oregon",Database!K15,0)</f>
        <v>0</v>
      </c>
      <c r="U14" s="16">
        <f ca="1">IF(Database!M15="Washington",Database!K15,0)</f>
        <v>0</v>
      </c>
      <c r="V14" s="16">
        <f ca="1">IF(Database!M15="South Carolina",Database!K15,0)</f>
        <v>0</v>
      </c>
      <c r="W14" s="16">
        <f ca="1">IF(Database!M15="Nevada",Database!K15,0)</f>
        <v>0</v>
      </c>
      <c r="X14" s="16">
        <f ca="1">IF(Database!M15="Massachusets",Database!K15,0)</f>
        <v>0</v>
      </c>
      <c r="Y14" s="16">
        <f ca="1">IF(Database!M15="Illinois",Database!K15,0)</f>
        <v>0</v>
      </c>
      <c r="Z14" s="17">
        <f ca="1">IF(Database!M15="California",Database!K15,0)</f>
        <v>0</v>
      </c>
      <c r="AB14" s="15">
        <f ca="1">IF(Database!F15="Teaching",Database!K15,0)</f>
        <v>0</v>
      </c>
      <c r="AC14" s="16">
        <f ca="1">IF(Database!F15="Health",Database!K15,0)</f>
        <v>0</v>
      </c>
      <c r="AD14" s="16">
        <f ca="1">IF(Database!F15="Agriculture",Database!K15,0)</f>
        <v>0</v>
      </c>
      <c r="AE14" s="16">
        <f ca="1">IF(Database!F15="IT",Database!K15,0)</f>
        <v>83723</v>
      </c>
      <c r="AF14" s="16">
        <f ca="1">IF(Database!F15="Construction",Database!K15,0)</f>
        <v>0</v>
      </c>
      <c r="AG14" s="17">
        <f ca="1">IF(Database!F15="General Work",Database!K15,0)</f>
        <v>0</v>
      </c>
    </row>
    <row r="15" spans="2:33" x14ac:dyDescent="0.2">
      <c r="D15" s="7">
        <f ca="1">Database!P18/Database!J18</f>
        <v>22089.874892871943</v>
      </c>
      <c r="F15">
        <f ca="1">IF(Database!U17&gt;$G$4,1,0)</f>
        <v>1</v>
      </c>
      <c r="J15" s="10">
        <f ca="1">Database!O17/Database!N17</f>
        <v>0.99855309587989127</v>
      </c>
      <c r="K15">
        <f t="shared" ca="1" si="0"/>
        <v>0</v>
      </c>
      <c r="N15" s="15">
        <f ca="1">IF(Database!M16="Georgia",Database!K16,0)</f>
        <v>0</v>
      </c>
      <c r="O15" s="16">
        <f ca="1">IF(Database!M16="Texas",Database!K16,0)</f>
        <v>0</v>
      </c>
      <c r="P15" s="16">
        <f ca="1">IF(Database!M16="Arizona",Database!K16,0)</f>
        <v>0</v>
      </c>
      <c r="Q15" s="16">
        <f ca="1">IF(Database!M16="New York",Database!K16,0)</f>
        <v>0</v>
      </c>
      <c r="R15" s="16">
        <f ca="1">IF(Database!M16="New Jersey",Database!K16,0)</f>
        <v>0</v>
      </c>
      <c r="S15" s="16">
        <f ca="1">IF(Database!M16="Florida",Database!K16,0)</f>
        <v>0</v>
      </c>
      <c r="T15" s="16">
        <f ca="1">IF(Database!M16="Oregon",Database!K16,0)</f>
        <v>0</v>
      </c>
      <c r="U15" s="16">
        <f ca="1">IF(Database!M16="Washington",Database!K16,0)</f>
        <v>0</v>
      </c>
      <c r="V15" s="16">
        <f ca="1">IF(Database!M16="South Carolina",Database!K16,0)</f>
        <v>0</v>
      </c>
      <c r="W15" s="16">
        <f ca="1">IF(Database!M16="Nevada",Database!K16,0)</f>
        <v>0</v>
      </c>
      <c r="X15" s="16">
        <f ca="1">IF(Database!M16="Massachusets",Database!K16,0)</f>
        <v>0</v>
      </c>
      <c r="Y15" s="16">
        <f ca="1">IF(Database!M16="Illinois",Database!K16,0)</f>
        <v>0</v>
      </c>
      <c r="Z15" s="17">
        <f ca="1">IF(Database!M16="California",Database!K16,0)</f>
        <v>80422</v>
      </c>
      <c r="AB15" s="15">
        <f ca="1">IF(Database!F16="Teaching",Database!K16,0)</f>
        <v>0</v>
      </c>
      <c r="AC15" s="16">
        <f ca="1">IF(Database!F16="Health",Database!K16,0)</f>
        <v>0</v>
      </c>
      <c r="AD15" s="16">
        <f ca="1">IF(Database!F16="Agriculture",Database!K16,0)</f>
        <v>0</v>
      </c>
      <c r="AE15" s="16">
        <f ca="1">IF(Database!F16="IT",Database!K16,0)</f>
        <v>0</v>
      </c>
      <c r="AF15" s="16">
        <f ca="1">IF(Database!F16="Construction",Database!K16,0)</f>
        <v>80422</v>
      </c>
      <c r="AG15" s="17">
        <f ca="1">IF(Database!F16="General Work",Database!K16,0)</f>
        <v>0</v>
      </c>
    </row>
    <row r="16" spans="2:33" x14ac:dyDescent="0.2">
      <c r="D16" s="7">
        <f ca="1">Database!P19/Database!J19</f>
        <v>27620.131294429444</v>
      </c>
      <c r="F16">
        <f ca="1">IF(Database!U18&gt;$G$4,1,0)</f>
        <v>0</v>
      </c>
      <c r="J16" s="10">
        <f ca="1">Database!O18/Database!N18</f>
        <v>0.23724028256546351</v>
      </c>
      <c r="K16">
        <f t="shared" ca="1" si="0"/>
        <v>1</v>
      </c>
      <c r="N16" s="15">
        <f ca="1">IF(Database!M17="Georgia",Database!K17,0)</f>
        <v>0</v>
      </c>
      <c r="O16" s="16">
        <f ca="1">IF(Database!M17="Texas",Database!K17,0)</f>
        <v>0</v>
      </c>
      <c r="P16" s="16">
        <f ca="1">IF(Database!M17="Arizona",Database!K17,0)</f>
        <v>0</v>
      </c>
      <c r="Q16" s="16">
        <f ca="1">IF(Database!M17="New York",Database!K17,0)</f>
        <v>0</v>
      </c>
      <c r="R16" s="16">
        <f ca="1">IF(Database!M17="New Jersey",Database!K17,0)</f>
        <v>30583</v>
      </c>
      <c r="S16" s="16">
        <f ca="1">IF(Database!M17="Florida",Database!K17,0)</f>
        <v>0</v>
      </c>
      <c r="T16" s="16">
        <f ca="1">IF(Database!M17="Oregon",Database!K17,0)</f>
        <v>0</v>
      </c>
      <c r="U16" s="16">
        <f ca="1">IF(Database!M17="Washington",Database!K17,0)</f>
        <v>0</v>
      </c>
      <c r="V16" s="16">
        <f ca="1">IF(Database!M17="South Carolina",Database!K17,0)</f>
        <v>0</v>
      </c>
      <c r="W16" s="16">
        <f ca="1">IF(Database!M17="Nevada",Database!K17,0)</f>
        <v>0</v>
      </c>
      <c r="X16" s="16">
        <f ca="1">IF(Database!M17="Massachusets",Database!K17,0)</f>
        <v>0</v>
      </c>
      <c r="Y16" s="16">
        <f ca="1">IF(Database!M17="Illinois",Database!K17,0)</f>
        <v>0</v>
      </c>
      <c r="Z16" s="17">
        <f ca="1">IF(Database!M17="California",Database!K17,0)</f>
        <v>0</v>
      </c>
      <c r="AB16" s="15">
        <f ca="1">IF(Database!F17="Teaching",Database!K17,0)</f>
        <v>0</v>
      </c>
      <c r="AC16" s="16">
        <f ca="1">IF(Database!F17="Health",Database!K17,0)</f>
        <v>0</v>
      </c>
      <c r="AD16" s="16">
        <f ca="1">IF(Database!F17="Agriculture",Database!K17,0)</f>
        <v>30583</v>
      </c>
      <c r="AE16" s="16">
        <f ca="1">IF(Database!F17="IT",Database!K17,0)</f>
        <v>0</v>
      </c>
      <c r="AF16" s="16">
        <f ca="1">IF(Database!F17="Construction",Database!K17,0)</f>
        <v>0</v>
      </c>
      <c r="AG16" s="17">
        <f ca="1">IF(Database!F17="General Work",Database!K17,0)</f>
        <v>0</v>
      </c>
    </row>
    <row r="17" spans="4:33" x14ac:dyDescent="0.2">
      <c r="D17" s="7">
        <f ca="1">Database!P20/Database!J20</f>
        <v>33067.199936363344</v>
      </c>
      <c r="F17">
        <f ca="1">IF(Database!U19&gt;$G$4,1,0)</f>
        <v>0</v>
      </c>
      <c r="J17" s="10">
        <f ca="1">Database!O19/Database!N19</f>
        <v>4.4121206216191089E-2</v>
      </c>
      <c r="K17">
        <f t="shared" ca="1" si="0"/>
        <v>1</v>
      </c>
      <c r="N17" s="15">
        <f ca="1">IF(Database!M18="Georgia",Database!K18,0)</f>
        <v>27569</v>
      </c>
      <c r="O17" s="16">
        <f ca="1">IF(Database!M18="Texas",Database!K18,0)</f>
        <v>0</v>
      </c>
      <c r="P17" s="16">
        <f ca="1">IF(Database!M18="Arizona",Database!K18,0)</f>
        <v>0</v>
      </c>
      <c r="Q17" s="16">
        <f ca="1">IF(Database!M18="New York",Database!K18,0)</f>
        <v>0</v>
      </c>
      <c r="R17" s="16">
        <f ca="1">IF(Database!M18="New Jersey",Database!K18,0)</f>
        <v>0</v>
      </c>
      <c r="S17" s="16">
        <f ca="1">IF(Database!M18="Florida",Database!K18,0)</f>
        <v>0</v>
      </c>
      <c r="T17" s="16">
        <f ca="1">IF(Database!M18="Oregon",Database!K18,0)</f>
        <v>0</v>
      </c>
      <c r="U17" s="16">
        <f ca="1">IF(Database!M18="Washington",Database!K18,0)</f>
        <v>0</v>
      </c>
      <c r="V17" s="16">
        <f ca="1">IF(Database!M18="South Carolina",Database!K18,0)</f>
        <v>0</v>
      </c>
      <c r="W17" s="16">
        <f ca="1">IF(Database!M18="Nevada",Database!K18,0)</f>
        <v>0</v>
      </c>
      <c r="X17" s="16">
        <f ca="1">IF(Database!M18="Massachusets",Database!K18,0)</f>
        <v>0</v>
      </c>
      <c r="Y17" s="16">
        <f ca="1">IF(Database!M18="Illinois",Database!K18,0)</f>
        <v>0</v>
      </c>
      <c r="Z17" s="17">
        <f ca="1">IF(Database!M18="California",Database!K18,0)</f>
        <v>0</v>
      </c>
      <c r="AB17" s="15">
        <f ca="1">IF(Database!F18="Teaching",Database!K18,0)</f>
        <v>27569</v>
      </c>
      <c r="AC17" s="16">
        <f ca="1">IF(Database!F18="Health",Database!K18,0)</f>
        <v>0</v>
      </c>
      <c r="AD17" s="16">
        <f ca="1">IF(Database!F18="Agriculture",Database!K18,0)</f>
        <v>0</v>
      </c>
      <c r="AE17" s="16">
        <f ca="1">IF(Database!F18="IT",Database!K18,0)</f>
        <v>0</v>
      </c>
      <c r="AF17" s="16">
        <f ca="1">IF(Database!F18="Construction",Database!K18,0)</f>
        <v>0</v>
      </c>
      <c r="AG17" s="17">
        <f ca="1">IF(Database!F18="General Work",Database!K18,0)</f>
        <v>0</v>
      </c>
    </row>
    <row r="18" spans="4:33" x14ac:dyDescent="0.2">
      <c r="D18" s="7">
        <f ca="1">Database!P21/Database!J21</f>
        <v>18360.174281660009</v>
      </c>
      <c r="F18">
        <f ca="1">IF(Database!U20&gt;$G$4,1,0)</f>
        <v>1</v>
      </c>
      <c r="J18" s="10">
        <f ca="1">Database!O20/Database!N20</f>
        <v>7.0205733164854456E-2</v>
      </c>
      <c r="K18">
        <f t="shared" ca="1" si="0"/>
        <v>1</v>
      </c>
      <c r="N18" s="15">
        <f ca="1">IF(Database!M19="Georgia",Database!K19,0)</f>
        <v>0</v>
      </c>
      <c r="O18" s="16">
        <f ca="1">IF(Database!M19="Texas",Database!K19,0)</f>
        <v>0</v>
      </c>
      <c r="P18" s="16">
        <f ca="1">IF(Database!M19="Arizona",Database!K19,0)</f>
        <v>0</v>
      </c>
      <c r="Q18" s="16">
        <f ca="1">IF(Database!M19="New York",Database!K19,0)</f>
        <v>0</v>
      </c>
      <c r="R18" s="16">
        <f ca="1">IF(Database!M19="New Jersey",Database!K19,0)</f>
        <v>0</v>
      </c>
      <c r="S18" s="16">
        <f ca="1">IF(Database!M19="Florida",Database!K19,0)</f>
        <v>0</v>
      </c>
      <c r="T18" s="16">
        <f ca="1">IF(Database!M19="Oregon",Database!K19,0)</f>
        <v>0</v>
      </c>
      <c r="U18" s="16">
        <f ca="1">IF(Database!M19="Washington",Database!K19,0)</f>
        <v>0</v>
      </c>
      <c r="V18" s="16">
        <f ca="1">IF(Database!M19="South Carolina",Database!K19,0)</f>
        <v>31510</v>
      </c>
      <c r="W18" s="16">
        <f ca="1">IF(Database!M19="Nevada",Database!K19,0)</f>
        <v>0</v>
      </c>
      <c r="X18" s="16">
        <f ca="1">IF(Database!M19="Massachusets",Database!K19,0)</f>
        <v>0</v>
      </c>
      <c r="Y18" s="16">
        <f ca="1">IF(Database!M19="Illinois",Database!K19,0)</f>
        <v>0</v>
      </c>
      <c r="Z18" s="17">
        <f ca="1">IF(Database!M19="California",Database!K19,0)</f>
        <v>0</v>
      </c>
      <c r="AB18" s="15">
        <f ca="1">IF(Database!F19="Teaching",Database!K19,0)</f>
        <v>0</v>
      </c>
      <c r="AC18" s="16">
        <f ca="1">IF(Database!F19="Health",Database!K19,0)</f>
        <v>0</v>
      </c>
      <c r="AD18" s="16">
        <f ca="1">IF(Database!F19="Agriculture",Database!K19,0)</f>
        <v>0</v>
      </c>
      <c r="AE18" s="16">
        <f ca="1">IF(Database!F19="IT",Database!K19,0)</f>
        <v>0</v>
      </c>
      <c r="AF18" s="16">
        <f ca="1">IF(Database!F19="Construction",Database!K19,0)</f>
        <v>31510</v>
      </c>
      <c r="AG18" s="17">
        <f ca="1">IF(Database!F19="General Work",Database!K19,0)</f>
        <v>0</v>
      </c>
    </row>
    <row r="19" spans="4:33" x14ac:dyDescent="0.2">
      <c r="D19" s="7">
        <f ca="1">Database!P22/Database!J22</f>
        <v>18289.25534877817</v>
      </c>
      <c r="F19">
        <f ca="1">IF(Database!U21&gt;$G$4,1,0)</f>
        <v>1</v>
      </c>
      <c r="J19" s="10">
        <f ca="1">Database!O21/Database!N21</f>
        <v>0.8979044533642675</v>
      </c>
      <c r="K19">
        <f t="shared" ca="1" si="0"/>
        <v>0</v>
      </c>
      <c r="N19" s="15">
        <f ca="1">IF(Database!M20="Georgia",Database!K20,0)</f>
        <v>0</v>
      </c>
      <c r="O19" s="16">
        <f ca="1">IF(Database!M20="Texas",Database!K20,0)</f>
        <v>0</v>
      </c>
      <c r="P19" s="16">
        <f ca="1">IF(Database!M20="Arizona",Database!K20,0)</f>
        <v>0</v>
      </c>
      <c r="Q19" s="16">
        <f ca="1">IF(Database!M20="New York",Database!K20,0)</f>
        <v>0</v>
      </c>
      <c r="R19" s="16">
        <f ca="1">IF(Database!M20="New Jersey",Database!K20,0)</f>
        <v>0</v>
      </c>
      <c r="S19" s="16">
        <f ca="1">IF(Database!M20="Florida",Database!K20,0)</f>
        <v>0</v>
      </c>
      <c r="T19" s="16">
        <f ca="1">IF(Database!M20="Oregon",Database!K20,0)</f>
        <v>0</v>
      </c>
      <c r="U19" s="16">
        <f ca="1">IF(Database!M20="Washington",Database!K20,0)</f>
        <v>0</v>
      </c>
      <c r="V19" s="16">
        <f ca="1">IF(Database!M20="South Carolina",Database!K20,0)</f>
        <v>69948</v>
      </c>
      <c r="W19" s="16">
        <f ca="1">IF(Database!M20="Nevada",Database!K20,0)</f>
        <v>0</v>
      </c>
      <c r="X19" s="16">
        <f ca="1">IF(Database!M20="Massachusets",Database!K20,0)</f>
        <v>0</v>
      </c>
      <c r="Y19" s="16">
        <f ca="1">IF(Database!M20="Illinois",Database!K20,0)</f>
        <v>0</v>
      </c>
      <c r="Z19" s="17">
        <f ca="1">IF(Database!M20="California",Database!K20,0)</f>
        <v>0</v>
      </c>
      <c r="AB19" s="15">
        <f ca="1">IF(Database!F20="Teaching",Database!K20,0)</f>
        <v>0</v>
      </c>
      <c r="AC19" s="16">
        <f ca="1">IF(Database!F20="Health",Database!K20,0)</f>
        <v>0</v>
      </c>
      <c r="AD19" s="16">
        <f ca="1">IF(Database!F20="Agriculture",Database!K20,0)</f>
        <v>69948</v>
      </c>
      <c r="AE19" s="16">
        <f ca="1">IF(Database!F20="IT",Database!K20,0)</f>
        <v>0</v>
      </c>
      <c r="AF19" s="16">
        <f ca="1">IF(Database!F20="Construction",Database!K20,0)</f>
        <v>0</v>
      </c>
      <c r="AG19" s="17">
        <f ca="1">IF(Database!F20="General Work",Database!K20,0)</f>
        <v>0</v>
      </c>
    </row>
    <row r="20" spans="4:33" x14ac:dyDescent="0.2">
      <c r="D20" s="7">
        <f ca="1">Database!P23/Database!J23</f>
        <v>46853.476000363538</v>
      </c>
      <c r="F20">
        <f ca="1">IF(Database!U22&gt;$G$4,1,0)</f>
        <v>1</v>
      </c>
      <c r="J20" s="10">
        <f ca="1">Database!O22/Database!N22</f>
        <v>0.59148431259418177</v>
      </c>
      <c r="K20">
        <f t="shared" ca="1" si="0"/>
        <v>0</v>
      </c>
      <c r="N20" s="15">
        <f ca="1">IF(Database!M21="Georgia",Database!K21,0)</f>
        <v>0</v>
      </c>
      <c r="O20" s="16">
        <f ca="1">IF(Database!M21="Texas",Database!K21,0)</f>
        <v>0</v>
      </c>
      <c r="P20" s="16">
        <f ca="1">IF(Database!M21="Arizona",Database!K21,0)</f>
        <v>0</v>
      </c>
      <c r="Q20" s="16">
        <f ca="1">IF(Database!M21="New York",Database!K21,0)</f>
        <v>0</v>
      </c>
      <c r="R20" s="16">
        <f ca="1">IF(Database!M21="New Jersey",Database!K21,0)</f>
        <v>0</v>
      </c>
      <c r="S20" s="16">
        <f ca="1">IF(Database!M21="Florida",Database!K21,0)</f>
        <v>0</v>
      </c>
      <c r="T20" s="16">
        <f ca="1">IF(Database!M21="Oregon",Database!K21,0)</f>
        <v>0</v>
      </c>
      <c r="U20" s="16">
        <f ca="1">IF(Database!M21="Washington",Database!K21,0)</f>
        <v>0</v>
      </c>
      <c r="V20" s="16">
        <f ca="1">IF(Database!M21="South Carolina",Database!K21,0)</f>
        <v>0</v>
      </c>
      <c r="W20" s="16">
        <f ca="1">IF(Database!M21="Nevada",Database!K21,0)</f>
        <v>0</v>
      </c>
      <c r="X20" s="16">
        <f ca="1">IF(Database!M21="Massachusets",Database!K21,0)</f>
        <v>0</v>
      </c>
      <c r="Y20" s="16">
        <f ca="1">IF(Database!M21="Illinois",Database!K21,0)</f>
        <v>0</v>
      </c>
      <c r="Z20" s="17">
        <f ca="1">IF(Database!M21="California",Database!K21,0)</f>
        <v>32199</v>
      </c>
      <c r="AB20" s="15">
        <f ca="1">IF(Database!F21="Teaching",Database!K21,0)</f>
        <v>0</v>
      </c>
      <c r="AC20" s="16">
        <f ca="1">IF(Database!F21="Health",Database!K21,0)</f>
        <v>0</v>
      </c>
      <c r="AD20" s="16">
        <f ca="1">IF(Database!F21="Agriculture",Database!K21,0)</f>
        <v>0</v>
      </c>
      <c r="AE20" s="16">
        <f ca="1">IF(Database!F21="IT",Database!K21,0)</f>
        <v>32199</v>
      </c>
      <c r="AF20" s="16">
        <f ca="1">IF(Database!F21="Construction",Database!K21,0)</f>
        <v>0</v>
      </c>
      <c r="AG20" s="17">
        <f ca="1">IF(Database!F21="General Work",Database!K21,0)</f>
        <v>0</v>
      </c>
    </row>
    <row r="21" spans="4:33" x14ac:dyDescent="0.2">
      <c r="D21" s="7">
        <f ca="1">Database!P24/Database!J24</f>
        <v>25.766075923018501</v>
      </c>
      <c r="F21">
        <f ca="1">IF(Database!U23&gt;$G$4,1,0)</f>
        <v>1</v>
      </c>
      <c r="J21" s="10">
        <f ca="1">Database!O23/Database!N23</f>
        <v>0.56226047260910339</v>
      </c>
      <c r="K21">
        <f t="shared" ca="1" si="0"/>
        <v>0</v>
      </c>
      <c r="N21" s="15">
        <f ca="1">IF(Database!M22="Georgia",Database!K22,0)</f>
        <v>0</v>
      </c>
      <c r="O21" s="16">
        <f ca="1">IF(Database!M22="Texas",Database!K22,0)</f>
        <v>0</v>
      </c>
      <c r="P21" s="16">
        <f ca="1">IF(Database!M22="Arizona",Database!K22,0)</f>
        <v>0</v>
      </c>
      <c r="Q21" s="16">
        <f ca="1">IF(Database!M22="New York",Database!K22,0)</f>
        <v>0</v>
      </c>
      <c r="R21" s="16">
        <f ca="1">IF(Database!M22="New Jersey",Database!K22,0)</f>
        <v>0</v>
      </c>
      <c r="S21" s="16">
        <f ca="1">IF(Database!M22="Florida",Database!K22,0)</f>
        <v>47153</v>
      </c>
      <c r="T21" s="16">
        <f ca="1">IF(Database!M22="Oregon",Database!K22,0)</f>
        <v>0</v>
      </c>
      <c r="U21" s="16">
        <f ca="1">IF(Database!M22="Washington",Database!K22,0)</f>
        <v>0</v>
      </c>
      <c r="V21" s="16">
        <f ca="1">IF(Database!M22="South Carolina",Database!K22,0)</f>
        <v>0</v>
      </c>
      <c r="W21" s="16">
        <f ca="1">IF(Database!M22="Nevada",Database!K22,0)</f>
        <v>0</v>
      </c>
      <c r="X21" s="16">
        <f ca="1">IF(Database!M22="Massachusets",Database!K22,0)</f>
        <v>0</v>
      </c>
      <c r="Y21" s="16">
        <f ca="1">IF(Database!M22="Illinois",Database!K22,0)</f>
        <v>0</v>
      </c>
      <c r="Z21" s="17">
        <f ca="1">IF(Database!M22="California",Database!K22,0)</f>
        <v>0</v>
      </c>
      <c r="AB21" s="15">
        <f ca="1">IF(Database!F22="Teaching",Database!K22,0)</f>
        <v>0</v>
      </c>
      <c r="AC21" s="16">
        <f ca="1">IF(Database!F22="Health",Database!K22,0)</f>
        <v>0</v>
      </c>
      <c r="AD21" s="16">
        <f ca="1">IF(Database!F22="Agriculture",Database!K22,0)</f>
        <v>0</v>
      </c>
      <c r="AE21" s="16">
        <f ca="1">IF(Database!F22="IT",Database!K22,0)</f>
        <v>0</v>
      </c>
      <c r="AF21" s="16">
        <f ca="1">IF(Database!F22="Construction",Database!K22,0)</f>
        <v>0</v>
      </c>
      <c r="AG21" s="17">
        <f ca="1">IF(Database!F22="General Work",Database!K22,0)</f>
        <v>47153</v>
      </c>
    </row>
    <row r="22" spans="4:33" x14ac:dyDescent="0.2">
      <c r="D22" s="7">
        <f ca="1">Database!P25/Database!J25</f>
        <v>6578.9307989432891</v>
      </c>
      <c r="F22">
        <f ca="1">IF(Database!U24&gt;$G$4,1,0)</f>
        <v>0</v>
      </c>
      <c r="J22" s="10">
        <f ca="1">Database!O24/Database!N24</f>
        <v>0.44703121050031358</v>
      </c>
      <c r="K22">
        <f t="shared" ca="1" si="0"/>
        <v>0</v>
      </c>
      <c r="N22" s="15">
        <f ca="1">IF(Database!M23="Georgia",Database!K23,0)</f>
        <v>0</v>
      </c>
      <c r="O22" s="16">
        <f ca="1">IF(Database!M23="Texas",Database!K23,0)</f>
        <v>0</v>
      </c>
      <c r="P22" s="16">
        <f ca="1">IF(Database!M23="Arizona",Database!K23,0)</f>
        <v>0</v>
      </c>
      <c r="Q22" s="16">
        <f ca="1">IF(Database!M23="New York",Database!K23,0)</f>
        <v>0</v>
      </c>
      <c r="R22" s="16">
        <f ca="1">IF(Database!M23="New Jersey",Database!K23,0)</f>
        <v>0</v>
      </c>
      <c r="S22" s="16">
        <f ca="1">IF(Database!M23="Florida",Database!K23,0)</f>
        <v>52891</v>
      </c>
      <c r="T22" s="16">
        <f ca="1">IF(Database!M23="Oregon",Database!K23,0)</f>
        <v>0</v>
      </c>
      <c r="U22" s="16">
        <f ca="1">IF(Database!M23="Washington",Database!K23,0)</f>
        <v>0</v>
      </c>
      <c r="V22" s="16">
        <f ca="1">IF(Database!M23="South Carolina",Database!K23,0)</f>
        <v>0</v>
      </c>
      <c r="W22" s="16">
        <f ca="1">IF(Database!M23="Nevada",Database!K23,0)</f>
        <v>0</v>
      </c>
      <c r="X22" s="16">
        <f ca="1">IF(Database!M23="Massachusets",Database!K23,0)</f>
        <v>0</v>
      </c>
      <c r="Y22" s="16">
        <f ca="1">IF(Database!M23="Illinois",Database!K23,0)</f>
        <v>0</v>
      </c>
      <c r="Z22" s="17">
        <f ca="1">IF(Database!M23="California",Database!K23,0)</f>
        <v>0</v>
      </c>
      <c r="AB22" s="15">
        <f ca="1">IF(Database!F23="Teaching",Database!K23,0)</f>
        <v>0</v>
      </c>
      <c r="AC22" s="16">
        <f ca="1">IF(Database!F23="Health",Database!K23,0)</f>
        <v>0</v>
      </c>
      <c r="AD22" s="16">
        <f ca="1">IF(Database!F23="Agriculture",Database!K23,0)</f>
        <v>0</v>
      </c>
      <c r="AE22" s="16">
        <f ca="1">IF(Database!F23="IT",Database!K23,0)</f>
        <v>0</v>
      </c>
      <c r="AF22" s="16">
        <f ca="1">IF(Database!F23="Construction",Database!K23,0)</f>
        <v>0</v>
      </c>
      <c r="AG22" s="17">
        <f ca="1">IF(Database!F23="General Work",Database!K23,0)</f>
        <v>52891</v>
      </c>
    </row>
    <row r="23" spans="4:33" x14ac:dyDescent="0.2">
      <c r="D23" s="7">
        <f ca="1">Database!P26/Database!J26</f>
        <v>46414.318323672262</v>
      </c>
      <c r="F23">
        <f ca="1">IF(Database!U25&gt;$G$4,1,0)</f>
        <v>1</v>
      </c>
      <c r="J23" s="10">
        <f ca="1">Database!O25/Database!N25</f>
        <v>0.79618786371744343</v>
      </c>
      <c r="K23">
        <f t="shared" ca="1" si="0"/>
        <v>0</v>
      </c>
      <c r="N23" s="15">
        <f ca="1">IF(Database!M24="Georgia",Database!K24,0)</f>
        <v>0</v>
      </c>
      <c r="O23" s="16">
        <f ca="1">IF(Database!M24="Texas",Database!K24,0)</f>
        <v>0</v>
      </c>
      <c r="P23" s="16">
        <f ca="1">IF(Database!M24="Arizona",Database!K24,0)</f>
        <v>0</v>
      </c>
      <c r="Q23" s="16">
        <f ca="1">IF(Database!M24="New York",Database!K24,0)</f>
        <v>0</v>
      </c>
      <c r="R23" s="16">
        <f ca="1">IF(Database!M24="New Jersey",Database!K24,0)</f>
        <v>0</v>
      </c>
      <c r="S23" s="16">
        <f ca="1">IF(Database!M24="Florida",Database!K24,0)</f>
        <v>0</v>
      </c>
      <c r="T23" s="16">
        <f ca="1">IF(Database!M24="Oregon",Database!K24,0)</f>
        <v>0</v>
      </c>
      <c r="U23" s="16">
        <f ca="1">IF(Database!M24="Washington",Database!K24,0)</f>
        <v>0</v>
      </c>
      <c r="V23" s="16">
        <f ca="1">IF(Database!M24="South Carolina",Database!K24,0)</f>
        <v>27240</v>
      </c>
      <c r="W23" s="16">
        <f ca="1">IF(Database!M24="Nevada",Database!K24,0)</f>
        <v>0</v>
      </c>
      <c r="X23" s="16">
        <f ca="1">IF(Database!M24="Massachusets",Database!K24,0)</f>
        <v>0</v>
      </c>
      <c r="Y23" s="16">
        <f ca="1">IF(Database!M24="Illinois",Database!K24,0)</f>
        <v>0</v>
      </c>
      <c r="Z23" s="17">
        <f ca="1">IF(Database!M24="California",Database!K24,0)</f>
        <v>0</v>
      </c>
      <c r="AB23" s="15">
        <f ca="1">IF(Database!F24="Teaching",Database!K24,0)</f>
        <v>0</v>
      </c>
      <c r="AC23" s="16">
        <f ca="1">IF(Database!F24="Health",Database!K24,0)</f>
        <v>0</v>
      </c>
      <c r="AD23" s="16">
        <f ca="1">IF(Database!F24="Agriculture",Database!K24,0)</f>
        <v>27240</v>
      </c>
      <c r="AE23" s="16">
        <f ca="1">IF(Database!F24="IT",Database!K24,0)</f>
        <v>0</v>
      </c>
      <c r="AF23" s="16">
        <f ca="1">IF(Database!F24="Construction",Database!K24,0)</f>
        <v>0</v>
      </c>
      <c r="AG23" s="17">
        <f ca="1">IF(Database!F24="General Work",Database!K24,0)</f>
        <v>0</v>
      </c>
    </row>
    <row r="24" spans="4:33" x14ac:dyDescent="0.2">
      <c r="D24" s="7">
        <f ca="1">Database!P27/Database!J27</f>
        <v>49995.603359035049</v>
      </c>
      <c r="F24">
        <f ca="1">IF(Database!U26&gt;$G$4,1,0)</f>
        <v>1</v>
      </c>
      <c r="J24" s="10">
        <f ca="1">Database!O26/Database!N26</f>
        <v>0.75936484448582453</v>
      </c>
      <c r="K24">
        <f t="shared" ca="1" si="0"/>
        <v>0</v>
      </c>
      <c r="N24" s="15">
        <f ca="1">IF(Database!M25="Georgia",Database!K25,0)</f>
        <v>0</v>
      </c>
      <c r="O24" s="16">
        <f ca="1">IF(Database!M25="Texas",Database!K25,0)</f>
        <v>0</v>
      </c>
      <c r="P24" s="16">
        <f ca="1">IF(Database!M25="Arizona",Database!K25,0)</f>
        <v>0</v>
      </c>
      <c r="Q24" s="16">
        <f ca="1">IF(Database!M25="New York",Database!K25,0)</f>
        <v>0</v>
      </c>
      <c r="R24" s="16">
        <f ca="1">IF(Database!M25="New Jersey",Database!K25,0)</f>
        <v>0</v>
      </c>
      <c r="S24" s="16">
        <f ca="1">IF(Database!M25="Florida",Database!K25,0)</f>
        <v>0</v>
      </c>
      <c r="T24" s="16">
        <f ca="1">IF(Database!M25="Oregon",Database!K25,0)</f>
        <v>0</v>
      </c>
      <c r="U24" s="16">
        <f ca="1">IF(Database!M25="Washington",Database!K25,0)</f>
        <v>0</v>
      </c>
      <c r="V24" s="16">
        <f ca="1">IF(Database!M25="South Carolina",Database!K25,0)</f>
        <v>0</v>
      </c>
      <c r="W24" s="16">
        <f ca="1">IF(Database!M25="Nevada",Database!K25,0)</f>
        <v>0</v>
      </c>
      <c r="X24" s="16">
        <f ca="1">IF(Database!M25="Massachusets",Database!K25,0)</f>
        <v>0</v>
      </c>
      <c r="Y24" s="16">
        <f ca="1">IF(Database!M25="Illinois",Database!K25,0)</f>
        <v>55771</v>
      </c>
      <c r="Z24" s="17">
        <f ca="1">IF(Database!M25="California",Database!K25,0)</f>
        <v>0</v>
      </c>
      <c r="AB24" s="15">
        <f ca="1">IF(Database!F25="Teaching",Database!K25,0)</f>
        <v>0</v>
      </c>
      <c r="AC24" s="16">
        <f ca="1">IF(Database!F25="Health",Database!K25,0)</f>
        <v>55771</v>
      </c>
      <c r="AD24" s="16">
        <f ca="1">IF(Database!F25="Agriculture",Database!K25,0)</f>
        <v>0</v>
      </c>
      <c r="AE24" s="16">
        <f ca="1">IF(Database!F25="IT",Database!K25,0)</f>
        <v>0</v>
      </c>
      <c r="AF24" s="16">
        <f ca="1">IF(Database!F25="Construction",Database!K25,0)</f>
        <v>0</v>
      </c>
      <c r="AG24" s="17">
        <f ca="1">IF(Database!F25="General Work",Database!K25,0)</f>
        <v>0</v>
      </c>
    </row>
    <row r="25" spans="4:33" x14ac:dyDescent="0.2">
      <c r="D25" s="7">
        <f ca="1">Database!P28/Database!J28</f>
        <v>28997.345563469746</v>
      </c>
      <c r="F25">
        <f ca="1">IF(Database!U27&gt;$G$4,1,0)</f>
        <v>1</v>
      </c>
      <c r="J25" s="10">
        <f ca="1">Database!O27/Database!N27</f>
        <v>0.98881045954897051</v>
      </c>
      <c r="K25">
        <f t="shared" ca="1" si="0"/>
        <v>0</v>
      </c>
      <c r="N25" s="15">
        <f ca="1">IF(Database!M26="Georgia",Database!K26,0)</f>
        <v>0</v>
      </c>
      <c r="O25" s="16">
        <f ca="1">IF(Database!M26="Texas",Database!K26,0)</f>
        <v>0</v>
      </c>
      <c r="P25" s="16">
        <f ca="1">IF(Database!M26="Arizona",Database!K26,0)</f>
        <v>0</v>
      </c>
      <c r="Q25" s="16">
        <f ca="1">IF(Database!M26="New York",Database!K26,0)</f>
        <v>0</v>
      </c>
      <c r="R25" s="16">
        <f ca="1">IF(Database!M26="New Jersey",Database!K26,0)</f>
        <v>0</v>
      </c>
      <c r="S25" s="16">
        <f ca="1">IF(Database!M26="Florida",Database!K26,0)</f>
        <v>0</v>
      </c>
      <c r="T25" s="16">
        <f ca="1">IF(Database!M26="Oregon",Database!K26,0)</f>
        <v>81582</v>
      </c>
      <c r="U25" s="16">
        <f ca="1">IF(Database!M26="Washington",Database!K26,0)</f>
        <v>0</v>
      </c>
      <c r="V25" s="16">
        <f ca="1">IF(Database!M26="South Carolina",Database!K26,0)</f>
        <v>0</v>
      </c>
      <c r="W25" s="16">
        <f ca="1">IF(Database!M26="Nevada",Database!K26,0)</f>
        <v>0</v>
      </c>
      <c r="X25" s="16">
        <f ca="1">IF(Database!M26="Massachusets",Database!K26,0)</f>
        <v>0</v>
      </c>
      <c r="Y25" s="16">
        <f ca="1">IF(Database!M26="Illinois",Database!K26,0)</f>
        <v>0</v>
      </c>
      <c r="Z25" s="17">
        <f ca="1">IF(Database!M26="California",Database!K26,0)</f>
        <v>0</v>
      </c>
      <c r="AB25" s="15">
        <f ca="1">IF(Database!F26="Teaching",Database!K26,0)</f>
        <v>0</v>
      </c>
      <c r="AC25" s="16">
        <f ca="1">IF(Database!F26="Health",Database!K26,0)</f>
        <v>0</v>
      </c>
      <c r="AD25" s="16">
        <f ca="1">IF(Database!F26="Agriculture",Database!K26,0)</f>
        <v>81582</v>
      </c>
      <c r="AE25" s="16">
        <f ca="1">IF(Database!F26="IT",Database!K26,0)</f>
        <v>0</v>
      </c>
      <c r="AF25" s="16">
        <f ca="1">IF(Database!F26="Construction",Database!K26,0)</f>
        <v>0</v>
      </c>
      <c r="AG25" s="17">
        <f ca="1">IF(Database!F26="General Work",Database!K26,0)</f>
        <v>0</v>
      </c>
    </row>
    <row r="26" spans="4:33" x14ac:dyDescent="0.2">
      <c r="D26" s="7">
        <f ca="1">Database!P29/Database!J29</f>
        <v>24009.455714650609</v>
      </c>
      <c r="F26">
        <f ca="1">IF(Database!U28&gt;$G$4,1,0)</f>
        <v>1</v>
      </c>
      <c r="J26" s="10">
        <f ca="1">Database!O28/Database!N28</f>
        <v>0.20838958937938012</v>
      </c>
      <c r="K26">
        <f t="shared" ca="1" si="0"/>
        <v>1</v>
      </c>
      <c r="N26" s="15">
        <f ca="1">IF(Database!M27="Georgia",Database!K27,0)</f>
        <v>0</v>
      </c>
      <c r="O26" s="16">
        <f ca="1">IF(Database!M27="Texas",Database!K27,0)</f>
        <v>0</v>
      </c>
      <c r="P26" s="16">
        <f ca="1">IF(Database!M27="Arizona",Database!K27,0)</f>
        <v>0</v>
      </c>
      <c r="Q26" s="16">
        <f ca="1">IF(Database!M27="New York",Database!K27,0)</f>
        <v>0</v>
      </c>
      <c r="R26" s="16">
        <f ca="1">IF(Database!M27="New Jersey",Database!K27,0)</f>
        <v>0</v>
      </c>
      <c r="S26" s="16">
        <f ca="1">IF(Database!M27="Florida",Database!K27,0)</f>
        <v>67205</v>
      </c>
      <c r="T26" s="16">
        <f ca="1">IF(Database!M27="Oregon",Database!K27,0)</f>
        <v>0</v>
      </c>
      <c r="U26" s="16">
        <f ca="1">IF(Database!M27="Washington",Database!K27,0)</f>
        <v>0</v>
      </c>
      <c r="V26" s="16">
        <f ca="1">IF(Database!M27="South Carolina",Database!K27,0)</f>
        <v>0</v>
      </c>
      <c r="W26" s="16">
        <f ca="1">IF(Database!M27="Nevada",Database!K27,0)</f>
        <v>0</v>
      </c>
      <c r="X26" s="16">
        <f ca="1">IF(Database!M27="Massachusets",Database!K27,0)</f>
        <v>0</v>
      </c>
      <c r="Y26" s="16">
        <f ca="1">IF(Database!M27="Illinois",Database!K27,0)</f>
        <v>0</v>
      </c>
      <c r="Z26" s="17">
        <f ca="1">IF(Database!M27="California",Database!K27,0)</f>
        <v>0</v>
      </c>
      <c r="AB26" s="15">
        <f ca="1">IF(Database!F27="Teaching",Database!K27,0)</f>
        <v>0</v>
      </c>
      <c r="AC26" s="16">
        <f ca="1">IF(Database!F27="Health",Database!K27,0)</f>
        <v>0</v>
      </c>
      <c r="AD26" s="16">
        <f ca="1">IF(Database!F27="Agriculture",Database!K27,0)</f>
        <v>0</v>
      </c>
      <c r="AE26" s="16">
        <f ca="1">IF(Database!F27="IT",Database!K27,0)</f>
        <v>0</v>
      </c>
      <c r="AF26" s="16">
        <f ca="1">IF(Database!F27="Construction",Database!K27,0)</f>
        <v>0</v>
      </c>
      <c r="AG26" s="17">
        <f ca="1">IF(Database!F27="General Work",Database!K27,0)</f>
        <v>67205</v>
      </c>
    </row>
    <row r="27" spans="4:33" x14ac:dyDescent="0.2">
      <c r="D27" s="7">
        <f ca="1">Database!P30/Database!J30</f>
        <v>30721.741843207405</v>
      </c>
      <c r="F27">
        <f ca="1">IF(Database!U29&gt;$G$4,1,0)</f>
        <v>1</v>
      </c>
      <c r="J27" s="10">
        <f ca="1">Database!O29/Database!N29</f>
        <v>0.86025338534170315</v>
      </c>
      <c r="K27">
        <f t="shared" ca="1" si="0"/>
        <v>0</v>
      </c>
      <c r="N27" s="15">
        <f ca="1">IF(Database!M28="Georgia",Database!K28,0)</f>
        <v>0</v>
      </c>
      <c r="O27" s="16">
        <f ca="1">IF(Database!M28="Texas",Database!K28,0)</f>
        <v>0</v>
      </c>
      <c r="P27" s="16">
        <f ca="1">IF(Database!M28="Arizona",Database!K28,0)</f>
        <v>0</v>
      </c>
      <c r="Q27" s="16">
        <f ca="1">IF(Database!M28="New York",Database!K28,0)</f>
        <v>0</v>
      </c>
      <c r="R27" s="16">
        <f ca="1">IF(Database!M28="New Jersey",Database!K28,0)</f>
        <v>42139</v>
      </c>
      <c r="S27" s="16">
        <f ca="1">IF(Database!M28="Florida",Database!K28,0)</f>
        <v>0</v>
      </c>
      <c r="T27" s="16">
        <f ca="1">IF(Database!M28="Oregon",Database!K28,0)</f>
        <v>0</v>
      </c>
      <c r="U27" s="16">
        <f ca="1">IF(Database!M28="Washington",Database!K28,0)</f>
        <v>0</v>
      </c>
      <c r="V27" s="16">
        <f ca="1">IF(Database!M28="South Carolina",Database!K28,0)</f>
        <v>0</v>
      </c>
      <c r="W27" s="16">
        <f ca="1">IF(Database!M28="Nevada",Database!K28,0)</f>
        <v>0</v>
      </c>
      <c r="X27" s="16">
        <f ca="1">IF(Database!M28="Massachusets",Database!K28,0)</f>
        <v>0</v>
      </c>
      <c r="Y27" s="16">
        <f ca="1">IF(Database!M28="Illinois",Database!K28,0)</f>
        <v>0</v>
      </c>
      <c r="Z27" s="17">
        <f ca="1">IF(Database!M28="California",Database!K28,0)</f>
        <v>0</v>
      </c>
      <c r="AB27" s="15">
        <f ca="1">IF(Database!F28="Teaching",Database!K28,0)</f>
        <v>0</v>
      </c>
      <c r="AC27" s="16">
        <f ca="1">IF(Database!F28="Health",Database!K28,0)</f>
        <v>0</v>
      </c>
      <c r="AD27" s="16">
        <f ca="1">IF(Database!F28="Agriculture",Database!K28,0)</f>
        <v>0</v>
      </c>
      <c r="AE27" s="16">
        <f ca="1">IF(Database!F28="IT",Database!K28,0)</f>
        <v>0</v>
      </c>
      <c r="AF27" s="16">
        <f ca="1">IF(Database!F28="Construction",Database!K28,0)</f>
        <v>42139</v>
      </c>
      <c r="AG27" s="17">
        <f ca="1">IF(Database!F28="General Work",Database!K28,0)</f>
        <v>0</v>
      </c>
    </row>
    <row r="28" spans="4:33" x14ac:dyDescent="0.2">
      <c r="D28" s="7">
        <f ca="1">Database!P31/Database!J31</f>
        <v>20953.802209700283</v>
      </c>
      <c r="F28">
        <f ca="1">IF(Database!U30&gt;$G$4,1,0)</f>
        <v>1</v>
      </c>
      <c r="J28" s="10">
        <f ca="1">Database!O30/Database!N30</f>
        <v>0.97056070844142817</v>
      </c>
      <c r="K28">
        <f t="shared" ca="1" si="0"/>
        <v>0</v>
      </c>
      <c r="N28" s="15">
        <f ca="1">IF(Database!M29="Georgia",Database!K29,0)</f>
        <v>0</v>
      </c>
      <c r="O28" s="16">
        <f ca="1">IF(Database!M29="Texas",Database!K29,0)</f>
        <v>0</v>
      </c>
      <c r="P28" s="16">
        <f ca="1">IF(Database!M29="Arizona",Database!K29,0)</f>
        <v>0</v>
      </c>
      <c r="Q28" s="16">
        <f ca="1">IF(Database!M29="New York",Database!K29,0)</f>
        <v>0</v>
      </c>
      <c r="R28" s="16">
        <f ca="1">IF(Database!M29="New Jersey",Database!K29,0)</f>
        <v>0</v>
      </c>
      <c r="S28" s="16">
        <f ca="1">IF(Database!M29="Florida",Database!K29,0)</f>
        <v>0</v>
      </c>
      <c r="T28" s="16">
        <f ca="1">IF(Database!M29="Oregon",Database!K29,0)</f>
        <v>0</v>
      </c>
      <c r="U28" s="16">
        <f ca="1">IF(Database!M29="Washington",Database!K29,0)</f>
        <v>0</v>
      </c>
      <c r="V28" s="16">
        <f ca="1">IF(Database!M29="South Carolina",Database!K29,0)</f>
        <v>0</v>
      </c>
      <c r="W28" s="16">
        <f ca="1">IF(Database!M29="Nevada",Database!K29,0)</f>
        <v>0</v>
      </c>
      <c r="X28" s="16">
        <f ca="1">IF(Database!M29="Massachusets",Database!K29,0)</f>
        <v>0</v>
      </c>
      <c r="Y28" s="16">
        <f ca="1">IF(Database!M29="Illinois",Database!K29,0)</f>
        <v>0</v>
      </c>
      <c r="Z28" s="17">
        <f ca="1">IF(Database!M29="California",Database!K29,0)</f>
        <v>65911</v>
      </c>
      <c r="AB28" s="15">
        <f ca="1">IF(Database!F29="Teaching",Database!K29,0)</f>
        <v>0</v>
      </c>
      <c r="AC28" s="16">
        <f ca="1">IF(Database!F29="Health",Database!K29,0)</f>
        <v>0</v>
      </c>
      <c r="AD28" s="16">
        <f ca="1">IF(Database!F29="Agriculture",Database!K29,0)</f>
        <v>65911</v>
      </c>
      <c r="AE28" s="16">
        <f ca="1">IF(Database!F29="IT",Database!K29,0)</f>
        <v>0</v>
      </c>
      <c r="AF28" s="16">
        <f ca="1">IF(Database!F29="Construction",Database!K29,0)</f>
        <v>0</v>
      </c>
      <c r="AG28" s="17">
        <f ca="1">IF(Database!F29="General Work",Database!K29,0)</f>
        <v>0</v>
      </c>
    </row>
    <row r="29" spans="4:33" x14ac:dyDescent="0.2">
      <c r="D29" s="7">
        <f ca="1">Database!P32/Database!J32</f>
        <v>1726.7409599886125</v>
      </c>
      <c r="F29">
        <f ca="1">IF(Database!U31&gt;$G$4,1,0)</f>
        <v>1</v>
      </c>
      <c r="J29" s="10">
        <f ca="1">Database!O31/Database!N31</f>
        <v>0.42583744132427681</v>
      </c>
      <c r="K29">
        <f t="shared" ca="1" si="0"/>
        <v>0</v>
      </c>
      <c r="N29" s="15">
        <f ca="1">IF(Database!M30="Georgia",Database!K30,0)</f>
        <v>0</v>
      </c>
      <c r="O29" s="16">
        <f ca="1">IF(Database!M30="Texas",Database!K30,0)</f>
        <v>0</v>
      </c>
      <c r="P29" s="16">
        <f ca="1">IF(Database!M30="Arizona",Database!K30,0)</f>
        <v>0</v>
      </c>
      <c r="Q29" s="16">
        <f ca="1">IF(Database!M30="New York",Database!K30,0)</f>
        <v>0</v>
      </c>
      <c r="R29" s="16">
        <f ca="1">IF(Database!M30="New Jersey",Database!K30,0)</f>
        <v>0</v>
      </c>
      <c r="S29" s="16">
        <f ca="1">IF(Database!M30="Florida",Database!K30,0)</f>
        <v>77770</v>
      </c>
      <c r="T29" s="16">
        <f ca="1">IF(Database!M30="Oregon",Database!K30,0)</f>
        <v>0</v>
      </c>
      <c r="U29" s="16">
        <f ca="1">IF(Database!M30="Washington",Database!K30,0)</f>
        <v>0</v>
      </c>
      <c r="V29" s="16">
        <f ca="1">IF(Database!M30="South Carolina",Database!K30,0)</f>
        <v>0</v>
      </c>
      <c r="W29" s="16">
        <f ca="1">IF(Database!M30="Nevada",Database!K30,0)</f>
        <v>0</v>
      </c>
      <c r="X29" s="16">
        <f ca="1">IF(Database!M30="Massachusets",Database!K30,0)</f>
        <v>0</v>
      </c>
      <c r="Y29" s="16">
        <f ca="1">IF(Database!M30="Illinois",Database!K30,0)</f>
        <v>0</v>
      </c>
      <c r="Z29" s="17">
        <f ca="1">IF(Database!M30="California",Database!K30,0)</f>
        <v>0</v>
      </c>
      <c r="AB29" s="15">
        <f ca="1">IF(Database!F30="Teaching",Database!K30,0)</f>
        <v>0</v>
      </c>
      <c r="AC29" s="16">
        <f ca="1">IF(Database!F30="Health",Database!K30,0)</f>
        <v>0</v>
      </c>
      <c r="AD29" s="16">
        <f ca="1">IF(Database!F30="Agriculture",Database!K30,0)</f>
        <v>0</v>
      </c>
      <c r="AE29" s="16">
        <f ca="1">IF(Database!F30="IT",Database!K30,0)</f>
        <v>0</v>
      </c>
      <c r="AF29" s="16">
        <f ca="1">IF(Database!F30="Construction",Database!K30,0)</f>
        <v>77770</v>
      </c>
      <c r="AG29" s="17">
        <f ca="1">IF(Database!F30="General Work",Database!K30,0)</f>
        <v>0</v>
      </c>
    </row>
    <row r="30" spans="4:33" x14ac:dyDescent="0.2">
      <c r="D30" s="7">
        <f ca="1">Database!P33/Database!J33</f>
        <v>281.43119518550765</v>
      </c>
      <c r="F30">
        <f ca="1">IF(Database!U32&gt;$G$4,1,0)</f>
        <v>1</v>
      </c>
      <c r="J30" s="10">
        <f ca="1">Database!O32/Database!N32</f>
        <v>0.81834302976835671</v>
      </c>
      <c r="K30">
        <f t="shared" ca="1" si="0"/>
        <v>0</v>
      </c>
      <c r="N30" s="15">
        <f ca="1">IF(Database!M31="Georgia",Database!K31,0)</f>
        <v>0</v>
      </c>
      <c r="O30" s="16">
        <f ca="1">IF(Database!M31="Texas",Database!K31,0)</f>
        <v>0</v>
      </c>
      <c r="P30" s="16">
        <f ca="1">IF(Database!M31="Arizona",Database!K31,0)</f>
        <v>0</v>
      </c>
      <c r="Q30" s="16">
        <f ca="1">IF(Database!M31="New York",Database!K31,0)</f>
        <v>0</v>
      </c>
      <c r="R30" s="16">
        <f ca="1">IF(Database!M31="New Jersey",Database!K31,0)</f>
        <v>0</v>
      </c>
      <c r="S30" s="16">
        <f ca="1">IF(Database!M31="Florida",Database!K31,0)</f>
        <v>0</v>
      </c>
      <c r="T30" s="16">
        <f ca="1">IF(Database!M31="Oregon",Database!K31,0)</f>
        <v>56790</v>
      </c>
      <c r="U30" s="16">
        <f ca="1">IF(Database!M31="Washington",Database!K31,0)</f>
        <v>0</v>
      </c>
      <c r="V30" s="16">
        <f ca="1">IF(Database!M31="South Carolina",Database!K31,0)</f>
        <v>0</v>
      </c>
      <c r="W30" s="16">
        <f ca="1">IF(Database!M31="Nevada",Database!K31,0)</f>
        <v>0</v>
      </c>
      <c r="X30" s="16">
        <f ca="1">IF(Database!M31="Massachusets",Database!K31,0)</f>
        <v>0</v>
      </c>
      <c r="Y30" s="16">
        <f ca="1">IF(Database!M31="Illinois",Database!K31,0)</f>
        <v>0</v>
      </c>
      <c r="Z30" s="17">
        <f ca="1">IF(Database!M31="California",Database!K31,0)</f>
        <v>0</v>
      </c>
      <c r="AB30" s="15">
        <f ca="1">IF(Database!F31="Teaching",Database!K31,0)</f>
        <v>0</v>
      </c>
      <c r="AC30" s="16">
        <f ca="1">IF(Database!F31="Health",Database!K31,0)</f>
        <v>0</v>
      </c>
      <c r="AD30" s="16">
        <f ca="1">IF(Database!F31="Agriculture",Database!K31,0)</f>
        <v>0</v>
      </c>
      <c r="AE30" s="16">
        <f ca="1">IF(Database!F31="IT",Database!K31,0)</f>
        <v>56790</v>
      </c>
      <c r="AF30" s="16">
        <f ca="1">IF(Database!F31="Construction",Database!K31,0)</f>
        <v>0</v>
      </c>
      <c r="AG30" s="17">
        <f ca="1">IF(Database!F31="General Work",Database!K31,0)</f>
        <v>0</v>
      </c>
    </row>
    <row r="31" spans="4:33" x14ac:dyDescent="0.2">
      <c r="D31" s="7">
        <f ca="1">Database!P34/Database!J34</f>
        <v>5091.8225451711978</v>
      </c>
      <c r="F31">
        <f ca="1">IF(Database!U33&gt;$G$4,1,0)</f>
        <v>0</v>
      </c>
      <c r="J31" s="10">
        <f ca="1">Database!O33/Database!N33</f>
        <v>0.19306018620444032</v>
      </c>
      <c r="K31">
        <f t="shared" ca="1" si="0"/>
        <v>1</v>
      </c>
      <c r="N31" s="15">
        <f ca="1">IF(Database!M32="Georgia",Database!K32,0)</f>
        <v>0</v>
      </c>
      <c r="O31" s="16">
        <f ca="1">IF(Database!M32="Texas",Database!K32,0)</f>
        <v>0</v>
      </c>
      <c r="P31" s="16">
        <f ca="1">IF(Database!M32="Arizona",Database!K32,0)</f>
        <v>0</v>
      </c>
      <c r="Q31" s="16">
        <f ca="1">IF(Database!M32="New York",Database!K32,0)</f>
        <v>0</v>
      </c>
      <c r="R31" s="16">
        <f ca="1">IF(Database!M32="New Jersey",Database!K32,0)</f>
        <v>0</v>
      </c>
      <c r="S31" s="16">
        <f ca="1">IF(Database!M32="Florida",Database!K32,0)</f>
        <v>0</v>
      </c>
      <c r="T31" s="16">
        <f ca="1">IF(Database!M32="Oregon",Database!K32,0)</f>
        <v>0</v>
      </c>
      <c r="U31" s="16">
        <f ca="1">IF(Database!M32="Washington",Database!K32,0)</f>
        <v>0</v>
      </c>
      <c r="V31" s="16">
        <f ca="1">IF(Database!M32="South Carolina",Database!K32,0)</f>
        <v>0</v>
      </c>
      <c r="W31" s="16">
        <f ca="1">IF(Database!M32="Nevada",Database!K32,0)</f>
        <v>0</v>
      </c>
      <c r="X31" s="16">
        <f ca="1">IF(Database!M32="Massachusets",Database!K32,0)</f>
        <v>39544</v>
      </c>
      <c r="Y31" s="16">
        <f ca="1">IF(Database!M32="Illinois",Database!K32,0)</f>
        <v>0</v>
      </c>
      <c r="Z31" s="17">
        <f ca="1">IF(Database!M32="California",Database!K32,0)</f>
        <v>0</v>
      </c>
      <c r="AB31" s="15">
        <f ca="1">IF(Database!F32="Teaching",Database!K32,0)</f>
        <v>0</v>
      </c>
      <c r="AC31" s="16">
        <f ca="1">IF(Database!F32="Health",Database!K32,0)</f>
        <v>0</v>
      </c>
      <c r="AD31" s="16">
        <f ca="1">IF(Database!F32="Agriculture",Database!K32,0)</f>
        <v>0</v>
      </c>
      <c r="AE31" s="16">
        <f ca="1">IF(Database!F32="IT",Database!K32,0)</f>
        <v>39544</v>
      </c>
      <c r="AF31" s="16">
        <f ca="1">IF(Database!F32="Construction",Database!K32,0)</f>
        <v>0</v>
      </c>
      <c r="AG31" s="17">
        <f ca="1">IF(Database!F32="General Work",Database!K32,0)</f>
        <v>0</v>
      </c>
    </row>
    <row r="32" spans="4:33" x14ac:dyDescent="0.2">
      <c r="D32" s="7">
        <f ca="1">Database!P35/Database!J35</f>
        <v>33214.823527086497</v>
      </c>
      <c r="F32">
        <f ca="1">IF(Database!U34&gt;$G$4,1,0)</f>
        <v>1</v>
      </c>
      <c r="J32" s="10">
        <f ca="1">Database!O34/Database!N34</f>
        <v>0.49239061075925539</v>
      </c>
      <c r="K32">
        <f t="shared" ca="1" si="0"/>
        <v>0</v>
      </c>
      <c r="N32" s="15">
        <f ca="1">IF(Database!M33="Georgia",Database!K33,0)</f>
        <v>0</v>
      </c>
      <c r="O32" s="16">
        <f ca="1">IF(Database!M33="Texas",Database!K33,0)</f>
        <v>0</v>
      </c>
      <c r="P32" s="16">
        <f ca="1">IF(Database!M33="Arizona",Database!K33,0)</f>
        <v>0</v>
      </c>
      <c r="Q32" s="16">
        <f ca="1">IF(Database!M33="New York",Database!K33,0)</f>
        <v>0</v>
      </c>
      <c r="R32" s="16">
        <f ca="1">IF(Database!M33="New Jersey",Database!K33,0)</f>
        <v>0</v>
      </c>
      <c r="S32" s="16">
        <f ca="1">IF(Database!M33="Florida",Database!K33,0)</f>
        <v>0</v>
      </c>
      <c r="T32" s="16">
        <f ca="1">IF(Database!M33="Oregon",Database!K33,0)</f>
        <v>47530</v>
      </c>
      <c r="U32" s="16">
        <f ca="1">IF(Database!M33="Washington",Database!K33,0)</f>
        <v>0</v>
      </c>
      <c r="V32" s="16">
        <f ca="1">IF(Database!M33="South Carolina",Database!K33,0)</f>
        <v>0</v>
      </c>
      <c r="W32" s="16">
        <f ca="1">IF(Database!M33="Nevada",Database!K33,0)</f>
        <v>0</v>
      </c>
      <c r="X32" s="16">
        <f ca="1">IF(Database!M33="Massachusets",Database!K33,0)</f>
        <v>0</v>
      </c>
      <c r="Y32" s="16">
        <f ca="1">IF(Database!M33="Illinois",Database!K33,0)</f>
        <v>0</v>
      </c>
      <c r="Z32" s="17">
        <f ca="1">IF(Database!M33="California",Database!K33,0)</f>
        <v>0</v>
      </c>
      <c r="AB32" s="15">
        <f ca="1">IF(Database!F33="Teaching",Database!K33,0)</f>
        <v>0</v>
      </c>
      <c r="AC32" s="16">
        <f ca="1">IF(Database!F33="Health",Database!K33,0)</f>
        <v>0</v>
      </c>
      <c r="AD32" s="16">
        <f ca="1">IF(Database!F33="Agriculture",Database!K33,0)</f>
        <v>47530</v>
      </c>
      <c r="AE32" s="16">
        <f ca="1">IF(Database!F33="IT",Database!K33,0)</f>
        <v>0</v>
      </c>
      <c r="AF32" s="16">
        <f ca="1">IF(Database!F33="Construction",Database!K33,0)</f>
        <v>0</v>
      </c>
      <c r="AG32" s="17">
        <f ca="1">IF(Database!F33="General Work",Database!K33,0)</f>
        <v>0</v>
      </c>
    </row>
    <row r="33" spans="4:33" x14ac:dyDescent="0.2">
      <c r="D33" s="7">
        <f ca="1">Database!P36/Database!J36</f>
        <v>39149.857035097462</v>
      </c>
      <c r="F33">
        <f ca="1">IF(Database!U35&gt;$G$4,1,0)</f>
        <v>1</v>
      </c>
      <c r="J33" s="10">
        <f ca="1">Database!O35/Database!N35</f>
        <v>0.27096358830271572</v>
      </c>
      <c r="K33">
        <f t="shared" ca="1" si="0"/>
        <v>1</v>
      </c>
      <c r="N33" s="15">
        <f ca="1">IF(Database!M34="Georgia",Database!K34,0)</f>
        <v>0</v>
      </c>
      <c r="O33" s="16">
        <f ca="1">IF(Database!M34="Texas",Database!K34,0)</f>
        <v>0</v>
      </c>
      <c r="P33" s="16">
        <f ca="1">IF(Database!M34="Arizona",Database!K34,0)</f>
        <v>0</v>
      </c>
      <c r="Q33" s="16">
        <f ca="1">IF(Database!M34="New York",Database!K34,0)</f>
        <v>40076</v>
      </c>
      <c r="R33" s="16">
        <f ca="1">IF(Database!M34="New Jersey",Database!K34,0)</f>
        <v>0</v>
      </c>
      <c r="S33" s="16">
        <f ca="1">IF(Database!M34="Florida",Database!K34,0)</f>
        <v>0</v>
      </c>
      <c r="T33" s="16">
        <f ca="1">IF(Database!M34="Oregon",Database!K34,0)</f>
        <v>0</v>
      </c>
      <c r="U33" s="16">
        <f ca="1">IF(Database!M34="Washington",Database!K34,0)</f>
        <v>0</v>
      </c>
      <c r="V33" s="16">
        <f ca="1">IF(Database!M34="South Carolina",Database!K34,0)</f>
        <v>0</v>
      </c>
      <c r="W33" s="16">
        <f ca="1">IF(Database!M34="Nevada",Database!K34,0)</f>
        <v>0</v>
      </c>
      <c r="X33" s="16">
        <f ca="1">IF(Database!M34="Massachusets",Database!K34,0)</f>
        <v>0</v>
      </c>
      <c r="Y33" s="16">
        <f ca="1">IF(Database!M34="Illinois",Database!K34,0)</f>
        <v>0</v>
      </c>
      <c r="Z33" s="17">
        <f ca="1">IF(Database!M34="California",Database!K34,0)</f>
        <v>0</v>
      </c>
      <c r="AB33" s="15">
        <f ca="1">IF(Database!F34="Teaching",Database!K34,0)</f>
        <v>0</v>
      </c>
      <c r="AC33" s="16">
        <f ca="1">IF(Database!F34="Health",Database!K34,0)</f>
        <v>0</v>
      </c>
      <c r="AD33" s="16">
        <f ca="1">IF(Database!F34="Agriculture",Database!K34,0)</f>
        <v>40076</v>
      </c>
      <c r="AE33" s="16">
        <f ca="1">IF(Database!F34="IT",Database!K34,0)</f>
        <v>0</v>
      </c>
      <c r="AF33" s="16">
        <f ca="1">IF(Database!F34="Construction",Database!K34,0)</f>
        <v>0</v>
      </c>
      <c r="AG33" s="17">
        <f ca="1">IF(Database!F34="General Work",Database!K34,0)</f>
        <v>0</v>
      </c>
    </row>
    <row r="34" spans="4:33" x14ac:dyDescent="0.2">
      <c r="D34" s="7">
        <f ca="1">Database!P37/Database!J37</f>
        <v>23350.549876655117</v>
      </c>
      <c r="F34">
        <f ca="1">IF(Database!U36&gt;$G$4,1,0)</f>
        <v>1</v>
      </c>
      <c r="J34" s="10">
        <f ca="1">Database!O36/Database!N36</f>
        <v>0.18752644635071813</v>
      </c>
      <c r="K34">
        <f t="shared" ca="1" si="0"/>
        <v>1</v>
      </c>
      <c r="N34" s="15">
        <f ca="1">IF(Database!M35="Georgia",Database!K35,0)</f>
        <v>0</v>
      </c>
      <c r="O34" s="16">
        <f ca="1">IF(Database!M35="Texas",Database!K35,0)</f>
        <v>0</v>
      </c>
      <c r="P34" s="16">
        <f ca="1">IF(Database!M35="Arizona",Database!K35,0)</f>
        <v>0</v>
      </c>
      <c r="Q34" s="16">
        <f ca="1">IF(Database!M35="New York",Database!K35,0)</f>
        <v>0</v>
      </c>
      <c r="R34" s="16">
        <f ca="1">IF(Database!M35="New Jersey",Database!K35,0)</f>
        <v>0</v>
      </c>
      <c r="S34" s="16">
        <f ca="1">IF(Database!M35="Florida",Database!K35,0)</f>
        <v>0</v>
      </c>
      <c r="T34" s="16">
        <f ca="1">IF(Database!M35="Oregon",Database!K35,0)</f>
        <v>0</v>
      </c>
      <c r="U34" s="16">
        <f ca="1">IF(Database!M35="Washington",Database!K35,0)</f>
        <v>0</v>
      </c>
      <c r="V34" s="16">
        <f ca="1">IF(Database!M35="South Carolina",Database!K35,0)</f>
        <v>51111</v>
      </c>
      <c r="W34" s="16">
        <f ca="1">IF(Database!M35="Nevada",Database!K35,0)</f>
        <v>0</v>
      </c>
      <c r="X34" s="16">
        <f ca="1">IF(Database!M35="Massachusets",Database!K35,0)</f>
        <v>0</v>
      </c>
      <c r="Y34" s="16">
        <f ca="1">IF(Database!M35="Illinois",Database!K35,0)</f>
        <v>0</v>
      </c>
      <c r="Z34" s="17">
        <f ca="1">IF(Database!M35="California",Database!K35,0)</f>
        <v>0</v>
      </c>
      <c r="AB34" s="15">
        <f ca="1">IF(Database!F35="Teaching",Database!K35,0)</f>
        <v>0</v>
      </c>
      <c r="AC34" s="16">
        <f ca="1">IF(Database!F35="Health",Database!K35,0)</f>
        <v>0</v>
      </c>
      <c r="AD34" s="16">
        <f ca="1">IF(Database!F35="Agriculture",Database!K35,0)</f>
        <v>0</v>
      </c>
      <c r="AE34" s="16">
        <f ca="1">IF(Database!F35="IT",Database!K35,0)</f>
        <v>0</v>
      </c>
      <c r="AF34" s="16">
        <f ca="1">IF(Database!F35="Construction",Database!K35,0)</f>
        <v>0</v>
      </c>
      <c r="AG34" s="17">
        <f ca="1">IF(Database!F35="General Work",Database!K35,0)</f>
        <v>51111</v>
      </c>
    </row>
    <row r="35" spans="4:33" x14ac:dyDescent="0.2">
      <c r="D35" s="7">
        <f ca="1">Database!P38/Database!J38</f>
        <v>3129.1852354160301</v>
      </c>
      <c r="F35">
        <f ca="1">IF(Database!U37&gt;$G$4,1,0)</f>
        <v>1</v>
      </c>
      <c r="J35" s="10">
        <f ca="1">Database!O37/Database!N37</f>
        <v>0.78556467249674744</v>
      </c>
      <c r="K35">
        <f t="shared" ca="1" si="0"/>
        <v>0</v>
      </c>
      <c r="N35" s="15">
        <f ca="1">IF(Database!M36="Georgia",Database!K36,0)</f>
        <v>0</v>
      </c>
      <c r="O35" s="16">
        <f ca="1">IF(Database!M36="Texas",Database!K36,0)</f>
        <v>0</v>
      </c>
      <c r="P35" s="16">
        <f ca="1">IF(Database!M36="Arizona",Database!K36,0)</f>
        <v>41750</v>
      </c>
      <c r="Q35" s="16">
        <f ca="1">IF(Database!M36="New York",Database!K36,0)</f>
        <v>0</v>
      </c>
      <c r="R35" s="16">
        <f ca="1">IF(Database!M36="New Jersey",Database!K36,0)</f>
        <v>0</v>
      </c>
      <c r="S35" s="16">
        <f ca="1">IF(Database!M36="Florida",Database!K36,0)</f>
        <v>0</v>
      </c>
      <c r="T35" s="16">
        <f ca="1">IF(Database!M36="Oregon",Database!K36,0)</f>
        <v>0</v>
      </c>
      <c r="U35" s="16">
        <f ca="1">IF(Database!M36="Washington",Database!K36,0)</f>
        <v>0</v>
      </c>
      <c r="V35" s="16">
        <f ca="1">IF(Database!M36="South Carolina",Database!K36,0)</f>
        <v>0</v>
      </c>
      <c r="W35" s="16">
        <f ca="1">IF(Database!M36="Nevada",Database!K36,0)</f>
        <v>0</v>
      </c>
      <c r="X35" s="16">
        <f ca="1">IF(Database!M36="Massachusets",Database!K36,0)</f>
        <v>0</v>
      </c>
      <c r="Y35" s="16">
        <f ca="1">IF(Database!M36="Illinois",Database!K36,0)</f>
        <v>0</v>
      </c>
      <c r="Z35" s="17">
        <f ca="1">IF(Database!M36="California",Database!K36,0)</f>
        <v>0</v>
      </c>
      <c r="AB35" s="15">
        <f ca="1">IF(Database!F36="Teaching",Database!K36,0)</f>
        <v>0</v>
      </c>
      <c r="AC35" s="16">
        <f ca="1">IF(Database!F36="Health",Database!K36,0)</f>
        <v>41750</v>
      </c>
      <c r="AD35" s="16">
        <f ca="1">IF(Database!F36="Agriculture",Database!K36,0)</f>
        <v>0</v>
      </c>
      <c r="AE35" s="16">
        <f ca="1">IF(Database!F36="IT",Database!K36,0)</f>
        <v>0</v>
      </c>
      <c r="AF35" s="16">
        <f ca="1">IF(Database!F36="Construction",Database!K36,0)</f>
        <v>0</v>
      </c>
      <c r="AG35" s="17">
        <f ca="1">IF(Database!F36="General Work",Database!K36,0)</f>
        <v>0</v>
      </c>
    </row>
    <row r="36" spans="4:33" x14ac:dyDescent="0.2">
      <c r="D36" s="7">
        <f ca="1">Database!P39/Database!J39</f>
        <v>26366.258875969106</v>
      </c>
      <c r="F36">
        <f ca="1">IF(Database!U38&gt;$G$4,1,0)</f>
        <v>1</v>
      </c>
      <c r="J36" s="10">
        <f ca="1">Database!O38/Database!N38</f>
        <v>0.907982939458574</v>
      </c>
      <c r="K36">
        <f t="shared" ca="1" si="0"/>
        <v>0</v>
      </c>
      <c r="N36" s="15">
        <f ca="1">IF(Database!M37="Georgia",Database!K37,0)</f>
        <v>0</v>
      </c>
      <c r="O36" s="16">
        <f ca="1">IF(Database!M37="Texas",Database!K37,0)</f>
        <v>0</v>
      </c>
      <c r="P36" s="16">
        <f ca="1">IF(Database!M37="Arizona",Database!K37,0)</f>
        <v>0</v>
      </c>
      <c r="Q36" s="16">
        <f ca="1">IF(Database!M37="New York",Database!K37,0)</f>
        <v>0</v>
      </c>
      <c r="R36" s="16">
        <f ca="1">IF(Database!M37="New Jersey",Database!K37,0)</f>
        <v>0</v>
      </c>
      <c r="S36" s="16">
        <f ca="1">IF(Database!M37="Florida",Database!K37,0)</f>
        <v>0</v>
      </c>
      <c r="T36" s="16">
        <f ca="1">IF(Database!M37="Oregon",Database!K37,0)</f>
        <v>0</v>
      </c>
      <c r="U36" s="16">
        <f ca="1">IF(Database!M37="Washington",Database!K37,0)</f>
        <v>34425</v>
      </c>
      <c r="V36" s="16">
        <f ca="1">IF(Database!M37="South Carolina",Database!K37,0)</f>
        <v>0</v>
      </c>
      <c r="W36" s="16">
        <f ca="1">IF(Database!M37="Nevada",Database!K37,0)</f>
        <v>0</v>
      </c>
      <c r="X36" s="16">
        <f ca="1">IF(Database!M37="Massachusets",Database!K37,0)</f>
        <v>0</v>
      </c>
      <c r="Y36" s="16">
        <f ca="1">IF(Database!M37="Illinois",Database!K37,0)</f>
        <v>0</v>
      </c>
      <c r="Z36" s="17">
        <f ca="1">IF(Database!M37="California",Database!K37,0)</f>
        <v>0</v>
      </c>
      <c r="AB36" s="15">
        <f ca="1">IF(Database!F37="Teaching",Database!K37,0)</f>
        <v>0</v>
      </c>
      <c r="AC36" s="16">
        <f ca="1">IF(Database!F37="Health",Database!K37,0)</f>
        <v>0</v>
      </c>
      <c r="AD36" s="16">
        <f ca="1">IF(Database!F37="Agriculture",Database!K37,0)</f>
        <v>0</v>
      </c>
      <c r="AE36" s="16">
        <f ca="1">IF(Database!F37="IT",Database!K37,0)</f>
        <v>0</v>
      </c>
      <c r="AF36" s="16">
        <f ca="1">IF(Database!F37="Construction",Database!K37,0)</f>
        <v>34425</v>
      </c>
      <c r="AG36" s="17">
        <f ca="1">IF(Database!F37="General Work",Database!K37,0)</f>
        <v>0</v>
      </c>
    </row>
    <row r="37" spans="4:33" x14ac:dyDescent="0.2">
      <c r="D37" s="7">
        <f ca="1">Database!P40/Database!J40</f>
        <v>54973.737121361228</v>
      </c>
      <c r="F37">
        <f ca="1">IF(Database!U39&gt;$G$4,1,0)</f>
        <v>0</v>
      </c>
      <c r="J37" s="10">
        <f ca="1">Database!O39/Database!N39</f>
        <v>0.16866657513139682</v>
      </c>
      <c r="K37">
        <f t="shared" ca="1" si="0"/>
        <v>1</v>
      </c>
      <c r="N37" s="15">
        <f ca="1">IF(Database!M38="Georgia",Database!K38,0)</f>
        <v>0</v>
      </c>
      <c r="O37" s="16">
        <f ca="1">IF(Database!M38="Texas",Database!K38,0)</f>
        <v>0</v>
      </c>
      <c r="P37" s="16">
        <f ca="1">IF(Database!M38="Arizona",Database!K38,0)</f>
        <v>0</v>
      </c>
      <c r="Q37" s="16">
        <f ca="1">IF(Database!M38="New York",Database!K38,0)</f>
        <v>0</v>
      </c>
      <c r="R37" s="16">
        <f ca="1">IF(Database!M38="New Jersey",Database!K38,0)</f>
        <v>0</v>
      </c>
      <c r="S37" s="16">
        <f ca="1">IF(Database!M38="Florida",Database!K38,0)</f>
        <v>0</v>
      </c>
      <c r="T37" s="16">
        <f ca="1">IF(Database!M38="Oregon",Database!K38,0)</f>
        <v>0</v>
      </c>
      <c r="U37" s="16">
        <f ca="1">IF(Database!M38="Washington",Database!K38,0)</f>
        <v>39885</v>
      </c>
      <c r="V37" s="16">
        <f ca="1">IF(Database!M38="South Carolina",Database!K38,0)</f>
        <v>0</v>
      </c>
      <c r="W37" s="16">
        <f ca="1">IF(Database!M38="Nevada",Database!K38,0)</f>
        <v>0</v>
      </c>
      <c r="X37" s="16">
        <f ca="1">IF(Database!M38="Massachusets",Database!K38,0)</f>
        <v>0</v>
      </c>
      <c r="Y37" s="16">
        <f ca="1">IF(Database!M38="Illinois",Database!K38,0)</f>
        <v>0</v>
      </c>
      <c r="Z37" s="17">
        <f ca="1">IF(Database!M38="California",Database!K38,0)</f>
        <v>0</v>
      </c>
      <c r="AB37" s="15">
        <f ca="1">IF(Database!F38="Teaching",Database!K38,0)</f>
        <v>39885</v>
      </c>
      <c r="AC37" s="16">
        <f ca="1">IF(Database!F38="Health",Database!K38,0)</f>
        <v>0</v>
      </c>
      <c r="AD37" s="16">
        <f ca="1">IF(Database!F38="Agriculture",Database!K38,0)</f>
        <v>0</v>
      </c>
      <c r="AE37" s="16">
        <f ca="1">IF(Database!F38="IT",Database!K38,0)</f>
        <v>0</v>
      </c>
      <c r="AF37" s="16">
        <f ca="1">IF(Database!F38="Construction",Database!K38,0)</f>
        <v>0</v>
      </c>
      <c r="AG37" s="17">
        <f ca="1">IF(Database!F38="General Work",Database!K38,0)</f>
        <v>0</v>
      </c>
    </row>
    <row r="38" spans="4:33" x14ac:dyDescent="0.2">
      <c r="D38" s="7">
        <f ca="1">Database!P41/Database!J41</f>
        <v>66444.576518703179</v>
      </c>
      <c r="F38">
        <f ca="1">IF(Database!U40&gt;$G$4,1,0)</f>
        <v>1</v>
      </c>
      <c r="J38" s="10">
        <f ca="1">Database!O40/Database!N40</f>
        <v>0.7869826757420012</v>
      </c>
      <c r="K38">
        <f t="shared" ca="1" si="0"/>
        <v>0</v>
      </c>
      <c r="N38" s="15">
        <f ca="1">IF(Database!M39="Georgia",Database!K39,0)</f>
        <v>0</v>
      </c>
      <c r="O38" s="16">
        <f ca="1">IF(Database!M39="Texas",Database!K39,0)</f>
        <v>0</v>
      </c>
      <c r="P38" s="16">
        <f ca="1">IF(Database!M39="Arizona",Database!K39,0)</f>
        <v>0</v>
      </c>
      <c r="Q38" s="16">
        <f ca="1">IF(Database!M39="New York",Database!K39,0)</f>
        <v>48027</v>
      </c>
      <c r="R38" s="16">
        <f ca="1">IF(Database!M39="New Jersey",Database!K39,0)</f>
        <v>0</v>
      </c>
      <c r="S38" s="16">
        <f ca="1">IF(Database!M39="Florida",Database!K39,0)</f>
        <v>0</v>
      </c>
      <c r="T38" s="16">
        <f ca="1">IF(Database!M39="Oregon",Database!K39,0)</f>
        <v>0</v>
      </c>
      <c r="U38" s="16">
        <f ca="1">IF(Database!M39="Washington",Database!K39,0)</f>
        <v>0</v>
      </c>
      <c r="V38" s="16">
        <f ca="1">IF(Database!M39="South Carolina",Database!K39,0)</f>
        <v>0</v>
      </c>
      <c r="W38" s="16">
        <f ca="1">IF(Database!M39="Nevada",Database!K39,0)</f>
        <v>0</v>
      </c>
      <c r="X38" s="16">
        <f ca="1">IF(Database!M39="Massachusets",Database!K39,0)</f>
        <v>0</v>
      </c>
      <c r="Y38" s="16">
        <f ca="1">IF(Database!M39="Illinois",Database!K39,0)</f>
        <v>0</v>
      </c>
      <c r="Z38" s="17">
        <f ca="1">IF(Database!M39="California",Database!K39,0)</f>
        <v>0</v>
      </c>
      <c r="AB38" s="15">
        <f ca="1">IF(Database!F39="Teaching",Database!K39,0)</f>
        <v>48027</v>
      </c>
      <c r="AC38" s="16">
        <f ca="1">IF(Database!F39="Health",Database!K39,0)</f>
        <v>0</v>
      </c>
      <c r="AD38" s="16">
        <f ca="1">IF(Database!F39="Agriculture",Database!K39,0)</f>
        <v>0</v>
      </c>
      <c r="AE38" s="16">
        <f ca="1">IF(Database!F39="IT",Database!K39,0)</f>
        <v>0</v>
      </c>
      <c r="AF38" s="16">
        <f ca="1">IF(Database!F39="Construction",Database!K39,0)</f>
        <v>0</v>
      </c>
      <c r="AG38" s="17">
        <f ca="1">IF(Database!F39="General Work",Database!K39,0)</f>
        <v>0</v>
      </c>
    </row>
    <row r="39" spans="4:33" x14ac:dyDescent="0.2">
      <c r="D39" s="7"/>
      <c r="F39">
        <f ca="1">IF(Database!U41&gt;$G$4,1,0)</f>
        <v>1</v>
      </c>
      <c r="J39" s="10">
        <f ca="1">Database!O41/Database!N41</f>
        <v>0.2588872672208814</v>
      </c>
      <c r="K39">
        <f t="shared" ca="1" si="0"/>
        <v>1</v>
      </c>
      <c r="N39" s="15">
        <f ca="1">IF(Database!M40="Georgia",Database!K40,0)</f>
        <v>0</v>
      </c>
      <c r="O39" s="16">
        <f ca="1">IF(Database!M40="Texas",Database!K40,0)</f>
        <v>0</v>
      </c>
      <c r="P39" s="16">
        <f ca="1">IF(Database!M40="Arizona",Database!K40,0)</f>
        <v>0</v>
      </c>
      <c r="Q39" s="16">
        <f ca="1">IF(Database!M40="New York",Database!K40,0)</f>
        <v>0</v>
      </c>
      <c r="R39" s="16">
        <f ca="1">IF(Database!M40="New Jersey",Database!K40,0)</f>
        <v>0</v>
      </c>
      <c r="S39" s="16">
        <f ca="1">IF(Database!M40="Florida",Database!K40,0)</f>
        <v>0</v>
      </c>
      <c r="T39" s="16">
        <f ca="1">IF(Database!M40="Oregon",Database!K40,0)</f>
        <v>68687</v>
      </c>
      <c r="U39" s="16">
        <f ca="1">IF(Database!M40="Washington",Database!K40,0)</f>
        <v>0</v>
      </c>
      <c r="V39" s="16">
        <f ca="1">IF(Database!M40="South Carolina",Database!K40,0)</f>
        <v>0</v>
      </c>
      <c r="W39" s="16">
        <f ca="1">IF(Database!M40="Nevada",Database!K40,0)</f>
        <v>0</v>
      </c>
      <c r="X39" s="16">
        <f ca="1">IF(Database!M40="Massachusets",Database!K40,0)</f>
        <v>0</v>
      </c>
      <c r="Y39" s="16">
        <f ca="1">IF(Database!M40="Illinois",Database!K40,0)</f>
        <v>0</v>
      </c>
      <c r="Z39" s="17">
        <f ca="1">IF(Database!M40="California",Database!K40,0)</f>
        <v>0</v>
      </c>
      <c r="AB39" s="15">
        <f ca="1">IF(Database!F40="Teaching",Database!K40,0)</f>
        <v>0</v>
      </c>
      <c r="AC39" s="16">
        <f ca="1">IF(Database!F40="Health",Database!K40,0)</f>
        <v>0</v>
      </c>
      <c r="AD39" s="16">
        <f ca="1">IF(Database!F40="Agriculture",Database!K40,0)</f>
        <v>0</v>
      </c>
      <c r="AE39" s="16">
        <f ca="1">IF(Database!F40="IT",Database!K40,0)</f>
        <v>0</v>
      </c>
      <c r="AF39" s="16">
        <f ca="1">IF(Database!F40="Construction",Database!K40,0)</f>
        <v>0</v>
      </c>
      <c r="AG39" s="17">
        <f ca="1">IF(Database!F40="General Work",Database!K40,0)</f>
        <v>68687</v>
      </c>
    </row>
    <row r="40" spans="4:33" x14ac:dyDescent="0.2">
      <c r="D40" s="7"/>
      <c r="N40" s="15">
        <f ca="1">IF(Database!M41="Georgia",Database!K41,0)</f>
        <v>0</v>
      </c>
      <c r="O40" s="16">
        <f ca="1">IF(Database!M41="Texas",Database!K41,0)</f>
        <v>0</v>
      </c>
      <c r="P40" s="16">
        <f ca="1">IF(Database!M41="Arizona",Database!K41,0)</f>
        <v>0</v>
      </c>
      <c r="Q40" s="16">
        <f ca="1">IF(Database!M41="New York",Database!K41,0)</f>
        <v>0</v>
      </c>
      <c r="R40" s="16">
        <f ca="1">IF(Database!M41="New Jersey",Database!K41,0)</f>
        <v>0</v>
      </c>
      <c r="S40" s="16">
        <f ca="1">IF(Database!M41="Florida",Database!K41,0)</f>
        <v>0</v>
      </c>
      <c r="T40" s="16">
        <f ca="1">IF(Database!M41="Oregon",Database!K41,0)</f>
        <v>0</v>
      </c>
      <c r="U40" s="16">
        <f ca="1">IF(Database!M41="Washington",Database!K41,0)</f>
        <v>0</v>
      </c>
      <c r="V40" s="16">
        <f ca="1">IF(Database!M41="South Carolina",Database!K41,0)</f>
        <v>0</v>
      </c>
      <c r="W40" s="16">
        <f ca="1">IF(Database!M41="Nevada",Database!K41,0)</f>
        <v>0</v>
      </c>
      <c r="X40" s="16">
        <f ca="1">IF(Database!M41="Massachusets",Database!K41,0)</f>
        <v>82697</v>
      </c>
      <c r="Y40" s="16">
        <f ca="1">IF(Database!M41="Illinois",Database!K41,0)</f>
        <v>0</v>
      </c>
      <c r="Z40" s="17">
        <f ca="1">IF(Database!M41="California",Database!K41,0)</f>
        <v>0</v>
      </c>
      <c r="AB40" s="15">
        <f ca="1">IF(Database!F41="Teaching",Database!K41,0)</f>
        <v>0</v>
      </c>
      <c r="AC40" s="16">
        <f ca="1">IF(Database!F41="Health",Database!K41,0)</f>
        <v>0</v>
      </c>
      <c r="AD40" s="16">
        <f ca="1">IF(Database!F41="Agriculture",Database!K41,0)</f>
        <v>0</v>
      </c>
      <c r="AE40" s="16">
        <f ca="1">IF(Database!F41="IT",Database!K41,0)</f>
        <v>0</v>
      </c>
      <c r="AF40" s="16">
        <f ca="1">IF(Database!F41="Construction",Database!K41,0)</f>
        <v>0</v>
      </c>
      <c r="AG40" s="17">
        <f ca="1">IF(Database!F41="General Work",Database!K41,0)</f>
        <v>82697</v>
      </c>
    </row>
    <row r="41" spans="4:33" ht="16" thickBot="1" x14ac:dyDescent="0.25">
      <c r="D41" s="7"/>
      <c r="N41" s="18">
        <f ca="1">AVERAGEIF(N6:N40,"&lt;&gt;0")</f>
        <v>58385.5</v>
      </c>
      <c r="O41" s="19" t="e">
        <f ca="1">AVERAGEIF(O6:O40,"&lt;&gt;0")</f>
        <v>#DIV/0!</v>
      </c>
      <c r="P41" s="19">
        <f ca="1">AVERAGEIF(P6:P40,"&lt;&gt;0")</f>
        <v>62736.5</v>
      </c>
      <c r="Q41" s="19">
        <f ca="1">AVERAGEIF(Q6:Q40,"&lt;&gt;0")</f>
        <v>55787</v>
      </c>
      <c r="R41" s="19">
        <f ca="1">AVERAGEIF(R6:R40,"&lt;&gt;0")</f>
        <v>36361</v>
      </c>
      <c r="S41" s="19">
        <f t="shared" ref="S41:T41" ca="1" si="1">AVERAGEIF(S6:S40,"&lt;&gt;0")</f>
        <v>54526.6</v>
      </c>
      <c r="T41" s="19">
        <f t="shared" ca="1" si="1"/>
        <v>63647.25</v>
      </c>
      <c r="U41" s="19">
        <f t="shared" ref="U41" ca="1" si="2">AVERAGEIF(U6:U40,"&lt;&gt;0")</f>
        <v>37155</v>
      </c>
      <c r="V41" s="19">
        <f t="shared" ref="V41" ca="1" si="3">AVERAGEIF(V6:V40,"&lt;&gt;0")</f>
        <v>49368</v>
      </c>
      <c r="W41" s="19">
        <f t="shared" ref="W41" ca="1" si="4">AVERAGEIF(W6:W40,"&lt;&gt;0")</f>
        <v>88895</v>
      </c>
      <c r="X41" s="19">
        <f t="shared" ref="X41" ca="1" si="5">AVERAGEIF(X6:X40,"&lt;&gt;0")</f>
        <v>60718.666666666664</v>
      </c>
      <c r="Y41" s="19">
        <f t="shared" ref="Y41" ca="1" si="6">AVERAGEIF(Y6:Y40,"&lt;&gt;0")</f>
        <v>47042.5</v>
      </c>
      <c r="Z41" s="20">
        <f t="shared" ref="Z41" ca="1" si="7">AVERAGEIF(Z6:Z40,"&lt;&gt;0")</f>
        <v>59510.666666666664</v>
      </c>
      <c r="AB41" s="18">
        <f ca="1">AVERAGEIF(AB6:AB40, "&lt;&gt;0")</f>
        <v>35773.75</v>
      </c>
      <c r="AC41" s="19">
        <f t="shared" ref="AC41:AG41" ca="1" si="8">AVERAGEIF(AC6:AC40, "&lt;&gt;0")</f>
        <v>64353.599999999999</v>
      </c>
      <c r="AD41" s="19">
        <f t="shared" ca="1" si="8"/>
        <v>50148</v>
      </c>
      <c r="AE41" s="19">
        <f t="shared" ca="1" si="8"/>
        <v>61363.666666666664</v>
      </c>
      <c r="AF41" s="19">
        <f t="shared" ca="1" si="8"/>
        <v>54363.5</v>
      </c>
      <c r="AG41" s="20">
        <f t="shared" ca="1" si="8"/>
        <v>61624</v>
      </c>
    </row>
    <row r="42" spans="4:33" x14ac:dyDescent="0.2">
      <c r="D42" s="7"/>
    </row>
    <row r="43" spans="4:33" x14ac:dyDescent="0.2">
      <c r="D43" s="7"/>
    </row>
    <row r="44" spans="4:33" x14ac:dyDescent="0.2">
      <c r="D44" s="7"/>
    </row>
    <row r="45" spans="4:33" x14ac:dyDescent="0.2">
      <c r="D45" s="7"/>
    </row>
  </sheetData>
  <mergeCells count="2">
    <mergeCell ref="N4:Z4"/>
    <mergeCell ref="AB4:A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284C-5EF2-473B-8469-174DD8236E1B}">
  <dimension ref="C2:L39"/>
  <sheetViews>
    <sheetView workbookViewId="0">
      <selection activeCell="J21" sqref="J21"/>
    </sheetView>
  </sheetViews>
  <sheetFormatPr baseColWidth="10" defaultColWidth="8.83203125" defaultRowHeight="15" x14ac:dyDescent="0.2"/>
  <cols>
    <col min="3" max="3" width="47" customWidth="1"/>
    <col min="4" max="4" width="18.6640625" customWidth="1"/>
    <col min="6" max="6" width="53.33203125" customWidth="1"/>
    <col min="7" max="7" width="14.1640625" customWidth="1"/>
    <col min="12" max="12" width="14.1640625" customWidth="1"/>
  </cols>
  <sheetData>
    <row r="2" spans="3:12" ht="16" thickBot="1" x14ac:dyDescent="0.25"/>
    <row r="3" spans="3:12" x14ac:dyDescent="0.2">
      <c r="C3" s="31" t="s">
        <v>66</v>
      </c>
      <c r="D3" s="31"/>
      <c r="F3" s="22" t="s">
        <v>67</v>
      </c>
      <c r="G3" s="35">
        <f>Dashboard!AA12</f>
        <v>90000</v>
      </c>
      <c r="L3" s="8"/>
    </row>
    <row r="4" spans="3:12" x14ac:dyDescent="0.2">
      <c r="C4">
        <f ca="1">IF(Database!U7&gt;Database!K7,1,0)</f>
        <v>1</v>
      </c>
      <c r="D4" s="21">
        <f ca="1">SUM(C4:C38)/COUNT(C4:C38)</f>
        <v>0.97142857142857142</v>
      </c>
      <c r="F4" s="23">
        <f ca="1">IF(Database!V7&gt;'Percentage of People'!$G$3,Database!D7,0)</f>
        <v>0</v>
      </c>
      <c r="G4" s="36"/>
    </row>
    <row r="5" spans="3:12" x14ac:dyDescent="0.2">
      <c r="C5">
        <f ca="1">IF(Database!U8&gt;Database!K8,1,0)</f>
        <v>1</v>
      </c>
      <c r="F5" s="23">
        <f ca="1">IF(Database!V8&gt;'Percentage of People'!$G$3,Database!D8,0)</f>
        <v>0</v>
      </c>
      <c r="G5" s="36"/>
    </row>
    <row r="6" spans="3:12" x14ac:dyDescent="0.2">
      <c r="C6">
        <f ca="1">IF(Database!U9&gt;Database!K9,1,0)</f>
        <v>1</v>
      </c>
      <c r="F6" s="23">
        <f ca="1">IF(Database!V9&gt;'Percentage of People'!$G$3,Database!D9,0)</f>
        <v>26</v>
      </c>
      <c r="G6" s="36"/>
    </row>
    <row r="7" spans="3:12" x14ac:dyDescent="0.2">
      <c r="C7">
        <f ca="1">IF(Database!U10&gt;Database!K10,1,0)</f>
        <v>1</v>
      </c>
      <c r="F7" s="23">
        <f ca="1">IF(Database!V10&gt;'Percentage of People'!$G$3,Database!D10,0)</f>
        <v>32</v>
      </c>
      <c r="G7" s="36"/>
    </row>
    <row r="8" spans="3:12" x14ac:dyDescent="0.2">
      <c r="C8">
        <f ca="1">IF(Database!U11&gt;Database!K11,1,0)</f>
        <v>1</v>
      </c>
      <c r="F8" s="23">
        <f ca="1">IF(Database!V11&gt;'Percentage of People'!$G$3,Database!D11,0)</f>
        <v>0</v>
      </c>
      <c r="G8" s="36"/>
    </row>
    <row r="9" spans="3:12" x14ac:dyDescent="0.2">
      <c r="C9">
        <f ca="1">IF(Database!U12&gt;Database!K12,1,0)</f>
        <v>1</v>
      </c>
      <c r="F9" s="23">
        <f ca="1">IF(Database!V12&gt;'Percentage of People'!$G$3,Database!D12,0)</f>
        <v>0</v>
      </c>
      <c r="G9" s="36"/>
    </row>
    <row r="10" spans="3:12" x14ac:dyDescent="0.2">
      <c r="C10">
        <f ca="1">IF(Database!U13&gt;Database!K13,1,0)</f>
        <v>1</v>
      </c>
      <c r="F10" s="23">
        <f ca="1">IF(Database!V13&gt;'Percentage of People'!$G$3,Database!D13,0)</f>
        <v>0</v>
      </c>
      <c r="G10" s="36"/>
    </row>
    <row r="11" spans="3:12" x14ac:dyDescent="0.2">
      <c r="C11">
        <f ca="1">IF(Database!U14&gt;Database!K14,1,0)</f>
        <v>1</v>
      </c>
      <c r="F11" s="23">
        <f ca="1">IF(Database!V14&gt;'Percentage of People'!$G$3,Database!D14,0)</f>
        <v>42</v>
      </c>
      <c r="G11" s="36"/>
    </row>
    <row r="12" spans="3:12" x14ac:dyDescent="0.2">
      <c r="C12">
        <f ca="1">IF(Database!U15&gt;Database!K15,1,0)</f>
        <v>1</v>
      </c>
      <c r="F12" s="23">
        <f ca="1">IF(Database!V15&gt;'Percentage of People'!$G$3,Database!D15,0)</f>
        <v>36</v>
      </c>
      <c r="G12" s="36"/>
    </row>
    <row r="13" spans="3:12" x14ac:dyDescent="0.2">
      <c r="C13">
        <f ca="1">IF(Database!U16&gt;Database!K16,1,0)</f>
        <v>1</v>
      </c>
      <c r="F13" s="23">
        <f ca="1">IF(Database!V16&gt;'Percentage of People'!$G$3,Database!D16,0)</f>
        <v>29</v>
      </c>
      <c r="G13" s="36"/>
    </row>
    <row r="14" spans="3:12" x14ac:dyDescent="0.2">
      <c r="C14">
        <f ca="1">IF(Database!U17&gt;Database!K17,1,0)</f>
        <v>1</v>
      </c>
      <c r="F14" s="23">
        <f ca="1">IF(Database!V17&gt;'Percentage of People'!$G$3,Database!D17,0)</f>
        <v>0</v>
      </c>
      <c r="G14" s="36"/>
    </row>
    <row r="15" spans="3:12" x14ac:dyDescent="0.2">
      <c r="C15">
        <f ca="1">IF(Database!U18&gt;Database!K18,1,0)</f>
        <v>1</v>
      </c>
      <c r="F15" s="23">
        <f ca="1">IF(Database!V18&gt;'Percentage of People'!$G$3,Database!D18,0)</f>
        <v>38</v>
      </c>
      <c r="G15" s="36"/>
    </row>
    <row r="16" spans="3:12" x14ac:dyDescent="0.2">
      <c r="C16">
        <f ca="1">IF(Database!U19&gt;Database!K19,1,0)</f>
        <v>1</v>
      </c>
      <c r="F16" s="23">
        <f ca="1">IF(Database!V19&gt;'Percentage of People'!$G$3,Database!D19,0)</f>
        <v>29</v>
      </c>
      <c r="G16" s="36"/>
    </row>
    <row r="17" spans="3:7" x14ac:dyDescent="0.2">
      <c r="C17">
        <f ca="1">IF(Database!U20&gt;Database!K20,1,0)</f>
        <v>1</v>
      </c>
      <c r="F17" s="23">
        <f ca="1">IF(Database!V20&gt;'Percentage of People'!$G$3,Database!D20,0)</f>
        <v>39</v>
      </c>
      <c r="G17" s="36"/>
    </row>
    <row r="18" spans="3:7" x14ac:dyDescent="0.2">
      <c r="C18">
        <f ca="1">IF(Database!U21&gt;Database!K21,1,0)</f>
        <v>1</v>
      </c>
      <c r="F18" s="23">
        <f ca="1">IF(Database!V21&gt;'Percentage of People'!$G$3,Database!D21,0)</f>
        <v>0</v>
      </c>
      <c r="G18" s="36"/>
    </row>
    <row r="19" spans="3:7" x14ac:dyDescent="0.2">
      <c r="C19">
        <f ca="1">IF(Database!U22&gt;Database!K22,1,0)</f>
        <v>1</v>
      </c>
      <c r="F19" s="23">
        <f ca="1">IF(Database!V22&gt;'Percentage of People'!$G$3,Database!D22,0)</f>
        <v>27</v>
      </c>
      <c r="G19" s="36"/>
    </row>
    <row r="20" spans="3:7" x14ac:dyDescent="0.2">
      <c r="C20">
        <f ca="1">IF(Database!U23&gt;Database!K23,1,0)</f>
        <v>1</v>
      </c>
      <c r="F20" s="23">
        <f ca="1">IF(Database!V23&gt;'Percentage of People'!$G$3,Database!D23,0)</f>
        <v>44</v>
      </c>
      <c r="G20" s="36"/>
    </row>
    <row r="21" spans="3:7" x14ac:dyDescent="0.2">
      <c r="C21">
        <f ca="1">IF(Database!U24&gt;Database!K24,1,0)</f>
        <v>1</v>
      </c>
      <c r="F21" s="23">
        <f ca="1">IF(Database!V24&gt;'Percentage of People'!$G$3,Database!D24,0)</f>
        <v>0</v>
      </c>
      <c r="G21" s="36"/>
    </row>
    <row r="22" spans="3:7" x14ac:dyDescent="0.2">
      <c r="C22">
        <f ca="1">IF(Database!U25&gt;Database!K25,1,0)</f>
        <v>1</v>
      </c>
      <c r="F22" s="23">
        <f ca="1">IF(Database!V25&gt;'Percentage of People'!$G$3,Database!D25,0)</f>
        <v>0</v>
      </c>
      <c r="G22" s="36"/>
    </row>
    <row r="23" spans="3:7" x14ac:dyDescent="0.2">
      <c r="C23">
        <f ca="1">IF(Database!U26&gt;Database!K26,1,0)</f>
        <v>1</v>
      </c>
      <c r="F23" s="23">
        <f ca="1">IF(Database!V26&gt;'Percentage of People'!$G$3,Database!D26,0)</f>
        <v>41</v>
      </c>
      <c r="G23" s="36"/>
    </row>
    <row r="24" spans="3:7" x14ac:dyDescent="0.2">
      <c r="C24">
        <f ca="1">IF(Database!U27&gt;Database!K27,1,0)</f>
        <v>1</v>
      </c>
      <c r="F24" s="23">
        <f ca="1">IF(Database!V27&gt;'Percentage of People'!$G$3,Database!D27,0)</f>
        <v>39</v>
      </c>
      <c r="G24" s="36"/>
    </row>
    <row r="25" spans="3:7" x14ac:dyDescent="0.2">
      <c r="C25">
        <f ca="1">IF(Database!U28&gt;Database!K28,1,0)</f>
        <v>1</v>
      </c>
      <c r="F25" s="23">
        <f ca="1">IF(Database!V28&gt;'Percentage of People'!$G$3,Database!D28,0)</f>
        <v>32</v>
      </c>
      <c r="G25" s="36"/>
    </row>
    <row r="26" spans="3:7" x14ac:dyDescent="0.2">
      <c r="C26">
        <f ca="1">IF(Database!U29&gt;Database!K29,1,0)</f>
        <v>1</v>
      </c>
      <c r="F26" s="23">
        <f ca="1">IF(Database!V29&gt;'Percentage of People'!$G$3,Database!D29,0)</f>
        <v>32</v>
      </c>
      <c r="G26" s="36"/>
    </row>
    <row r="27" spans="3:7" x14ac:dyDescent="0.2">
      <c r="C27">
        <f ca="1">IF(Database!U30&gt;Database!K30,1,0)</f>
        <v>1</v>
      </c>
      <c r="F27" s="23">
        <f ca="1">IF(Database!V30&gt;'Percentage of People'!$G$3,Database!D30,0)</f>
        <v>0</v>
      </c>
      <c r="G27" s="36"/>
    </row>
    <row r="28" spans="3:7" x14ac:dyDescent="0.2">
      <c r="C28">
        <f ca="1">IF(Database!U31&gt;Database!K31,1,0)</f>
        <v>1</v>
      </c>
      <c r="F28" s="23">
        <f ca="1">IF(Database!V31&gt;'Percentage of People'!$G$3,Database!D31,0)</f>
        <v>30</v>
      </c>
      <c r="G28" s="36"/>
    </row>
    <row r="29" spans="3:7" x14ac:dyDescent="0.2">
      <c r="C29">
        <f ca="1">IF(Database!U32&gt;Database!K32,1,0)</f>
        <v>1</v>
      </c>
      <c r="F29" s="23">
        <f ca="1">IF(Database!V32&gt;'Percentage of People'!$G$3,Database!D32,0)</f>
        <v>0</v>
      </c>
      <c r="G29" s="36"/>
    </row>
    <row r="30" spans="3:7" x14ac:dyDescent="0.2">
      <c r="C30">
        <f ca="1">IF(Database!U33&gt;Database!K33,1,0)</f>
        <v>1</v>
      </c>
      <c r="F30" s="23">
        <f ca="1">IF(Database!V33&gt;'Percentage of People'!$G$3,Database!D33,0)</f>
        <v>37</v>
      </c>
      <c r="G30" s="36"/>
    </row>
    <row r="31" spans="3:7" x14ac:dyDescent="0.2">
      <c r="C31">
        <f ca="1">IF(Database!U34&gt;Database!K34,1,0)</f>
        <v>1</v>
      </c>
      <c r="F31" s="23">
        <f ca="1">IF(Database!V34&gt;'Percentage of People'!$G$3,Database!D34,0)</f>
        <v>28</v>
      </c>
      <c r="G31" s="36"/>
    </row>
    <row r="32" spans="3:7" x14ac:dyDescent="0.2">
      <c r="C32">
        <f ca="1">IF(Database!U35&gt;Database!K35,1,0)</f>
        <v>1</v>
      </c>
      <c r="F32" s="23">
        <f ca="1">IF(Database!V35&gt;'Percentage of People'!$G$3,Database!D35,0)</f>
        <v>43</v>
      </c>
      <c r="G32" s="36"/>
    </row>
    <row r="33" spans="3:7" x14ac:dyDescent="0.2">
      <c r="C33">
        <f ca="1">IF(Database!U36&gt;Database!K36,1,0)</f>
        <v>1</v>
      </c>
      <c r="F33" s="23">
        <f ca="1">IF(Database!V36&gt;'Percentage of People'!$G$3,Database!D36,0)</f>
        <v>27</v>
      </c>
      <c r="G33" s="36"/>
    </row>
    <row r="34" spans="3:7" x14ac:dyDescent="0.2">
      <c r="C34">
        <f ca="1">IF(Database!U37&gt;Database!K37,1,0)</f>
        <v>1</v>
      </c>
      <c r="F34" s="23">
        <f ca="1">IF(Database!V37&gt;'Percentage of People'!$G$3,Database!D37,0)</f>
        <v>0</v>
      </c>
      <c r="G34" s="36"/>
    </row>
    <row r="35" spans="3:7" x14ac:dyDescent="0.2">
      <c r="C35">
        <f ca="1">IF(Database!U38&gt;Database!K38,1,0)</f>
        <v>1</v>
      </c>
      <c r="F35" s="23">
        <f ca="1">IF(Database!V38&gt;'Percentage of People'!$G$3,Database!D38,0)</f>
        <v>0</v>
      </c>
      <c r="G35" s="36"/>
    </row>
    <row r="36" spans="3:7" x14ac:dyDescent="0.2">
      <c r="C36">
        <f ca="1">IF(Database!U39&gt;Database!K39,1,0)</f>
        <v>0</v>
      </c>
      <c r="F36" s="23">
        <f ca="1">IF(Database!V39&gt;'Percentage of People'!$G$3,Database!D39,0)</f>
        <v>40</v>
      </c>
      <c r="G36" s="36"/>
    </row>
    <row r="37" spans="3:7" x14ac:dyDescent="0.2">
      <c r="C37">
        <f ca="1">IF(Database!U40&gt;Database!K40,1,0)</f>
        <v>1</v>
      </c>
      <c r="F37" s="23">
        <f ca="1">IF(Database!V40&gt;'Percentage of People'!$G$3,Database!D40,0)</f>
        <v>45</v>
      </c>
      <c r="G37" s="36"/>
    </row>
    <row r="38" spans="3:7" ht="16" thickBot="1" x14ac:dyDescent="0.25">
      <c r="C38">
        <f ca="1">IF(Database!U41&gt;Database!K41,1,0)</f>
        <v>1</v>
      </c>
      <c r="F38" s="24">
        <f ca="1">IF(Database!V41&gt;'Percentage of People'!$G$3,Database!D41,0)</f>
        <v>26</v>
      </c>
      <c r="G38" s="36"/>
    </row>
    <row r="39" spans="3:7" ht="16" thickBot="1" x14ac:dyDescent="0.25">
      <c r="F39" s="25">
        <f ca="1">AVERAGEIF(F4:F38,"&lt;&gt;0")</f>
        <v>34.636363636363633</v>
      </c>
      <c r="G39" s="37"/>
    </row>
  </sheetData>
  <mergeCells count="2">
    <mergeCell ref="C3:D3"/>
    <mergeCell ref="G3:G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BA77-7EB0-40C3-ACEB-FD2271B0A74B}">
  <dimension ref="C4:AB46"/>
  <sheetViews>
    <sheetView tabSelected="1" topLeftCell="A13" zoomScale="80" zoomScaleNormal="80" workbookViewId="0">
      <selection activeCell="AE16" sqref="AE16"/>
    </sheetView>
  </sheetViews>
  <sheetFormatPr baseColWidth="10" defaultColWidth="8.83203125" defaultRowHeight="15" x14ac:dyDescent="0.2"/>
  <cols>
    <col min="10" max="10" width="18" customWidth="1"/>
  </cols>
  <sheetData>
    <row r="4" spans="3:28" ht="16" thickBot="1" x14ac:dyDescent="0.25"/>
    <row r="5" spans="3:28" x14ac:dyDescent="0.2">
      <c r="C5" s="83" t="s">
        <v>76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5"/>
    </row>
    <row r="6" spans="3:28" ht="16" thickBot="1" x14ac:dyDescent="0.25">
      <c r="C6" s="86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8"/>
    </row>
    <row r="7" spans="3:28" x14ac:dyDescent="0.2">
      <c r="C7" s="102" t="s">
        <v>68</v>
      </c>
      <c r="D7" s="103"/>
      <c r="E7" s="103"/>
      <c r="F7" s="104"/>
      <c r="G7" s="102" t="s">
        <v>49</v>
      </c>
      <c r="H7" s="103"/>
      <c r="I7" s="103"/>
      <c r="J7" s="104"/>
      <c r="K7" s="61" t="s">
        <v>69</v>
      </c>
      <c r="L7" s="62"/>
      <c r="M7" s="62"/>
      <c r="N7" s="62"/>
      <c r="O7" s="62"/>
      <c r="P7" s="62"/>
      <c r="Q7" s="62"/>
      <c r="R7" s="62"/>
      <c r="S7" s="62"/>
      <c r="T7" s="62"/>
      <c r="U7" s="62"/>
      <c r="V7" s="63"/>
      <c r="W7" s="53"/>
      <c r="X7" s="54"/>
      <c r="Y7" s="54"/>
      <c r="Z7" s="54"/>
      <c r="AA7" s="54"/>
      <c r="AB7" s="55"/>
    </row>
    <row r="8" spans="3:28" ht="16" thickBot="1" x14ac:dyDescent="0.25">
      <c r="C8" s="64"/>
      <c r="D8" s="65"/>
      <c r="E8" s="65"/>
      <c r="F8" s="66"/>
      <c r="G8" s="64"/>
      <c r="H8" s="65"/>
      <c r="I8" s="65"/>
      <c r="J8" s="66"/>
      <c r="K8" s="64"/>
      <c r="L8" s="65"/>
      <c r="M8" s="65"/>
      <c r="N8" s="65"/>
      <c r="O8" s="65"/>
      <c r="P8" s="65"/>
      <c r="Q8" s="65"/>
      <c r="R8" s="65"/>
      <c r="S8" s="65"/>
      <c r="T8" s="65"/>
      <c r="U8" s="65"/>
      <c r="V8" s="66"/>
      <c r="W8" s="56"/>
      <c r="X8" s="57"/>
      <c r="Y8" s="57"/>
      <c r="Z8" s="57"/>
      <c r="AA8" s="57"/>
      <c r="AB8" s="58"/>
    </row>
    <row r="9" spans="3:28" ht="16" thickBot="1" x14ac:dyDescent="0.25">
      <c r="C9" s="89" t="s">
        <v>45</v>
      </c>
      <c r="D9" s="91"/>
      <c r="E9" s="89" t="s">
        <v>46</v>
      </c>
      <c r="F9" s="91"/>
      <c r="G9" s="105">
        <f ca="1">'Men vs Women'!H4</f>
        <v>34.799999999999997</v>
      </c>
      <c r="H9" s="106"/>
      <c r="I9" s="106"/>
      <c r="J9" s="107"/>
      <c r="K9" s="89" t="s">
        <v>5</v>
      </c>
      <c r="L9" s="91"/>
      <c r="M9" s="89" t="s">
        <v>3</v>
      </c>
      <c r="N9" s="91"/>
      <c r="O9" s="89" t="s">
        <v>8</v>
      </c>
      <c r="P9" s="91"/>
      <c r="Q9" s="89" t="s">
        <v>6</v>
      </c>
      <c r="R9" s="91"/>
      <c r="S9" s="89" t="s">
        <v>4</v>
      </c>
      <c r="T9" s="91"/>
      <c r="U9" s="89" t="s">
        <v>7</v>
      </c>
      <c r="V9" s="91"/>
      <c r="W9" s="89" t="s">
        <v>73</v>
      </c>
      <c r="X9" s="90"/>
      <c r="Y9" s="90"/>
      <c r="Z9" s="90"/>
      <c r="AA9" s="90"/>
      <c r="AB9" s="91"/>
    </row>
    <row r="10" spans="3:28" x14ac:dyDescent="0.2">
      <c r="C10" s="61">
        <f ca="1">'Men vs Women'!F4</f>
        <v>18</v>
      </c>
      <c r="D10" s="63"/>
      <c r="E10" s="61">
        <f ca="1">'Men vs Women'!G4</f>
        <v>17</v>
      </c>
      <c r="F10" s="63"/>
      <c r="G10" s="108"/>
      <c r="H10" s="109"/>
      <c r="I10" s="109"/>
      <c r="J10" s="110"/>
      <c r="K10" s="61">
        <f ca="1">'Men vs Women'!O5</f>
        <v>4</v>
      </c>
      <c r="L10" s="63"/>
      <c r="M10" s="61">
        <f ca="1">'Men vs Women'!P5</f>
        <v>5</v>
      </c>
      <c r="N10" s="63"/>
      <c r="O10" s="61">
        <f ca="1">'Men vs Women'!Q5</f>
        <v>8</v>
      </c>
      <c r="P10" s="63"/>
      <c r="Q10" s="61">
        <f ca="1">'Men vs Women'!R5</f>
        <v>6</v>
      </c>
      <c r="R10" s="63"/>
      <c r="S10" s="61">
        <f ca="1">'Men vs Women'!S5</f>
        <v>6</v>
      </c>
      <c r="T10" s="63"/>
      <c r="U10" s="61">
        <f ca="1">'Men vs Women'!T5</f>
        <v>6</v>
      </c>
      <c r="V10" s="63"/>
      <c r="W10" s="61">
        <v>1</v>
      </c>
      <c r="X10" s="63"/>
      <c r="Y10" s="61">
        <v>2</v>
      </c>
      <c r="Z10" s="63"/>
      <c r="AA10" s="61">
        <v>3</v>
      </c>
      <c r="AB10" s="63"/>
    </row>
    <row r="11" spans="3:28" ht="16" thickBot="1" x14ac:dyDescent="0.25">
      <c r="C11" s="64"/>
      <c r="D11" s="66"/>
      <c r="E11" s="64"/>
      <c r="F11" s="66"/>
      <c r="G11" s="111"/>
      <c r="H11" s="112"/>
      <c r="I11" s="112"/>
      <c r="J11" s="113"/>
      <c r="K11" s="64"/>
      <c r="L11" s="66"/>
      <c r="M11" s="64"/>
      <c r="N11" s="66"/>
      <c r="O11" s="64"/>
      <c r="P11" s="66"/>
      <c r="Q11" s="64"/>
      <c r="R11" s="66"/>
      <c r="S11" s="64"/>
      <c r="T11" s="66"/>
      <c r="U11" s="64"/>
      <c r="V11" s="66"/>
      <c r="W11" s="64"/>
      <c r="X11" s="66"/>
      <c r="Y11" s="64"/>
      <c r="Z11" s="66"/>
      <c r="AA11" s="64"/>
      <c r="AB11" s="66"/>
    </row>
    <row r="12" spans="3:28" x14ac:dyDescent="0.2">
      <c r="C12" s="53"/>
      <c r="D12" s="54"/>
      <c r="E12" s="54"/>
      <c r="F12" s="55"/>
      <c r="G12" s="61" t="s">
        <v>56</v>
      </c>
      <c r="H12" s="62"/>
      <c r="I12" s="62"/>
      <c r="J12" s="63"/>
      <c r="K12" s="26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8"/>
      <c r="W12" s="38">
        <v>100000</v>
      </c>
      <c r="X12" s="39"/>
      <c r="Y12" s="44">
        <v>0.3</v>
      </c>
      <c r="Z12" s="45"/>
      <c r="AA12" s="39">
        <v>90000</v>
      </c>
      <c r="AB12" s="50"/>
    </row>
    <row r="13" spans="3:28" ht="16" thickBot="1" x14ac:dyDescent="0.25">
      <c r="C13" s="59"/>
      <c r="D13" s="31"/>
      <c r="E13" s="31"/>
      <c r="F13" s="60"/>
      <c r="G13" s="64"/>
      <c r="H13" s="65"/>
      <c r="I13" s="65"/>
      <c r="J13" s="66"/>
      <c r="K13" s="29"/>
      <c r="V13" s="30"/>
      <c r="W13" s="40"/>
      <c r="X13" s="41"/>
      <c r="Y13" s="46"/>
      <c r="Z13" s="47"/>
      <c r="AA13" s="41"/>
      <c r="AB13" s="51"/>
    </row>
    <row r="14" spans="3:28" ht="16" thickBot="1" x14ac:dyDescent="0.25">
      <c r="C14" s="59"/>
      <c r="D14" s="31"/>
      <c r="E14" s="31"/>
      <c r="F14" s="60"/>
      <c r="G14" s="92">
        <f ca="1">'Average Income'!B4</f>
        <v>55147.257142857146</v>
      </c>
      <c r="H14" s="93"/>
      <c r="I14" s="93"/>
      <c r="J14" s="94"/>
      <c r="K14" s="29"/>
      <c r="V14" s="30"/>
      <c r="W14" s="42"/>
      <c r="X14" s="43"/>
      <c r="Y14" s="48"/>
      <c r="Z14" s="49"/>
      <c r="AA14" s="43"/>
      <c r="AB14" s="52"/>
    </row>
    <row r="15" spans="3:28" x14ac:dyDescent="0.2">
      <c r="C15" s="59"/>
      <c r="D15" s="31"/>
      <c r="E15" s="31"/>
      <c r="F15" s="60"/>
      <c r="G15" s="95"/>
      <c r="H15" s="96"/>
      <c r="I15" s="96"/>
      <c r="J15" s="97"/>
      <c r="K15" s="29"/>
      <c r="V15" s="30"/>
      <c r="W15" s="53"/>
      <c r="X15" s="54"/>
      <c r="Y15" s="54"/>
      <c r="Z15" s="54"/>
      <c r="AA15" s="54"/>
      <c r="AB15" s="55"/>
    </row>
    <row r="16" spans="3:28" ht="16" thickBot="1" x14ac:dyDescent="0.25">
      <c r="C16" s="59"/>
      <c r="D16" s="31"/>
      <c r="E16" s="31"/>
      <c r="F16" s="60"/>
      <c r="G16" s="99"/>
      <c r="H16" s="100"/>
      <c r="I16" s="100"/>
      <c r="J16" s="101"/>
      <c r="K16" s="29"/>
      <c r="V16" s="30"/>
      <c r="W16" s="59"/>
      <c r="X16" s="31"/>
      <c r="Y16" s="31"/>
      <c r="Z16" s="31"/>
      <c r="AA16" s="31"/>
      <c r="AB16" s="60"/>
    </row>
    <row r="17" spans="3:28" x14ac:dyDescent="0.2">
      <c r="C17" s="59"/>
      <c r="D17" s="31"/>
      <c r="E17" s="31"/>
      <c r="F17" s="60"/>
      <c r="G17" s="61" t="s">
        <v>70</v>
      </c>
      <c r="H17" s="62"/>
      <c r="I17" s="62"/>
      <c r="J17" s="63"/>
      <c r="K17" s="29"/>
      <c r="V17" s="30"/>
      <c r="W17" s="59"/>
      <c r="X17" s="31"/>
      <c r="Y17" s="31"/>
      <c r="Z17" s="31"/>
      <c r="AA17" s="31"/>
      <c r="AB17" s="60"/>
    </row>
    <row r="18" spans="3:28" ht="16" thickBot="1" x14ac:dyDescent="0.25">
      <c r="C18" s="59"/>
      <c r="D18" s="31"/>
      <c r="E18" s="31"/>
      <c r="F18" s="60"/>
      <c r="G18" s="64"/>
      <c r="H18" s="65"/>
      <c r="I18" s="65"/>
      <c r="J18" s="66"/>
      <c r="K18" s="29"/>
      <c r="V18" s="30"/>
      <c r="W18" s="59"/>
      <c r="X18" s="31"/>
      <c r="Y18" s="31"/>
      <c r="Z18" s="31"/>
      <c r="AA18" s="31"/>
      <c r="AB18" s="60"/>
    </row>
    <row r="19" spans="3:28" x14ac:dyDescent="0.2">
      <c r="C19" s="59"/>
      <c r="D19" s="31"/>
      <c r="E19" s="31"/>
      <c r="F19" s="60"/>
      <c r="G19" s="92">
        <f ca="1">'Average Income'!E4</f>
        <v>29623.458707633643</v>
      </c>
      <c r="H19" s="93"/>
      <c r="I19" s="93"/>
      <c r="J19" s="94"/>
      <c r="K19" s="29"/>
      <c r="V19" s="30"/>
      <c r="W19" s="59"/>
      <c r="X19" s="31"/>
      <c r="Y19" s="31"/>
      <c r="Z19" s="31"/>
      <c r="AA19" s="31"/>
      <c r="AB19" s="60"/>
    </row>
    <row r="20" spans="3:28" x14ac:dyDescent="0.2">
      <c r="C20" s="59"/>
      <c r="D20" s="31"/>
      <c r="E20" s="31"/>
      <c r="F20" s="60"/>
      <c r="G20" s="95"/>
      <c r="H20" s="96"/>
      <c r="I20" s="96"/>
      <c r="J20" s="97"/>
      <c r="K20" s="29"/>
      <c r="V20" s="30"/>
      <c r="W20" s="59"/>
      <c r="X20" s="31"/>
      <c r="Y20" s="31"/>
      <c r="Z20" s="31"/>
      <c r="AA20" s="31"/>
      <c r="AB20" s="60"/>
    </row>
    <row r="21" spans="3:28" ht="16" thickBot="1" x14ac:dyDescent="0.25">
      <c r="C21" s="59"/>
      <c r="D21" s="31"/>
      <c r="E21" s="31"/>
      <c r="F21" s="60"/>
      <c r="G21" s="95"/>
      <c r="H21" s="96"/>
      <c r="I21" s="96"/>
      <c r="J21" s="97"/>
      <c r="K21" s="29"/>
      <c r="V21" s="30"/>
      <c r="W21" s="59"/>
      <c r="X21" s="31"/>
      <c r="Y21" s="31"/>
      <c r="Z21" s="31"/>
      <c r="AA21" s="31"/>
      <c r="AB21" s="60"/>
    </row>
    <row r="22" spans="3:28" x14ac:dyDescent="0.2">
      <c r="C22" s="59"/>
      <c r="D22" s="31"/>
      <c r="E22" s="31"/>
      <c r="F22" s="60"/>
      <c r="G22" s="61" t="s">
        <v>74</v>
      </c>
      <c r="H22" s="62"/>
      <c r="I22" s="62"/>
      <c r="J22" s="63"/>
      <c r="K22" s="29"/>
      <c r="V22" s="30"/>
      <c r="W22" s="59"/>
      <c r="X22" s="31"/>
      <c r="Y22" s="31"/>
      <c r="Z22" s="31"/>
      <c r="AA22" s="31"/>
      <c r="AB22" s="60"/>
    </row>
    <row r="23" spans="3:28" ht="16" thickBot="1" x14ac:dyDescent="0.25">
      <c r="C23" s="59"/>
      <c r="D23" s="31"/>
      <c r="E23" s="31"/>
      <c r="F23" s="60"/>
      <c r="G23" s="64"/>
      <c r="H23" s="65"/>
      <c r="I23" s="65"/>
      <c r="J23" s="66"/>
      <c r="K23" s="29"/>
      <c r="V23" s="30"/>
      <c r="W23" s="59"/>
      <c r="X23" s="31"/>
      <c r="Y23" s="31"/>
      <c r="Z23" s="31"/>
      <c r="AA23" s="31"/>
      <c r="AB23" s="60"/>
    </row>
    <row r="24" spans="3:28" x14ac:dyDescent="0.2">
      <c r="C24" s="59"/>
      <c r="D24" s="31"/>
      <c r="E24" s="31"/>
      <c r="F24" s="60"/>
      <c r="G24" s="70">
        <f ca="1">'Average Income'!I4</f>
        <v>29</v>
      </c>
      <c r="H24" s="71"/>
      <c r="I24" s="71"/>
      <c r="J24" s="72"/>
      <c r="K24" s="29"/>
      <c r="V24" s="30"/>
      <c r="W24" s="59"/>
      <c r="X24" s="31"/>
      <c r="Y24" s="31"/>
      <c r="Z24" s="31"/>
      <c r="AA24" s="31"/>
      <c r="AB24" s="60"/>
    </row>
    <row r="25" spans="3:28" x14ac:dyDescent="0.2">
      <c r="C25" s="59"/>
      <c r="D25" s="31"/>
      <c r="E25" s="31"/>
      <c r="F25" s="60"/>
      <c r="G25" s="70"/>
      <c r="H25" s="71"/>
      <c r="I25" s="71"/>
      <c r="J25" s="72"/>
      <c r="K25" s="29"/>
      <c r="V25" s="30"/>
      <c r="W25" s="59"/>
      <c r="X25" s="31"/>
      <c r="Y25" s="31"/>
      <c r="Z25" s="31"/>
      <c r="AA25" s="31"/>
      <c r="AB25" s="60"/>
    </row>
    <row r="26" spans="3:28" ht="16" thickBot="1" x14ac:dyDescent="0.25">
      <c r="C26" s="59"/>
      <c r="D26" s="31"/>
      <c r="E26" s="31"/>
      <c r="F26" s="60"/>
      <c r="G26" s="73"/>
      <c r="H26" s="74"/>
      <c r="I26" s="74"/>
      <c r="J26" s="75"/>
      <c r="K26" s="29"/>
      <c r="V26" s="30"/>
      <c r="W26" s="59"/>
      <c r="X26" s="31"/>
      <c r="Y26" s="31"/>
      <c r="Z26" s="31"/>
      <c r="AA26" s="31"/>
      <c r="AB26" s="60"/>
    </row>
    <row r="27" spans="3:28" x14ac:dyDescent="0.2">
      <c r="C27" s="59"/>
      <c r="D27" s="31"/>
      <c r="E27" s="31"/>
      <c r="F27" s="60"/>
      <c r="G27" s="76" t="s">
        <v>63</v>
      </c>
      <c r="H27" s="77"/>
      <c r="I27" s="77"/>
      <c r="J27" s="78"/>
      <c r="K27" s="61" t="s">
        <v>65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3"/>
      <c r="W27" s="59"/>
      <c r="X27" s="31"/>
      <c r="Y27" s="31"/>
      <c r="Z27" s="31"/>
      <c r="AA27" s="31"/>
      <c r="AB27" s="60"/>
    </row>
    <row r="28" spans="3:28" ht="16" thickBot="1" x14ac:dyDescent="0.25">
      <c r="C28" s="59"/>
      <c r="D28" s="31"/>
      <c r="E28" s="31"/>
      <c r="F28" s="60"/>
      <c r="G28" s="79"/>
      <c r="H28" s="80"/>
      <c r="I28" s="80"/>
      <c r="J28" s="81"/>
      <c r="K28" s="64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6"/>
      <c r="W28" s="59"/>
      <c r="X28" s="31"/>
      <c r="Y28" s="31"/>
      <c r="Z28" s="31"/>
      <c r="AA28" s="31"/>
      <c r="AB28" s="60"/>
    </row>
    <row r="29" spans="3:28" ht="16" thickBot="1" x14ac:dyDescent="0.25">
      <c r="C29" s="59"/>
      <c r="D29" s="31"/>
      <c r="E29" s="31"/>
      <c r="F29" s="60"/>
      <c r="G29" s="98">
        <f ca="1">'Average Income'!M5</f>
        <v>10</v>
      </c>
      <c r="H29" s="68"/>
      <c r="I29" s="68"/>
      <c r="J29" s="69"/>
      <c r="K29" s="89" t="s">
        <v>5</v>
      </c>
      <c r="L29" s="91"/>
      <c r="M29" s="89" t="s">
        <v>3</v>
      </c>
      <c r="N29" s="91"/>
      <c r="O29" s="89" t="s">
        <v>8</v>
      </c>
      <c r="P29" s="91"/>
      <c r="Q29" s="56" t="s">
        <v>6</v>
      </c>
      <c r="R29" s="58"/>
      <c r="S29" s="56" t="s">
        <v>4</v>
      </c>
      <c r="T29" s="58"/>
      <c r="U29" s="89" t="s">
        <v>7</v>
      </c>
      <c r="V29" s="91"/>
      <c r="W29" s="59"/>
      <c r="X29" s="31"/>
      <c r="Y29" s="31"/>
      <c r="Z29" s="31"/>
      <c r="AA29" s="31"/>
      <c r="AB29" s="60"/>
    </row>
    <row r="30" spans="3:28" x14ac:dyDescent="0.2">
      <c r="C30" s="59"/>
      <c r="D30" s="31"/>
      <c r="E30" s="31"/>
      <c r="F30" s="60"/>
      <c r="G30" s="70"/>
      <c r="H30" s="71"/>
      <c r="I30" s="71"/>
      <c r="J30" s="72"/>
      <c r="K30" s="38">
        <f ca="1">'Average Income'!AB41</f>
        <v>35773.75</v>
      </c>
      <c r="L30" s="39"/>
      <c r="M30" s="38">
        <f ca="1">'Average Income'!AC41</f>
        <v>64353.599999999999</v>
      </c>
      <c r="N30" s="39"/>
      <c r="O30" s="38">
        <f ca="1">'Average Income'!AD41</f>
        <v>50148</v>
      </c>
      <c r="P30" s="39"/>
      <c r="Q30" s="38">
        <f ca="1">'Average Income'!AE41</f>
        <v>61363.666666666664</v>
      </c>
      <c r="R30" s="39"/>
      <c r="S30" s="38">
        <f ca="1">'Average Income'!AF41</f>
        <v>54363.5</v>
      </c>
      <c r="T30" s="50"/>
      <c r="U30" s="38">
        <f ca="1">'Average Income'!AG41</f>
        <v>61624</v>
      </c>
      <c r="V30" s="50"/>
      <c r="W30" s="59"/>
      <c r="X30" s="31"/>
      <c r="Y30" s="31"/>
      <c r="Z30" s="31"/>
      <c r="AA30" s="31"/>
      <c r="AB30" s="60"/>
    </row>
    <row r="31" spans="3:28" ht="16" thickBot="1" x14ac:dyDescent="0.25">
      <c r="C31" s="59"/>
      <c r="D31" s="31"/>
      <c r="E31" s="31"/>
      <c r="F31" s="60"/>
      <c r="G31" s="73"/>
      <c r="H31" s="74"/>
      <c r="I31" s="74"/>
      <c r="J31" s="75"/>
      <c r="K31" s="42"/>
      <c r="L31" s="43"/>
      <c r="M31" s="42"/>
      <c r="N31" s="43"/>
      <c r="O31" s="42"/>
      <c r="P31" s="43"/>
      <c r="Q31" s="42"/>
      <c r="R31" s="43"/>
      <c r="S31" s="42"/>
      <c r="T31" s="52"/>
      <c r="U31" s="42"/>
      <c r="V31" s="52"/>
      <c r="W31" s="59"/>
      <c r="X31" s="31"/>
      <c r="Y31" s="31"/>
      <c r="Z31" s="31"/>
      <c r="AA31" s="31"/>
      <c r="AB31" s="60"/>
    </row>
    <row r="32" spans="3:28" ht="15" customHeight="1" x14ac:dyDescent="0.2">
      <c r="C32" s="59"/>
      <c r="D32" s="31"/>
      <c r="E32" s="31"/>
      <c r="F32" s="60"/>
      <c r="G32" s="61" t="s">
        <v>72</v>
      </c>
      <c r="H32" s="62"/>
      <c r="I32" s="62"/>
      <c r="J32" s="63"/>
      <c r="K32" s="38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50"/>
      <c r="W32" s="59"/>
      <c r="X32" s="31"/>
      <c r="Y32" s="31"/>
      <c r="Z32" s="31"/>
      <c r="AA32" s="31"/>
      <c r="AB32" s="60"/>
    </row>
    <row r="33" spans="3:28" ht="24" customHeight="1" thickBot="1" x14ac:dyDescent="0.25">
      <c r="C33" s="59"/>
      <c r="D33" s="31"/>
      <c r="E33" s="31"/>
      <c r="F33" s="60"/>
      <c r="G33" s="64"/>
      <c r="H33" s="65"/>
      <c r="I33" s="65"/>
      <c r="J33" s="66"/>
      <c r="K33" s="40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51"/>
      <c r="W33" s="59"/>
      <c r="X33" s="31"/>
      <c r="Y33" s="31"/>
      <c r="Z33" s="31"/>
      <c r="AA33" s="31"/>
      <c r="AB33" s="60"/>
    </row>
    <row r="34" spans="3:28" ht="15" customHeight="1" x14ac:dyDescent="0.2">
      <c r="C34" s="59"/>
      <c r="D34" s="31"/>
      <c r="E34" s="31"/>
      <c r="F34" s="60"/>
      <c r="G34" s="67">
        <f ca="1">'Percentage of People'!D4</f>
        <v>0.97142857142857142</v>
      </c>
      <c r="H34" s="68"/>
      <c r="I34" s="68"/>
      <c r="J34" s="69"/>
      <c r="K34" s="40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51"/>
      <c r="W34" s="59"/>
      <c r="X34" s="31"/>
      <c r="Y34" s="31"/>
      <c r="Z34" s="31"/>
      <c r="AA34" s="31"/>
      <c r="AB34" s="60"/>
    </row>
    <row r="35" spans="3:28" ht="15" customHeight="1" x14ac:dyDescent="0.2">
      <c r="C35" s="59"/>
      <c r="D35" s="31"/>
      <c r="E35" s="31"/>
      <c r="F35" s="60"/>
      <c r="G35" s="70"/>
      <c r="H35" s="71"/>
      <c r="I35" s="71"/>
      <c r="J35" s="72"/>
      <c r="K35" s="40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51"/>
      <c r="W35" s="59"/>
      <c r="X35" s="31"/>
      <c r="Y35" s="31"/>
      <c r="Z35" s="31"/>
      <c r="AA35" s="31"/>
      <c r="AB35" s="60"/>
    </row>
    <row r="36" spans="3:28" ht="15" customHeight="1" thickBot="1" x14ac:dyDescent="0.25">
      <c r="C36" s="59"/>
      <c r="D36" s="31"/>
      <c r="E36" s="31"/>
      <c r="F36" s="60"/>
      <c r="G36" s="73"/>
      <c r="H36" s="74"/>
      <c r="I36" s="74"/>
      <c r="J36" s="75"/>
      <c r="K36" s="40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51"/>
      <c r="W36" s="59"/>
      <c r="X36" s="31"/>
      <c r="Y36" s="31"/>
      <c r="Z36" s="31"/>
      <c r="AA36" s="31"/>
      <c r="AB36" s="60"/>
    </row>
    <row r="37" spans="3:28" ht="15" customHeight="1" x14ac:dyDescent="0.2">
      <c r="C37" s="59"/>
      <c r="D37" s="31"/>
      <c r="E37" s="31"/>
      <c r="F37" s="60"/>
      <c r="G37" s="76" t="s">
        <v>75</v>
      </c>
      <c r="H37" s="77"/>
      <c r="I37" s="77"/>
      <c r="J37" s="78"/>
      <c r="K37" s="40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51"/>
      <c r="W37" s="59"/>
      <c r="X37" s="31"/>
      <c r="Y37" s="31"/>
      <c r="Z37" s="31"/>
      <c r="AA37" s="31"/>
      <c r="AB37" s="60"/>
    </row>
    <row r="38" spans="3:28" ht="24" customHeight="1" thickBot="1" x14ac:dyDescent="0.25">
      <c r="C38" s="59"/>
      <c r="D38" s="31"/>
      <c r="E38" s="31"/>
      <c r="F38" s="60"/>
      <c r="G38" s="79"/>
      <c r="H38" s="80"/>
      <c r="I38" s="80"/>
      <c r="J38" s="81"/>
      <c r="K38" s="40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51"/>
      <c r="W38" s="59"/>
      <c r="X38" s="31"/>
      <c r="Y38" s="31"/>
      <c r="Z38" s="31"/>
      <c r="AA38" s="31"/>
      <c r="AB38" s="60"/>
    </row>
    <row r="39" spans="3:28" ht="15" customHeight="1" x14ac:dyDescent="0.2">
      <c r="C39" s="59"/>
      <c r="D39" s="31"/>
      <c r="E39" s="31"/>
      <c r="F39" s="60"/>
      <c r="G39" s="82">
        <f ca="1">'Percentage of People'!F39</f>
        <v>34.636363636363633</v>
      </c>
      <c r="H39" s="68"/>
      <c r="I39" s="68"/>
      <c r="J39" s="69"/>
      <c r="K39" s="40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51"/>
      <c r="W39" s="59"/>
      <c r="X39" s="31"/>
      <c r="Y39" s="31"/>
      <c r="Z39" s="31"/>
      <c r="AA39" s="31"/>
      <c r="AB39" s="60"/>
    </row>
    <row r="40" spans="3:28" ht="15" customHeight="1" x14ac:dyDescent="0.2">
      <c r="C40" s="59"/>
      <c r="D40" s="31"/>
      <c r="E40" s="31"/>
      <c r="F40" s="60"/>
      <c r="G40" s="70"/>
      <c r="H40" s="71"/>
      <c r="I40" s="71"/>
      <c r="J40" s="72"/>
      <c r="K40" s="40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51"/>
      <c r="W40" s="59"/>
      <c r="X40" s="31"/>
      <c r="Y40" s="31"/>
      <c r="Z40" s="31"/>
      <c r="AA40" s="31"/>
      <c r="AB40" s="60"/>
    </row>
    <row r="41" spans="3:28" ht="15.75" customHeight="1" thickBot="1" x14ac:dyDescent="0.25">
      <c r="C41" s="56"/>
      <c r="D41" s="57"/>
      <c r="E41" s="57"/>
      <c r="F41" s="58"/>
      <c r="G41" s="73"/>
      <c r="H41" s="74"/>
      <c r="I41" s="74"/>
      <c r="J41" s="75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52"/>
      <c r="W41" s="56"/>
      <c r="X41" s="57"/>
      <c r="Y41" s="57"/>
      <c r="Z41" s="57"/>
      <c r="AA41" s="57"/>
      <c r="AB41" s="58"/>
    </row>
    <row r="42" spans="3:28" x14ac:dyDescent="0.2">
      <c r="C42" s="61" t="s">
        <v>71</v>
      </c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3"/>
    </row>
    <row r="43" spans="3:28" ht="16" thickBot="1" x14ac:dyDescent="0.25">
      <c r="C43" s="6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6"/>
    </row>
    <row r="44" spans="3:28" ht="16" thickBot="1" x14ac:dyDescent="0.25">
      <c r="C44" s="89" t="s">
        <v>22</v>
      </c>
      <c r="D44" s="91"/>
      <c r="E44" s="89" t="s">
        <v>28</v>
      </c>
      <c r="F44" s="91"/>
      <c r="G44" s="89" t="s">
        <v>29</v>
      </c>
      <c r="H44" s="91"/>
      <c r="I44" s="89" t="s">
        <v>25</v>
      </c>
      <c r="J44" s="91"/>
      <c r="K44" s="89" t="s">
        <v>26</v>
      </c>
      <c r="L44" s="91"/>
      <c r="M44" s="89" t="s">
        <v>20</v>
      </c>
      <c r="N44" s="91"/>
      <c r="O44" s="89" t="s">
        <v>19</v>
      </c>
      <c r="P44" s="91"/>
      <c r="Q44" s="89" t="s">
        <v>23</v>
      </c>
      <c r="R44" s="91"/>
      <c r="S44" s="89" t="s">
        <v>30</v>
      </c>
      <c r="T44" s="91"/>
      <c r="U44" s="89" t="s">
        <v>24</v>
      </c>
      <c r="V44" s="91"/>
      <c r="W44" s="89" t="s">
        <v>21</v>
      </c>
      <c r="X44" s="91"/>
      <c r="Y44" s="89" t="s">
        <v>27</v>
      </c>
      <c r="Z44" s="91"/>
      <c r="AA44" s="89" t="s">
        <v>18</v>
      </c>
      <c r="AB44" s="91"/>
    </row>
    <row r="45" spans="3:28" x14ac:dyDescent="0.2">
      <c r="C45" s="38">
        <f ca="1">'Average Income'!N41</f>
        <v>58385.5</v>
      </c>
      <c r="D45" s="50"/>
      <c r="E45" s="38" t="e">
        <f ca="1">'Average Income'!O41</f>
        <v>#DIV/0!</v>
      </c>
      <c r="F45" s="50"/>
      <c r="G45" s="38">
        <f ca="1">'Average Income'!P41</f>
        <v>62736.5</v>
      </c>
      <c r="H45" s="50"/>
      <c r="I45" s="38">
        <f ca="1">'Average Income'!Q41</f>
        <v>55787</v>
      </c>
      <c r="J45" s="50"/>
      <c r="K45" s="38">
        <f ca="1">'Average Income'!R41</f>
        <v>36361</v>
      </c>
      <c r="L45" s="50"/>
      <c r="M45" s="38">
        <f ca="1">'Average Income'!S41</f>
        <v>54526.6</v>
      </c>
      <c r="N45" s="50"/>
      <c r="O45" s="38">
        <f ca="1">'Average Income'!T41</f>
        <v>63647.25</v>
      </c>
      <c r="P45" s="50"/>
      <c r="Q45" s="38">
        <f ca="1">'Average Income'!U41</f>
        <v>37155</v>
      </c>
      <c r="R45" s="50"/>
      <c r="S45" s="38">
        <f ca="1">'Average Income'!V41</f>
        <v>49368</v>
      </c>
      <c r="T45" s="50"/>
      <c r="U45" s="38">
        <f ca="1">'Average Income'!W41</f>
        <v>88895</v>
      </c>
      <c r="V45" s="50"/>
      <c r="W45" s="38">
        <f ca="1">'Average Income'!X41</f>
        <v>60718.666666666664</v>
      </c>
      <c r="X45" s="50"/>
      <c r="Y45" s="38">
        <f ca="1">'Average Income'!Y41</f>
        <v>47042.5</v>
      </c>
      <c r="Z45" s="50"/>
      <c r="AA45" s="38">
        <f ca="1">'Average Income'!Z41</f>
        <v>59510.666666666664</v>
      </c>
      <c r="AB45" s="50"/>
    </row>
    <row r="46" spans="3:28" ht="16" thickBot="1" x14ac:dyDescent="0.25">
      <c r="C46" s="42"/>
      <c r="D46" s="52"/>
      <c r="E46" s="42"/>
      <c r="F46" s="52"/>
      <c r="G46" s="42"/>
      <c r="H46" s="52"/>
      <c r="I46" s="42"/>
      <c r="J46" s="52"/>
      <c r="K46" s="42"/>
      <c r="L46" s="52"/>
      <c r="M46" s="42"/>
      <c r="N46" s="52"/>
      <c r="O46" s="42"/>
      <c r="P46" s="52"/>
      <c r="Q46" s="42"/>
      <c r="R46" s="52"/>
      <c r="S46" s="42"/>
      <c r="T46" s="52"/>
      <c r="U46" s="42"/>
      <c r="V46" s="52"/>
      <c r="W46" s="42"/>
      <c r="X46" s="52"/>
      <c r="Y46" s="42"/>
      <c r="Z46" s="52"/>
      <c r="AA46" s="42"/>
      <c r="AB46" s="52"/>
    </row>
  </sheetData>
  <mergeCells count="85">
    <mergeCell ref="C9:D9"/>
    <mergeCell ref="E9:F9"/>
    <mergeCell ref="U10:V11"/>
    <mergeCell ref="K9:L9"/>
    <mergeCell ref="M9:N9"/>
    <mergeCell ref="O9:P9"/>
    <mergeCell ref="Q9:R9"/>
    <mergeCell ref="S9:T9"/>
    <mergeCell ref="K10:L11"/>
    <mergeCell ref="C45:D46"/>
    <mergeCell ref="E45:F46"/>
    <mergeCell ref="G45:H46"/>
    <mergeCell ref="I45:J46"/>
    <mergeCell ref="G24:J26"/>
    <mergeCell ref="G27:J28"/>
    <mergeCell ref="G29:J31"/>
    <mergeCell ref="C12:F31"/>
    <mergeCell ref="C42:AB43"/>
    <mergeCell ref="G12:J13"/>
    <mergeCell ref="G14:J16"/>
    <mergeCell ref="G17:J18"/>
    <mergeCell ref="G19:J21"/>
    <mergeCell ref="G22:J23"/>
    <mergeCell ref="C44:D44"/>
    <mergeCell ref="E44:F44"/>
    <mergeCell ref="G44:H44"/>
    <mergeCell ref="I44:J44"/>
    <mergeCell ref="C32:F41"/>
    <mergeCell ref="K44:L44"/>
    <mergeCell ref="U45:V46"/>
    <mergeCell ref="W45:X46"/>
    <mergeCell ref="Y45:Z46"/>
    <mergeCell ref="AA45:AB46"/>
    <mergeCell ref="K45:L46"/>
    <mergeCell ref="M45:N46"/>
    <mergeCell ref="O45:P46"/>
    <mergeCell ref="Q45:R46"/>
    <mergeCell ref="S45:T46"/>
    <mergeCell ref="K27:V28"/>
    <mergeCell ref="U44:V44"/>
    <mergeCell ref="W44:X44"/>
    <mergeCell ref="Y44:Z44"/>
    <mergeCell ref="AA44:AB44"/>
    <mergeCell ref="M44:N44"/>
    <mergeCell ref="O44:P44"/>
    <mergeCell ref="Q44:R44"/>
    <mergeCell ref="S44:T44"/>
    <mergeCell ref="U30:V31"/>
    <mergeCell ref="K29:L29"/>
    <mergeCell ref="M29:N29"/>
    <mergeCell ref="O29:P29"/>
    <mergeCell ref="Q29:R29"/>
    <mergeCell ref="S29:T29"/>
    <mergeCell ref="U29:V29"/>
    <mergeCell ref="C5:AB6"/>
    <mergeCell ref="W9:AB9"/>
    <mergeCell ref="W10:X11"/>
    <mergeCell ref="Y10:Z11"/>
    <mergeCell ref="AA10:AB11"/>
    <mergeCell ref="M10:N11"/>
    <mergeCell ref="O10:P11"/>
    <mergeCell ref="Q10:R11"/>
    <mergeCell ref="S10:T11"/>
    <mergeCell ref="C10:D11"/>
    <mergeCell ref="E10:F11"/>
    <mergeCell ref="G7:J8"/>
    <mergeCell ref="G9:J11"/>
    <mergeCell ref="K7:V8"/>
    <mergeCell ref="U9:V9"/>
    <mergeCell ref="C7:F8"/>
    <mergeCell ref="K32:V41"/>
    <mergeCell ref="G32:J33"/>
    <mergeCell ref="G34:J36"/>
    <mergeCell ref="G37:J38"/>
    <mergeCell ref="G39:J41"/>
    <mergeCell ref="K30:L31"/>
    <mergeCell ref="M30:N31"/>
    <mergeCell ref="O30:P31"/>
    <mergeCell ref="Q30:R31"/>
    <mergeCell ref="S30:T31"/>
    <mergeCell ref="W12:X14"/>
    <mergeCell ref="Y12:Z14"/>
    <mergeCell ref="AA12:AB14"/>
    <mergeCell ref="W7:AB8"/>
    <mergeCell ref="W15:AB41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31a5d86-6dda-4457-85e5-c55bbc07923d}" enabled="0" method="" siteId="{b31a5d86-6dda-4457-85e5-c55bbc07923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</vt:lpstr>
      <vt:lpstr>Men vs Women</vt:lpstr>
      <vt:lpstr>Area</vt:lpstr>
      <vt:lpstr>Average Income</vt:lpstr>
      <vt:lpstr>Percentage of People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 Vasquez Gotopo</dc:creator>
  <cp:lastModifiedBy>Diego Vásquez</cp:lastModifiedBy>
  <dcterms:created xsi:type="dcterms:W3CDTF">2025-04-28T16:50:35Z</dcterms:created>
  <dcterms:modified xsi:type="dcterms:W3CDTF">2025-08-08T20:26:09Z</dcterms:modified>
</cp:coreProperties>
</file>