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iente\Documents\"/>
    </mc:Choice>
  </mc:AlternateContent>
  <xr:revisionPtr revIDLastSave="0" documentId="13_ncr:1_{796C392B-0E22-4523-827F-93EE4482CE25}" xr6:coauthVersionLast="47" xr6:coauthVersionMax="47" xr10:uidLastSave="{00000000-0000-0000-0000-000000000000}"/>
  <bookViews>
    <workbookView xWindow="-120" yWindow="-120" windowWidth="38640" windowHeight="15840" xr2:uid="{23AC14D8-06EB-4362-827E-8562085C8CC2}"/>
  </bookViews>
  <sheets>
    <sheet name="APP" sheetId="1" r:id="rId1"/>
    <sheet name="Planilha2" sheetId="2" r:id="rId2"/>
  </sheets>
  <definedNames>
    <definedName name="Aporte">APP!$D$13</definedName>
    <definedName name="Patrimonio">APP!$D$16</definedName>
    <definedName name="Qtd_Anos">APP!$D$14</definedName>
    <definedName name="Rendimento_Carteira">APP!$D$9</definedName>
    <definedName name="Salario">APP!$D$8</definedName>
    <definedName name="Taxa_Mensal">APP!$D$15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16" i="1"/>
  <c r="D17" i="1" s="1"/>
  <c r="C31" i="1"/>
  <c r="C32" i="1"/>
  <c r="C33" i="1"/>
  <c r="C34" i="1"/>
  <c r="C35" i="1"/>
  <c r="I3" i="2"/>
  <c r="C20" i="1"/>
  <c r="C21" i="1"/>
  <c r="C22" i="1"/>
  <c r="C23" i="1"/>
  <c r="C24" i="1"/>
  <c r="D10" i="1"/>
  <c r="I4" i="2"/>
  <c r="I5" i="2"/>
  <c r="I6" i="2"/>
  <c r="I7" i="2"/>
  <c r="I8" i="2"/>
  <c r="D9" i="2"/>
  <c r="E9" i="2"/>
  <c r="C9" i="2"/>
  <c r="I9" i="2" l="1"/>
  <c r="D20" i="1"/>
  <c r="D23" i="1" l="1"/>
  <c r="D24" i="1"/>
  <c r="C27" i="1"/>
  <c r="D22" i="1"/>
  <c r="D21" i="1"/>
  <c r="D35" i="1" l="1"/>
  <c r="D34" i="1"/>
  <c r="D33" i="1"/>
  <c r="D30" i="1"/>
  <c r="D32" i="1"/>
  <c r="D31" i="1"/>
  <c r="C36" i="1"/>
  <c r="D36" i="1" l="1"/>
</calcChain>
</file>

<file path=xl/sharedStrings.xml><?xml version="1.0" encoding="utf-8"?>
<sst xmlns="http://schemas.openxmlformats.org/spreadsheetml/2006/main" count="42" uniqueCount="28">
  <si>
    <t>Papel</t>
  </si>
  <si>
    <t>Tijolo</t>
  </si>
  <si>
    <t>Hibridos</t>
  </si>
  <si>
    <t>FOFs</t>
  </si>
  <si>
    <t>Desenvolvimento</t>
  </si>
  <si>
    <t>Hotelarias</t>
  </si>
  <si>
    <t>Conservador</t>
  </si>
  <si>
    <t>Moderado</t>
  </si>
  <si>
    <t>Agressivo</t>
  </si>
  <si>
    <t>CONFIGURAÇÕES</t>
  </si>
  <si>
    <t>Salário</t>
  </si>
  <si>
    <t>Rendimento Carteira</t>
  </si>
  <si>
    <t>Sugestão de Investiventos</t>
  </si>
  <si>
    <t>QUANTO INVESTIR POR MÊS?</t>
  </si>
  <si>
    <t>POR QUANTO ANOS?</t>
  </si>
  <si>
    <t>TAXA DE RENDIMENTO MENSAL?</t>
  </si>
  <si>
    <t>DIVIDENDOS MENSAIS?</t>
  </si>
  <si>
    <t>CENÁRIOS</t>
  </si>
  <si>
    <t>DIVIDENDOS</t>
  </si>
  <si>
    <t>Perfil</t>
  </si>
  <si>
    <t>Valor a ser investido por mês</t>
  </si>
  <si>
    <t>Tipos de FIIs</t>
  </si>
  <si>
    <t>Percentual Sugerido</t>
  </si>
  <si>
    <t>Valores</t>
  </si>
  <si>
    <t>Total</t>
  </si>
  <si>
    <t>INVESTIMENTO MENSAL</t>
  </si>
  <si>
    <t>PATRIMÔNIO ACUMULADO?</t>
  </si>
  <si>
    <t>FII\Perfil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</si>
</sst>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5" formatCode="&quot;R$&quot;\ #,##0.00"/>
    <numFmt numFmtId="166" formatCode="0.000%"/>
    <numFmt numFmtId="167" formatCode="&quot;QUANTO EM&quot;\ 0\ &quot;ANOS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2"/>
      <color theme="1"/>
      <name val="Lucida Console"/>
      <family val="3"/>
    </font>
    <font>
      <sz val="11"/>
      <color theme="1"/>
      <name val="Lucida Console"/>
      <family val="3"/>
    </font>
    <font>
      <b/>
      <sz val="11"/>
      <color rgb="FF3F3F3F"/>
      <name val="Lucida Console"/>
      <family val="3"/>
    </font>
    <font>
      <b/>
      <sz val="11"/>
      <color theme="0"/>
      <name val="Lucida Console"/>
      <family val="3"/>
    </font>
    <font>
      <b/>
      <sz val="16"/>
      <color theme="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/>
    <xf numFmtId="0" fontId="5" fillId="5" borderId="6" xfId="0" applyFont="1" applyFill="1" applyBorder="1" applyAlignment="1">
      <alignment horizontal="left" indent="2"/>
    </xf>
    <xf numFmtId="0" fontId="5" fillId="5" borderId="7" xfId="0" applyFont="1" applyFill="1" applyBorder="1" applyAlignment="1">
      <alignment horizontal="left" indent="2"/>
    </xf>
    <xf numFmtId="165" fontId="6" fillId="6" borderId="8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left" indent="2"/>
    </xf>
    <xf numFmtId="0" fontId="5" fillId="5" borderId="10" xfId="0" applyFont="1" applyFill="1" applyBorder="1" applyAlignment="1">
      <alignment horizontal="left" indent="2"/>
    </xf>
    <xf numFmtId="166" fontId="6" fillId="6" borderId="11" xfId="1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indent="2"/>
    </xf>
    <xf numFmtId="0" fontId="5" fillId="5" borderId="13" xfId="0" applyFont="1" applyFill="1" applyBorder="1" applyAlignment="1">
      <alignment horizontal="left" indent="2"/>
    </xf>
    <xf numFmtId="165" fontId="6" fillId="5" borderId="14" xfId="0" applyNumberFormat="1" applyFont="1" applyFill="1" applyBorder="1" applyAlignment="1">
      <alignment horizontal="center"/>
    </xf>
    <xf numFmtId="0" fontId="6" fillId="0" borderId="0" xfId="0" applyFont="1"/>
    <xf numFmtId="165" fontId="6" fillId="0" borderId="8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8" fontId="6" fillId="5" borderId="11" xfId="0" applyNumberFormat="1" applyFont="1" applyFill="1" applyBorder="1" applyAlignment="1">
      <alignment horizontal="center"/>
    </xf>
    <xf numFmtId="8" fontId="6" fillId="5" borderId="14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7" fontId="5" fillId="5" borderId="20" xfId="0" applyNumberFormat="1" applyFont="1" applyFill="1" applyBorder="1" applyAlignment="1">
      <alignment horizontal="left" indent="2"/>
    </xf>
    <xf numFmtId="8" fontId="6" fillId="5" borderId="18" xfId="0" applyNumberFormat="1" applyFont="1" applyFill="1" applyBorder="1" applyAlignment="1">
      <alignment horizontal="center"/>
    </xf>
    <xf numFmtId="8" fontId="6" fillId="5" borderId="19" xfId="0" applyNumberFormat="1" applyFont="1" applyFill="1" applyBorder="1" applyAlignment="1">
      <alignment horizontal="center"/>
    </xf>
    <xf numFmtId="167" fontId="5" fillId="5" borderId="21" xfId="0" applyNumberFormat="1" applyFont="1" applyFill="1" applyBorder="1" applyAlignment="1">
      <alignment horizontal="left" indent="2"/>
    </xf>
    <xf numFmtId="8" fontId="6" fillId="5" borderId="10" xfId="0" applyNumberFormat="1" applyFont="1" applyFill="1" applyBorder="1" applyAlignment="1">
      <alignment horizontal="center"/>
    </xf>
    <xf numFmtId="167" fontId="5" fillId="5" borderId="22" xfId="0" applyNumberFormat="1" applyFont="1" applyFill="1" applyBorder="1" applyAlignment="1">
      <alignment horizontal="left" indent="2"/>
    </xf>
    <xf numFmtId="8" fontId="6" fillId="5" borderId="13" xfId="0" applyNumberFormat="1" applyFont="1" applyFill="1" applyBorder="1" applyAlignment="1">
      <alignment horizontal="center"/>
    </xf>
    <xf numFmtId="0" fontId="7" fillId="4" borderId="12" xfId="4" applyFont="1" applyBorder="1" applyAlignment="1">
      <alignment horizontal="center"/>
    </xf>
    <xf numFmtId="165" fontId="7" fillId="4" borderId="13" xfId="4" applyNumberFormat="1" applyFont="1" applyBorder="1" applyAlignment="1">
      <alignment horizontal="center" vertical="center"/>
    </xf>
    <xf numFmtId="0" fontId="7" fillId="4" borderId="14" xfId="4" applyFont="1" applyBorder="1"/>
    <xf numFmtId="0" fontId="6" fillId="0" borderId="9" xfId="0" applyFont="1" applyBorder="1" applyAlignment="1">
      <alignment horizontal="left" vertical="center" indent="3"/>
    </xf>
    <xf numFmtId="9" fontId="6" fillId="0" borderId="10" xfId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/>
    </xf>
    <xf numFmtId="0" fontId="8" fillId="10" borderId="17" xfId="2" applyFont="1" applyFill="1" applyBorder="1" applyAlignment="1">
      <alignment horizontal="center"/>
    </xf>
    <xf numFmtId="0" fontId="8" fillId="10" borderId="18" xfId="2" applyFont="1" applyFill="1" applyBorder="1" applyAlignment="1">
      <alignment horizontal="center" vertical="center"/>
    </xf>
    <xf numFmtId="0" fontId="8" fillId="10" borderId="19" xfId="2" applyFont="1" applyFill="1" applyBorder="1"/>
    <xf numFmtId="0" fontId="8" fillId="8" borderId="17" xfId="3" applyFont="1" applyFill="1" applyBorder="1" applyAlignment="1">
      <alignment horizontal="center"/>
    </xf>
    <xf numFmtId="0" fontId="8" fillId="8" borderId="18" xfId="3" applyFont="1" applyFill="1" applyBorder="1" applyAlignment="1">
      <alignment horizontal="center"/>
    </xf>
    <xf numFmtId="0" fontId="8" fillId="8" borderId="19" xfId="3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/>
    </xf>
    <xf numFmtId="165" fontId="8" fillId="8" borderId="14" xfId="0" applyNumberFormat="1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10" fontId="0" fillId="0" borderId="23" xfId="0" applyNumberFormat="1" applyBorder="1"/>
    <xf numFmtId="0" fontId="0" fillId="0" borderId="23" xfId="0" applyBorder="1" applyAlignment="1">
      <alignment horizontal="center"/>
    </xf>
  </cellXfs>
  <cellStyles count="5">
    <cellStyle name="Entrada" xfId="3" builtinId="20"/>
    <cellStyle name="Neutro" xfId="2" builtinId="28"/>
    <cellStyle name="Normal" xfId="0" builtinId="0"/>
    <cellStyle name="Porcentagem" xfId="1" builtinId="5"/>
    <cellStyle name="Saí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28574</xdr:rowOff>
    </xdr:from>
    <xdr:to>
      <xdr:col>4</xdr:col>
      <xdr:colOff>9524</xdr:colOff>
      <xdr:row>4</xdr:row>
      <xdr:rowOff>285749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FFAA90C-78DE-7B31-EDEA-1EADD4F3A88A}"/>
            </a:ext>
          </a:extLst>
        </xdr:cNvPr>
        <xdr:cNvSpPr/>
      </xdr:nvSpPr>
      <xdr:spPr>
        <a:xfrm>
          <a:off x="619125" y="28574"/>
          <a:ext cx="6667499" cy="1400175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104775</xdr:colOff>
      <xdr:row>0</xdr:row>
      <xdr:rowOff>76201</xdr:rowOff>
    </xdr:from>
    <xdr:to>
      <xdr:col>1</xdr:col>
      <xdr:colOff>1202108</xdr:colOff>
      <xdr:row>4</xdr:row>
      <xdr:rowOff>236284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4883F7-FDB6-E02D-D11C-8710DC22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76201"/>
          <a:ext cx="1097333" cy="1303083"/>
        </a:xfrm>
        <a:prstGeom prst="rect">
          <a:avLst/>
        </a:prstGeom>
      </xdr:spPr>
    </xdr:pic>
    <xdr:clientData/>
  </xdr:twoCellAnchor>
  <xdr:twoCellAnchor editAs="absolute">
    <xdr:from>
      <xdr:col>3</xdr:col>
      <xdr:colOff>247650</xdr:colOff>
      <xdr:row>0</xdr:row>
      <xdr:rowOff>47625</xdr:rowOff>
    </xdr:from>
    <xdr:to>
      <xdr:col>3</xdr:col>
      <xdr:colOff>1806362</xdr:colOff>
      <xdr:row>4</xdr:row>
      <xdr:rowOff>263822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E8C3B06-9AC3-7C75-46C4-25DDFA5B9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47625"/>
          <a:ext cx="1558712" cy="1359197"/>
        </a:xfrm>
        <a:prstGeom prst="rect">
          <a:avLst/>
        </a:prstGeom>
      </xdr:spPr>
    </xdr:pic>
    <xdr:clientData/>
  </xdr:twoCellAnchor>
  <xdr:twoCellAnchor editAs="absolute">
    <xdr:from>
      <xdr:col>1</xdr:col>
      <xdr:colOff>1133476</xdr:colOff>
      <xdr:row>0</xdr:row>
      <xdr:rowOff>0</xdr:rowOff>
    </xdr:from>
    <xdr:to>
      <xdr:col>3</xdr:col>
      <xdr:colOff>280036</xdr:colOff>
      <xdr:row>4</xdr:row>
      <xdr:rowOff>251460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BBDC081-2BC3-1C92-6682-3AF3D038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6" y="0"/>
          <a:ext cx="3909060" cy="139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2B73-47A0-4484-90A5-F28FA65B9480}">
  <dimension ref="B1:D36"/>
  <sheetViews>
    <sheetView showGridLines="0" showRowColHeaders="0" tabSelected="1" workbookViewId="0">
      <selection activeCell="D13" sqref="D13"/>
    </sheetView>
  </sheetViews>
  <sheetFormatPr defaultColWidth="0" defaultRowHeight="15" x14ac:dyDescent="0.25"/>
  <cols>
    <col min="1" max="1" width="9.140625" customWidth="1"/>
    <col min="2" max="2" width="42.85546875" customWidth="1"/>
    <col min="3" max="4" width="28.5703125" customWidth="1"/>
    <col min="5" max="5" width="9.140625" customWidth="1"/>
    <col min="6" max="16384" width="9.140625" hidden="1"/>
  </cols>
  <sheetData>
    <row r="1" spans="2:4" ht="22.5" customHeight="1" x14ac:dyDescent="0.25"/>
    <row r="2" spans="2:4" ht="22.5" customHeight="1" x14ac:dyDescent="0.25"/>
    <row r="3" spans="2:4" ht="22.5" customHeight="1" x14ac:dyDescent="0.25"/>
    <row r="4" spans="2:4" ht="22.5" customHeight="1" x14ac:dyDescent="0.25"/>
    <row r="5" spans="2:4" ht="22.5" customHeight="1" x14ac:dyDescent="0.25"/>
    <row r="6" spans="2:4" ht="7.5" customHeight="1" thickBot="1" x14ac:dyDescent="0.3"/>
    <row r="7" spans="2:4" ht="22.5" customHeight="1" thickBot="1" x14ac:dyDescent="0.3">
      <c r="B7" s="43" t="s">
        <v>9</v>
      </c>
      <c r="C7" s="44"/>
      <c r="D7" s="45"/>
    </row>
    <row r="8" spans="2:4" ht="16.5" thickBot="1" x14ac:dyDescent="0.3">
      <c r="B8" s="5" t="s">
        <v>10</v>
      </c>
      <c r="C8" s="6"/>
      <c r="D8" s="7">
        <v>6000</v>
      </c>
    </row>
    <row r="9" spans="2:4" ht="16.5" thickBot="1" x14ac:dyDescent="0.3">
      <c r="B9" s="8" t="s">
        <v>11</v>
      </c>
      <c r="C9" s="9"/>
      <c r="D9" s="10">
        <v>0.01</v>
      </c>
    </row>
    <row r="10" spans="2:4" ht="16.5" thickBot="1" x14ac:dyDescent="0.3">
      <c r="B10" s="11" t="s">
        <v>12</v>
      </c>
      <c r="C10" s="12"/>
      <c r="D10" s="13">
        <f>D8*30%</f>
        <v>1800</v>
      </c>
    </row>
    <row r="11" spans="2:4" ht="7.5" customHeight="1" thickBot="1" x14ac:dyDescent="0.3">
      <c r="B11" s="14"/>
      <c r="C11" s="14"/>
      <c r="D11" s="14"/>
    </row>
    <row r="12" spans="2:4" ht="22.5" customHeight="1" thickBot="1" x14ac:dyDescent="0.3">
      <c r="B12" s="46" t="s">
        <v>25</v>
      </c>
      <c r="C12" s="47"/>
      <c r="D12" s="48"/>
    </row>
    <row r="13" spans="2:4" ht="16.5" thickBot="1" x14ac:dyDescent="0.3">
      <c r="B13" s="5" t="s">
        <v>13</v>
      </c>
      <c r="C13" s="6"/>
      <c r="D13" s="15">
        <v>1200</v>
      </c>
    </row>
    <row r="14" spans="2:4" ht="16.5" thickBot="1" x14ac:dyDescent="0.3">
      <c r="B14" s="8" t="s">
        <v>14</v>
      </c>
      <c r="C14" s="9"/>
      <c r="D14" s="16">
        <v>5</v>
      </c>
    </row>
    <row r="15" spans="2:4" ht="16.5" thickBot="1" x14ac:dyDescent="0.3">
      <c r="B15" s="8" t="s">
        <v>15</v>
      </c>
      <c r="C15" s="9"/>
      <c r="D15" s="17">
        <v>1.0789999999999999E-2</v>
      </c>
    </row>
    <row r="16" spans="2:4" ht="16.5" thickBot="1" x14ac:dyDescent="0.3">
      <c r="B16" s="8" t="s">
        <v>26</v>
      </c>
      <c r="C16" s="9"/>
      <c r="D16" s="18">
        <f>FV(Taxa_Mensal,D14*12,-Aporte)</f>
        <v>100532.29679818517</v>
      </c>
    </row>
    <row r="17" spans="2:4" ht="16.5" thickBot="1" x14ac:dyDescent="0.3">
      <c r="B17" s="11" t="s">
        <v>16</v>
      </c>
      <c r="C17" s="12"/>
      <c r="D17" s="19">
        <f>Patrimonio*Rendimento_Carteira</f>
        <v>1005.3229679818517</v>
      </c>
    </row>
    <row r="18" spans="2:4" ht="7.5" customHeight="1" thickBot="1" x14ac:dyDescent="0.3">
      <c r="B18" s="14"/>
      <c r="C18" s="20"/>
      <c r="D18" s="14"/>
    </row>
    <row r="19" spans="2:4" ht="22.5" customHeight="1" thickBot="1" x14ac:dyDescent="0.3">
      <c r="B19" s="49" t="s">
        <v>17</v>
      </c>
      <c r="C19" s="50"/>
      <c r="D19" s="51" t="s">
        <v>18</v>
      </c>
    </row>
    <row r="20" spans="2:4" ht="16.5" thickBot="1" x14ac:dyDescent="0.3">
      <c r="B20" s="21">
        <v>2</v>
      </c>
      <c r="C20" s="22">
        <f>FV($D$15,$B20*12,Aporte*-1)</f>
        <v>32673.152757174259</v>
      </c>
      <c r="D20" s="23">
        <f>C20*Rendimento_Carteira</f>
        <v>326.73152757174262</v>
      </c>
    </row>
    <row r="21" spans="2:4" ht="16.5" thickBot="1" x14ac:dyDescent="0.3">
      <c r="B21" s="24">
        <v>5</v>
      </c>
      <c r="C21" s="25">
        <f>FV($D$15,$B21*12,Aporte*-1)</f>
        <v>100532.29679818517</v>
      </c>
      <c r="D21" s="18">
        <f>C21*Rendimento_Carteira</f>
        <v>1005.3229679818517</v>
      </c>
    </row>
    <row r="22" spans="2:4" ht="16.5" thickBot="1" x14ac:dyDescent="0.3">
      <c r="B22" s="24">
        <v>10</v>
      </c>
      <c r="C22" s="25">
        <f>FV($D$15,$B22*12,Aporte*-1)</f>
        <v>291941.05503620661</v>
      </c>
      <c r="D22" s="18">
        <f>C22*Rendimento_Carteira</f>
        <v>2919.4105503620663</v>
      </c>
    </row>
    <row r="23" spans="2:4" ht="16.5" thickBot="1" x14ac:dyDescent="0.3">
      <c r="B23" s="24">
        <v>20</v>
      </c>
      <c r="C23" s="25">
        <f>FV($D$15,$B23*12,Aporte*-1)</f>
        <v>1350238.0801164967</v>
      </c>
      <c r="D23" s="18">
        <f>C23*Rendimento_Carteira</f>
        <v>13502.380801164967</v>
      </c>
    </row>
    <row r="24" spans="2:4" ht="16.5" thickBot="1" x14ac:dyDescent="0.3">
      <c r="B24" s="26">
        <v>30</v>
      </c>
      <c r="C24" s="27">
        <f>FV($D$15,$B24*12,Aporte*-1)</f>
        <v>5186603.586005657</v>
      </c>
      <c r="D24" s="19">
        <f>C24*Rendimento_Carteira</f>
        <v>51866.035860056574</v>
      </c>
    </row>
    <row r="25" spans="2:4" ht="7.5" customHeight="1" thickBot="1" x14ac:dyDescent="0.3">
      <c r="B25" s="14"/>
      <c r="C25" s="14"/>
      <c r="D25" s="14"/>
    </row>
    <row r="26" spans="2:4" ht="15.75" thickBot="1" x14ac:dyDescent="0.3">
      <c r="B26" s="34" t="s">
        <v>19</v>
      </c>
      <c r="C26" s="35" t="s">
        <v>8</v>
      </c>
      <c r="D26" s="36"/>
    </row>
    <row r="27" spans="2:4" ht="15.75" thickBot="1" x14ac:dyDescent="0.3">
      <c r="B27" s="28" t="s">
        <v>20</v>
      </c>
      <c r="C27" s="29">
        <f>Aporte</f>
        <v>1200</v>
      </c>
      <c r="D27" s="30"/>
    </row>
    <row r="28" spans="2:4" ht="7.5" customHeight="1" thickBot="1" x14ac:dyDescent="0.3">
      <c r="B28" s="14"/>
      <c r="C28" s="14"/>
      <c r="D28" s="14"/>
    </row>
    <row r="29" spans="2:4" ht="15.75" thickBot="1" x14ac:dyDescent="0.3">
      <c r="B29" s="37" t="s">
        <v>21</v>
      </c>
      <c r="C29" s="38" t="s">
        <v>22</v>
      </c>
      <c r="D29" s="39" t="s">
        <v>23</v>
      </c>
    </row>
    <row r="30" spans="2:4" ht="15.75" thickBot="1" x14ac:dyDescent="0.3">
      <c r="B30" s="31" t="s">
        <v>0</v>
      </c>
      <c r="C30" s="32">
        <f>VLOOKUP(B30,Planilha2!$B$3:$E$8,MATCH($C$26,Planilha2!$B$2:$E$2,0),FALSE)</f>
        <v>0.35</v>
      </c>
      <c r="D30" s="33">
        <f>C30*$C$27</f>
        <v>420</v>
      </c>
    </row>
    <row r="31" spans="2:4" ht="15.75" thickBot="1" x14ac:dyDescent="0.3">
      <c r="B31" s="31" t="s">
        <v>1</v>
      </c>
      <c r="C31" s="32">
        <f>VLOOKUP(B31,Planilha2!$B$3:$E$8,MATCH($C$26,Planilha2!$B$2:$E$2,0),FALSE)</f>
        <v>0.3</v>
      </c>
      <c r="D31" s="33">
        <f t="shared" ref="D31:D35" si="0">C31*$C$27</f>
        <v>360</v>
      </c>
    </row>
    <row r="32" spans="2:4" ht="15.75" thickBot="1" x14ac:dyDescent="0.3">
      <c r="B32" s="31" t="s">
        <v>2</v>
      </c>
      <c r="C32" s="32">
        <f>VLOOKUP(B32,Planilha2!$B$3:$E$8,MATCH($C$26,Planilha2!$B$2:$E$2,0),FALSE)</f>
        <v>0.05</v>
      </c>
      <c r="D32" s="33">
        <f t="shared" si="0"/>
        <v>60</v>
      </c>
    </row>
    <row r="33" spans="2:4" ht="15.75" thickBot="1" x14ac:dyDescent="0.3">
      <c r="B33" s="31" t="s">
        <v>3</v>
      </c>
      <c r="C33" s="32">
        <f>VLOOKUP(B33,Planilha2!$B$3:$E$8,MATCH($C$26,Planilha2!$B$2:$E$2,0),FALSE)</f>
        <v>0.15</v>
      </c>
      <c r="D33" s="33">
        <f t="shared" si="0"/>
        <v>180</v>
      </c>
    </row>
    <row r="34" spans="2:4" ht="15.75" thickBot="1" x14ac:dyDescent="0.3">
      <c r="B34" s="31" t="s">
        <v>4</v>
      </c>
      <c r="C34" s="32">
        <f>VLOOKUP(B34,Planilha2!$B$3:$E$8,MATCH($C$26,Planilha2!$B$2:$E$2,0),FALSE)</f>
        <v>0.05</v>
      </c>
      <c r="D34" s="33">
        <f t="shared" si="0"/>
        <v>60</v>
      </c>
    </row>
    <row r="35" spans="2:4" ht="15.75" thickBot="1" x14ac:dyDescent="0.3">
      <c r="B35" s="31" t="s">
        <v>5</v>
      </c>
      <c r="C35" s="32">
        <f>VLOOKUP(B35,Planilha2!$B$3:$E$8,MATCH($C$26,Planilha2!$B$2:$E$2,0),FALSE)</f>
        <v>0.1</v>
      </c>
      <c r="D35" s="33">
        <f t="shared" si="0"/>
        <v>120</v>
      </c>
    </row>
    <row r="36" spans="2:4" ht="15.75" thickBot="1" x14ac:dyDescent="0.3">
      <c r="B36" s="40" t="s">
        <v>24</v>
      </c>
      <c r="C36" s="41">
        <f>SUM(C30:C35)</f>
        <v>1</v>
      </c>
      <c r="D36" s="42">
        <f>SUM(D30:D35)</f>
        <v>1200</v>
      </c>
    </row>
  </sheetData>
  <mergeCells count="11">
    <mergeCell ref="B14:C14"/>
    <mergeCell ref="B15:C15"/>
    <mergeCell ref="B16:C16"/>
    <mergeCell ref="B17:C17"/>
    <mergeCell ref="B19:C19"/>
    <mergeCell ref="B7:D7"/>
    <mergeCell ref="B8:C8"/>
    <mergeCell ref="B9:C9"/>
    <mergeCell ref="B10:C10"/>
    <mergeCell ref="B12:D12"/>
    <mergeCell ref="B13:C13"/>
  </mergeCells>
  <dataValidations count="1">
    <dataValidation type="list" allowBlank="1" showInputMessage="1" showErrorMessage="1" sqref="C26" xr:uid="{40AEDFB9-5379-40E1-B28C-173B8EBD9D4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D0EF-F4D4-405A-9EB9-EF8BC644149E}">
  <dimension ref="B2:I9"/>
  <sheetViews>
    <sheetView workbookViewId="0">
      <selection activeCell="B2" sqref="B2:E8"/>
    </sheetView>
  </sheetViews>
  <sheetFormatPr defaultRowHeight="15" x14ac:dyDescent="0.25"/>
  <cols>
    <col min="2" max="2" width="16.140625" bestFit="1" customWidth="1"/>
    <col min="3" max="3" width="12.140625" bestFit="1" customWidth="1"/>
    <col min="4" max="4" width="10" bestFit="1" customWidth="1"/>
    <col min="5" max="5" width="9.42578125" bestFit="1" customWidth="1"/>
    <col min="8" max="8" width="16.140625" bestFit="1" customWidth="1"/>
    <col min="9" max="9" width="12.140625" bestFit="1" customWidth="1"/>
  </cols>
  <sheetData>
    <row r="2" spans="2:9" x14ac:dyDescent="0.25">
      <c r="B2" s="55" t="s">
        <v>27</v>
      </c>
      <c r="C2" s="52" t="s">
        <v>6</v>
      </c>
      <c r="D2" s="52" t="s">
        <v>7</v>
      </c>
      <c r="E2" s="52" t="s">
        <v>8</v>
      </c>
      <c r="I2" t="s">
        <v>6</v>
      </c>
    </row>
    <row r="3" spans="2:9" x14ac:dyDescent="0.25">
      <c r="B3" s="53" t="s">
        <v>0</v>
      </c>
      <c r="C3" s="54">
        <v>0.25</v>
      </c>
      <c r="D3" s="54">
        <v>0.3</v>
      </c>
      <c r="E3" s="54">
        <v>0.35</v>
      </c>
      <c r="H3" s="1" t="s">
        <v>0</v>
      </c>
      <c r="I3" s="4">
        <f>VLOOKUP(H3,$B$3:$E$8,MATCH($I$2,$B$2:$E$2,0),FALSE)</f>
        <v>0.25</v>
      </c>
    </row>
    <row r="4" spans="2:9" x14ac:dyDescent="0.25">
      <c r="B4" s="53" t="s">
        <v>1</v>
      </c>
      <c r="C4" s="54">
        <v>0.5</v>
      </c>
      <c r="D4" s="54">
        <v>0.4</v>
      </c>
      <c r="E4" s="54">
        <v>0.3</v>
      </c>
      <c r="H4" s="1" t="s">
        <v>1</v>
      </c>
      <c r="I4" s="4">
        <f t="shared" ref="I4:I8" si="0">VLOOKUP(H4,$B$3:$E$8,MATCH($I$2,$B$2:$E$2,0),FALSE)</f>
        <v>0.5</v>
      </c>
    </row>
    <row r="5" spans="2:9" x14ac:dyDescent="0.25">
      <c r="B5" s="53" t="s">
        <v>2</v>
      </c>
      <c r="C5" s="54">
        <v>0.1</v>
      </c>
      <c r="D5" s="54">
        <v>7.4999999999999997E-2</v>
      </c>
      <c r="E5" s="54">
        <v>0.05</v>
      </c>
      <c r="H5" s="1" t="s">
        <v>2</v>
      </c>
      <c r="I5" s="4">
        <f t="shared" si="0"/>
        <v>0.1</v>
      </c>
    </row>
    <row r="6" spans="2:9" x14ac:dyDescent="0.25">
      <c r="B6" s="53" t="s">
        <v>3</v>
      </c>
      <c r="C6" s="54">
        <v>0.1</v>
      </c>
      <c r="D6" s="54">
        <v>0.125</v>
      </c>
      <c r="E6" s="54">
        <v>0.15</v>
      </c>
      <c r="H6" s="1" t="s">
        <v>3</v>
      </c>
      <c r="I6" s="4">
        <f t="shared" si="0"/>
        <v>0.1</v>
      </c>
    </row>
    <row r="7" spans="2:9" x14ac:dyDescent="0.25">
      <c r="B7" s="53" t="s">
        <v>4</v>
      </c>
      <c r="C7" s="54">
        <v>0</v>
      </c>
      <c r="D7" s="54">
        <v>2.5000000000000001E-2</v>
      </c>
      <c r="E7" s="54">
        <v>0.05</v>
      </c>
      <c r="H7" s="1" t="s">
        <v>4</v>
      </c>
      <c r="I7" s="4">
        <f t="shared" si="0"/>
        <v>0</v>
      </c>
    </row>
    <row r="8" spans="2:9" x14ac:dyDescent="0.25">
      <c r="B8" s="53" t="s">
        <v>5</v>
      </c>
      <c r="C8" s="54">
        <v>0.05</v>
      </c>
      <c r="D8" s="54">
        <v>7.4999999999999997E-2</v>
      </c>
      <c r="E8" s="54">
        <v>0.1</v>
      </c>
      <c r="H8" s="2" t="s">
        <v>5</v>
      </c>
      <c r="I8" s="4">
        <f t="shared" si="0"/>
        <v>0.05</v>
      </c>
    </row>
    <row r="9" spans="2:9" x14ac:dyDescent="0.25">
      <c r="B9" s="52"/>
      <c r="C9" s="54">
        <f>SUM(C3:C8)</f>
        <v>1</v>
      </c>
      <c r="D9" s="54">
        <f t="shared" ref="D9:E9" si="1">SUM(D3:D8)</f>
        <v>0.99999999999999989</v>
      </c>
      <c r="E9" s="54">
        <f t="shared" si="1"/>
        <v>1</v>
      </c>
      <c r="I9" s="3">
        <f>SUM(I3:I8)</f>
        <v>1</v>
      </c>
    </row>
  </sheetData>
  <dataValidations count="1">
    <dataValidation type="list" allowBlank="1" showInputMessage="1" showErrorMessage="1" sqref="I2" xr:uid="{51C5187B-60D9-4969-B3A3-C556C90B8110}">
      <formula1>$C$2:$E$2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Krummenauer da Silva</dc:creator>
  <cp:lastModifiedBy>Diego José Krummenauer da Silva</cp:lastModifiedBy>
  <dcterms:created xsi:type="dcterms:W3CDTF">2025-06-15T03:11:55Z</dcterms:created>
  <dcterms:modified xsi:type="dcterms:W3CDTF">2025-06-15T08:29:27Z</dcterms:modified>
</cp:coreProperties>
</file>