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20" windowWidth="25260" windowHeight="1536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Contratada">[1]INY!$B$1048575</definedName>
    <definedName name="_xlnm.Print_Area" localSheetId="0">PRECIOS!$B$2:$AE$52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F51" i="1"/>
  <c r="E51" i="1"/>
  <c r="D51" i="1"/>
  <c r="C51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F50" i="1"/>
  <c r="E50" i="1"/>
  <c r="D50" i="1"/>
  <c r="C50" i="1"/>
  <c r="AG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<sst xmlns="http://schemas.openxmlformats.org/spreadsheetml/2006/main" count="14" uniqueCount="12">
  <si>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</si>
  <si>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SEPTIEMBRE 2013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</si>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</sst>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4" fillId="3" borderId="0" xfId="2" applyFont="1" applyFill="1" applyBorder="1" applyAlignment="1" applyProtection="1">
      <alignment horizontal="left" vertical="center"/>
      <protection hidden="1"/>
    </xf>
    <xf numFmtId="0" fontId="5" fillId="3" borderId="0" xfId="2" applyFont="1" applyFill="1" applyBorder="1" applyAlignment="1" applyProtection="1">
      <alignment horizontal="center" vertical="center"/>
      <protection hidden="1"/>
    </xf>
    <xf numFmtId="0" fontId="6" fillId="3" borderId="0" xfId="2" applyFont="1" applyFill="1" applyBorder="1" applyAlignment="1" applyProtection="1">
      <alignment vertical="center"/>
      <protection hidden="1"/>
    </xf>
    <xf numFmtId="0" fontId="7" fillId="3" borderId="0" xfId="2" applyFont="1" applyFill="1" applyBorder="1" applyAlignment="1" applyProtection="1">
      <alignment horizontal="left" vertical="center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3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8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4" Type="http://schemas.openxmlformats.org/officeDocument/2006/relationships/externalLink" Target="externalLinks/externalLink13.xml"/><Relationship Id="rId15" Type="http://schemas.openxmlformats.org/officeDocument/2006/relationships/externalLink" Target="externalLinks/externalLink14.xml"/><Relationship Id="rId16" Type="http://schemas.openxmlformats.org/officeDocument/2006/relationships/externalLink" Target="externalLinks/externalLink15.xml"/><Relationship Id="rId17" Type="http://schemas.openxmlformats.org/officeDocument/2006/relationships/externalLink" Target="externalLinks/externalLink16.xml"/><Relationship Id="rId18" Type="http://schemas.openxmlformats.org/officeDocument/2006/relationships/externalLink" Target="externalLinks/externalLink17.xml"/><Relationship Id="rId19" Type="http://schemas.openxmlformats.org/officeDocument/2006/relationships/externalLink" Target="externalLinks/externalLink18.xml"/><Relationship Id="rId63" Type="http://schemas.openxmlformats.org/officeDocument/2006/relationships/externalLink" Target="externalLinks/externalLink62.xml"/><Relationship Id="rId64" Type="http://schemas.openxmlformats.org/officeDocument/2006/relationships/externalLink" Target="externalLinks/externalLink63.xml"/><Relationship Id="rId65" Type="http://schemas.openxmlformats.org/officeDocument/2006/relationships/externalLink" Target="externalLinks/externalLink64.xml"/><Relationship Id="rId66" Type="http://schemas.openxmlformats.org/officeDocument/2006/relationships/theme" Target="theme/theme1.xml"/><Relationship Id="rId67" Type="http://schemas.openxmlformats.org/officeDocument/2006/relationships/styles" Target="styles.xml"/><Relationship Id="rId68" Type="http://schemas.openxmlformats.org/officeDocument/2006/relationships/sharedStrings" Target="sharedStrings.xml"/><Relationship Id="rId69" Type="http://schemas.openxmlformats.org/officeDocument/2006/relationships/calcChain" Target="calcChain.xml"/><Relationship Id="rId50" Type="http://schemas.openxmlformats.org/officeDocument/2006/relationships/externalLink" Target="externalLinks/externalLink49.xml"/><Relationship Id="rId51" Type="http://schemas.openxmlformats.org/officeDocument/2006/relationships/externalLink" Target="externalLinks/externalLink50.xml"/><Relationship Id="rId52" Type="http://schemas.openxmlformats.org/officeDocument/2006/relationships/externalLink" Target="externalLinks/externalLink51.xml"/><Relationship Id="rId53" Type="http://schemas.openxmlformats.org/officeDocument/2006/relationships/externalLink" Target="externalLinks/externalLink52.xml"/><Relationship Id="rId54" Type="http://schemas.openxmlformats.org/officeDocument/2006/relationships/externalLink" Target="externalLinks/externalLink53.xml"/><Relationship Id="rId55" Type="http://schemas.openxmlformats.org/officeDocument/2006/relationships/externalLink" Target="externalLinks/externalLink54.xml"/><Relationship Id="rId56" Type="http://schemas.openxmlformats.org/officeDocument/2006/relationships/externalLink" Target="externalLinks/externalLink55.xml"/><Relationship Id="rId57" Type="http://schemas.openxmlformats.org/officeDocument/2006/relationships/externalLink" Target="externalLinks/externalLink56.xml"/><Relationship Id="rId58" Type="http://schemas.openxmlformats.org/officeDocument/2006/relationships/externalLink" Target="externalLinks/externalLink57.xml"/><Relationship Id="rId59" Type="http://schemas.openxmlformats.org/officeDocument/2006/relationships/externalLink" Target="externalLinks/externalLink58.xml"/><Relationship Id="rId40" Type="http://schemas.openxmlformats.org/officeDocument/2006/relationships/externalLink" Target="externalLinks/externalLink39.xml"/><Relationship Id="rId41" Type="http://schemas.openxmlformats.org/officeDocument/2006/relationships/externalLink" Target="externalLinks/externalLink40.xml"/><Relationship Id="rId42" Type="http://schemas.openxmlformats.org/officeDocument/2006/relationships/externalLink" Target="externalLinks/externalLink41.xml"/><Relationship Id="rId43" Type="http://schemas.openxmlformats.org/officeDocument/2006/relationships/externalLink" Target="externalLinks/externalLink42.xml"/><Relationship Id="rId44" Type="http://schemas.openxmlformats.org/officeDocument/2006/relationships/externalLink" Target="externalLinks/externalLink43.xml"/><Relationship Id="rId45" Type="http://schemas.openxmlformats.org/officeDocument/2006/relationships/externalLink" Target="externalLinks/externalLink44.xml"/><Relationship Id="rId46" Type="http://schemas.openxmlformats.org/officeDocument/2006/relationships/externalLink" Target="externalLinks/externalLink45.xml"/><Relationship Id="rId47" Type="http://schemas.openxmlformats.org/officeDocument/2006/relationships/externalLink" Target="externalLinks/externalLink46.xml"/><Relationship Id="rId48" Type="http://schemas.openxmlformats.org/officeDocument/2006/relationships/externalLink" Target="externalLinks/externalLink47.xml"/><Relationship Id="rId49" Type="http://schemas.openxmlformats.org/officeDocument/2006/relationships/externalLink" Target="externalLinks/externalLink48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externalLink" Target="externalLinks/externalLink7.xml"/><Relationship Id="rId9" Type="http://schemas.openxmlformats.org/officeDocument/2006/relationships/externalLink" Target="externalLinks/externalLink8.xml"/><Relationship Id="rId30" Type="http://schemas.openxmlformats.org/officeDocument/2006/relationships/externalLink" Target="externalLinks/externalLink29.xml"/><Relationship Id="rId31" Type="http://schemas.openxmlformats.org/officeDocument/2006/relationships/externalLink" Target="externalLinks/externalLink30.xml"/><Relationship Id="rId32" Type="http://schemas.openxmlformats.org/officeDocument/2006/relationships/externalLink" Target="externalLinks/externalLink31.xml"/><Relationship Id="rId33" Type="http://schemas.openxmlformats.org/officeDocument/2006/relationships/externalLink" Target="externalLinks/externalLink32.xml"/><Relationship Id="rId34" Type="http://schemas.openxmlformats.org/officeDocument/2006/relationships/externalLink" Target="externalLinks/externalLink33.xml"/><Relationship Id="rId35" Type="http://schemas.openxmlformats.org/officeDocument/2006/relationships/externalLink" Target="externalLinks/externalLink34.xml"/><Relationship Id="rId36" Type="http://schemas.openxmlformats.org/officeDocument/2006/relationships/externalLink" Target="externalLinks/externalLink35.xml"/><Relationship Id="rId37" Type="http://schemas.openxmlformats.org/officeDocument/2006/relationships/externalLink" Target="externalLinks/externalLink36.xml"/><Relationship Id="rId38" Type="http://schemas.openxmlformats.org/officeDocument/2006/relationships/externalLink" Target="externalLinks/externalLink37.xml"/><Relationship Id="rId39" Type="http://schemas.openxmlformats.org/officeDocument/2006/relationships/externalLink" Target="externalLinks/externalLink38.xml"/><Relationship Id="rId20" Type="http://schemas.openxmlformats.org/officeDocument/2006/relationships/externalLink" Target="externalLinks/externalLink19.xml"/><Relationship Id="rId21" Type="http://schemas.openxmlformats.org/officeDocument/2006/relationships/externalLink" Target="externalLinks/externalLink20.xml"/><Relationship Id="rId22" Type="http://schemas.openxmlformats.org/officeDocument/2006/relationships/externalLink" Target="externalLinks/externalLink21.xml"/><Relationship Id="rId23" Type="http://schemas.openxmlformats.org/officeDocument/2006/relationships/externalLink" Target="externalLinks/externalLink22.xml"/><Relationship Id="rId24" Type="http://schemas.openxmlformats.org/officeDocument/2006/relationships/externalLink" Target="externalLinks/externalLink23.xml"/><Relationship Id="rId25" Type="http://schemas.openxmlformats.org/officeDocument/2006/relationships/externalLink" Target="externalLinks/externalLink24.xml"/><Relationship Id="rId26" Type="http://schemas.openxmlformats.org/officeDocument/2006/relationships/externalLink" Target="externalLinks/externalLink25.xml"/><Relationship Id="rId27" Type="http://schemas.openxmlformats.org/officeDocument/2006/relationships/externalLink" Target="externalLinks/externalLink26.xml"/><Relationship Id="rId28" Type="http://schemas.openxmlformats.org/officeDocument/2006/relationships/externalLink" Target="externalLinks/externalLink27.xml"/><Relationship Id="rId29" Type="http://schemas.openxmlformats.org/officeDocument/2006/relationships/externalLink" Target="externalLinks/externalLink28.xml"/><Relationship Id="rId60" Type="http://schemas.openxmlformats.org/officeDocument/2006/relationships/externalLink" Target="externalLinks/externalLink59.xml"/><Relationship Id="rId61" Type="http://schemas.openxmlformats.org/officeDocument/2006/relationships/externalLink" Target="externalLinks/externalLink60.xml"/><Relationship Id="rId62" Type="http://schemas.openxmlformats.org/officeDocument/2006/relationships/externalLink" Target="externalLinks/externalLink61.xml"/><Relationship Id="rId10" Type="http://schemas.openxmlformats.org/officeDocument/2006/relationships/externalLink" Target="externalLinks/externalLink9.xml"/><Relationship Id="rId11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1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71475" y="152400"/>
          <a:ext cx="4041775" cy="901700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419100</xdr:colOff>
      <xdr:row>3</xdr:row>
      <xdr:rowOff>95250</xdr:rowOff>
    </xdr:from>
    <xdr:to>
      <xdr:col>33</xdr:col>
      <xdr:colOff>528302</xdr:colOff>
      <xdr:row>8</xdr:row>
      <xdr:rowOff>193988</xdr:rowOff>
    </xdr:to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0" y="895350"/>
          <a:ext cx="1918952" cy="1165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Sep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9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9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9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9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9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9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9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9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9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9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Sep%20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9201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9201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9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9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9201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9201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920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920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9201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9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9201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9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0920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0920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092013%20-%20Falso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91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9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91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9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9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9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9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9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91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913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913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91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91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9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9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91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9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92013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913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9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9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9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9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9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9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9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9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9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92013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9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9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0913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0913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10913%20-%20Fals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9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9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9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59958.921489150584</v>
          </cell>
          <cell r="BV288">
            <v>5575842.9762025746</v>
          </cell>
        </row>
        <row r="290">
          <cell r="BU290">
            <v>-267.535534899391</v>
          </cell>
          <cell r="BV290">
            <v>-49676.745159252161</v>
          </cell>
        </row>
      </sheetData>
      <sheetData sheetId="7">
        <row r="8">
          <cell r="C8" t="str">
            <v>PERIODO: 1.SEPTIEMBRE.2013 - 30.SEPTIEMBRE.2013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41525</v>
          </cell>
        </row>
      </sheetData>
      <sheetData sheetId="9"/>
      <sheetData sheetId="10">
        <row r="7">
          <cell r="B7">
            <v>41525</v>
          </cell>
        </row>
      </sheetData>
      <sheetData sheetId="11">
        <row r="7">
          <cell r="B7">
            <v>41525</v>
          </cell>
        </row>
      </sheetData>
      <sheetData sheetId="12">
        <row r="7">
          <cell r="B7">
            <v>41525</v>
          </cell>
        </row>
      </sheetData>
      <sheetData sheetId="13">
        <row r="7">
          <cell r="B7">
            <v>41525</v>
          </cell>
        </row>
      </sheetData>
      <sheetData sheetId="14">
        <row r="36">
          <cell r="B36">
            <v>193.34576854488409</v>
          </cell>
        </row>
      </sheetData>
      <sheetData sheetId="15"/>
      <sheetData sheetId="16">
        <row r="8">
          <cell r="B8">
            <v>41525</v>
          </cell>
        </row>
        <row r="12">
          <cell r="C12">
            <v>165.06010833333301</v>
          </cell>
        </row>
        <row r="13">
          <cell r="C13">
            <v>159.11287833333299</v>
          </cell>
        </row>
        <row r="14">
          <cell r="C14">
            <v>159.11879999999999</v>
          </cell>
        </row>
        <row r="15">
          <cell r="C15">
            <v>159.12813333333301</v>
          </cell>
        </row>
        <row r="16">
          <cell r="C16">
            <v>159.076911666667</v>
          </cell>
        </row>
        <row r="17">
          <cell r="C17">
            <v>159.10585</v>
          </cell>
        </row>
        <row r="18">
          <cell r="C18">
            <v>159.047146666667</v>
          </cell>
        </row>
        <row r="19">
          <cell r="C19">
            <v>164.56870166666701</v>
          </cell>
        </row>
        <row r="20">
          <cell r="C20">
            <v>162.78</v>
          </cell>
        </row>
        <row r="21">
          <cell r="C21">
            <v>162.78</v>
          </cell>
        </row>
        <row r="22">
          <cell r="C22">
            <v>164.51805999999999</v>
          </cell>
        </row>
        <row r="23">
          <cell r="C23">
            <v>162.78</v>
          </cell>
        </row>
        <row r="24">
          <cell r="C24">
            <v>163.2415</v>
          </cell>
        </row>
        <row r="25">
          <cell r="C25">
            <v>163.33355166666701</v>
          </cell>
        </row>
        <row r="26">
          <cell r="C26">
            <v>162.78</v>
          </cell>
        </row>
        <row r="27">
          <cell r="C27">
            <v>159.16450666666699</v>
          </cell>
        </row>
        <row r="28">
          <cell r="C28">
            <v>164.65235000000001</v>
          </cell>
        </row>
        <row r="29">
          <cell r="C29">
            <v>164.793896666667</v>
          </cell>
        </row>
        <row r="30">
          <cell r="C30">
            <v>172.797891666667</v>
          </cell>
        </row>
        <row r="31">
          <cell r="C31">
            <v>172.57995666666699</v>
          </cell>
        </row>
        <row r="32">
          <cell r="C32">
            <v>169.398145</v>
          </cell>
        </row>
        <row r="33">
          <cell r="C33">
            <v>164.601368333333</v>
          </cell>
        </row>
        <row r="34">
          <cell r="C34">
            <v>162.78</v>
          </cell>
        </row>
        <row r="35">
          <cell r="C35">
            <v>165.65916666666701</v>
          </cell>
        </row>
      </sheetData>
      <sheetData sheetId="17">
        <row r="36">
          <cell r="I36">
            <v>289.50817238216894</v>
          </cell>
        </row>
      </sheetData>
      <sheetData sheetId="18">
        <row r="36">
          <cell r="G36">
            <v>565.1224166666666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483.87199999999996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7.1767781275394995</v>
          </cell>
        </row>
      </sheetData>
      <sheetData sheetId="33">
        <row r="36">
          <cell r="R36">
            <v>513.20464662606707</v>
          </cell>
        </row>
      </sheetData>
      <sheetData sheetId="34">
        <row r="36">
          <cell r="E36">
            <v>3.9272218724604997</v>
          </cell>
        </row>
      </sheetData>
      <sheetData sheetId="35">
        <row r="36">
          <cell r="E36">
            <v>15.733396406662498</v>
          </cell>
        </row>
      </sheetData>
      <sheetData sheetId="36"/>
      <sheetData sheetId="37">
        <row r="36">
          <cell r="E36">
            <v>15.44</v>
          </cell>
        </row>
      </sheetData>
      <sheetData sheetId="38">
        <row r="36">
          <cell r="E36">
            <v>157.87886133750001</v>
          </cell>
        </row>
      </sheetData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41526</v>
          </cell>
        </row>
      </sheetData>
      <sheetData sheetId="9"/>
      <sheetData sheetId="10">
        <row r="7">
          <cell r="B7">
            <v>41526</v>
          </cell>
        </row>
      </sheetData>
      <sheetData sheetId="11">
        <row r="7">
          <cell r="B7">
            <v>41526</v>
          </cell>
        </row>
      </sheetData>
      <sheetData sheetId="12">
        <row r="7">
          <cell r="B7">
            <v>41526</v>
          </cell>
        </row>
      </sheetData>
      <sheetData sheetId="13">
        <row r="7">
          <cell r="B7">
            <v>41526</v>
          </cell>
        </row>
      </sheetData>
      <sheetData sheetId="14">
        <row r="36">
          <cell r="B36">
            <v>229.79652443145869</v>
          </cell>
        </row>
      </sheetData>
      <sheetData sheetId="15"/>
      <sheetData sheetId="16">
        <row r="8">
          <cell r="B8">
            <v>41526</v>
          </cell>
        </row>
        <row r="12">
          <cell r="C12">
            <v>159.200686666667</v>
          </cell>
        </row>
        <row r="13">
          <cell r="C13">
            <v>157.43582000000001</v>
          </cell>
        </row>
        <row r="14">
          <cell r="C14">
            <v>156.9872</v>
          </cell>
        </row>
        <row r="15">
          <cell r="C15">
            <v>156.9872</v>
          </cell>
        </row>
        <row r="16">
          <cell r="C16">
            <v>156.9872</v>
          </cell>
        </row>
        <row r="17">
          <cell r="C17">
            <v>166.40533833333299</v>
          </cell>
        </row>
        <row r="18">
          <cell r="C18">
            <v>163.24343500000001</v>
          </cell>
        </row>
        <row r="19">
          <cell r="C19">
            <v>166.098068333333</v>
          </cell>
        </row>
        <row r="20">
          <cell r="C20">
            <v>164.38746</v>
          </cell>
        </row>
        <row r="21">
          <cell r="C21">
            <v>169.45406333333301</v>
          </cell>
        </row>
        <row r="22">
          <cell r="C22">
            <v>174.423836666667</v>
          </cell>
        </row>
        <row r="23">
          <cell r="C23">
            <v>174.476279661017</v>
          </cell>
        </row>
        <row r="24">
          <cell r="C24">
            <v>165.336085</v>
          </cell>
        </row>
        <row r="25">
          <cell r="C25">
            <v>164.33995166666699</v>
          </cell>
        </row>
        <row r="26">
          <cell r="C26">
            <v>163.31399999999999</v>
          </cell>
        </row>
        <row r="27">
          <cell r="C27">
            <v>162.71095500000001</v>
          </cell>
        </row>
        <row r="28">
          <cell r="C28">
            <v>164.374658333333</v>
          </cell>
        </row>
        <row r="29">
          <cell r="C29">
            <v>164.806633333333</v>
          </cell>
        </row>
        <row r="30">
          <cell r="C30">
            <v>176.89482333333299</v>
          </cell>
        </row>
        <row r="31">
          <cell r="C31">
            <v>174.64674833333299</v>
          </cell>
        </row>
        <row r="32">
          <cell r="C32">
            <v>176.059341666667</v>
          </cell>
        </row>
        <row r="33">
          <cell r="C33">
            <v>169.22673333333299</v>
          </cell>
        </row>
        <row r="34">
          <cell r="C34">
            <v>168.19726</v>
          </cell>
        </row>
        <row r="35">
          <cell r="C35">
            <v>168.772388333333</v>
          </cell>
        </row>
      </sheetData>
      <sheetData sheetId="17">
        <row r="36">
          <cell r="I36">
            <v>288.02149851722714</v>
          </cell>
        </row>
      </sheetData>
      <sheetData sheetId="18">
        <row r="36">
          <cell r="G36">
            <v>564.32141666666678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540.49599999999998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9.146542607972</v>
          </cell>
        </row>
      </sheetData>
      <sheetData sheetId="33">
        <row r="36">
          <cell r="R36">
            <v>782.80562219362002</v>
          </cell>
        </row>
      </sheetData>
      <sheetData sheetId="34">
        <row r="36">
          <cell r="E36">
            <v>4.0374573920280001</v>
          </cell>
        </row>
      </sheetData>
      <sheetData sheetId="35">
        <row r="36">
          <cell r="E36">
            <v>22.05988560722</v>
          </cell>
        </row>
      </sheetData>
      <sheetData sheetId="36"/>
      <sheetData sheetId="37">
        <row r="36">
          <cell r="E36">
            <v>21.248000000000001</v>
          </cell>
        </row>
      </sheetData>
      <sheetData sheetId="38">
        <row r="36">
          <cell r="E36">
            <v>141.33567045000001</v>
          </cell>
        </row>
      </sheetData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41527</v>
          </cell>
        </row>
      </sheetData>
      <sheetData sheetId="9"/>
      <sheetData sheetId="10">
        <row r="7">
          <cell r="B7">
            <v>41527</v>
          </cell>
        </row>
      </sheetData>
      <sheetData sheetId="11">
        <row r="7">
          <cell r="B7">
            <v>41527</v>
          </cell>
        </row>
      </sheetData>
      <sheetData sheetId="12">
        <row r="7">
          <cell r="B7">
            <v>41527</v>
          </cell>
        </row>
      </sheetData>
      <sheetData sheetId="13">
        <row r="7">
          <cell r="B7">
            <v>41527</v>
          </cell>
        </row>
      </sheetData>
      <sheetData sheetId="14">
        <row r="36">
          <cell r="B36">
            <v>238.68383690051246</v>
          </cell>
        </row>
      </sheetData>
      <sheetData sheetId="15"/>
      <sheetData sheetId="16">
        <row r="8">
          <cell r="B8">
            <v>41527</v>
          </cell>
        </row>
        <row r="12">
          <cell r="C12">
            <v>157.46490499999999</v>
          </cell>
        </row>
        <row r="13">
          <cell r="C13">
            <v>158.03935999999999</v>
          </cell>
        </row>
        <row r="14">
          <cell r="C14">
            <v>159.465683333333</v>
          </cell>
        </row>
        <row r="15">
          <cell r="C15">
            <v>159.49080000000001</v>
          </cell>
        </row>
        <row r="16">
          <cell r="C16">
            <v>157.05955499999999</v>
          </cell>
        </row>
        <row r="17">
          <cell r="C17">
            <v>161.67235833333299</v>
          </cell>
        </row>
        <row r="18">
          <cell r="C18">
            <v>160.83442666666701</v>
          </cell>
        </row>
        <row r="19">
          <cell r="C19">
            <v>165.12482333333301</v>
          </cell>
        </row>
        <row r="20">
          <cell r="C20">
            <v>167.86755666666701</v>
          </cell>
        </row>
        <row r="21">
          <cell r="C21">
            <v>174.459528333333</v>
          </cell>
        </row>
        <row r="22">
          <cell r="C22">
            <v>172.677946666667</v>
          </cell>
        </row>
        <row r="23">
          <cell r="C23">
            <v>173.274538333333</v>
          </cell>
        </row>
        <row r="24">
          <cell r="C24">
            <v>174.93441999999999</v>
          </cell>
        </row>
        <row r="25">
          <cell r="C25">
            <v>168.80781833333299</v>
          </cell>
        </row>
        <row r="26">
          <cell r="C26">
            <v>169.14524499999999</v>
          </cell>
        </row>
        <row r="27">
          <cell r="C27">
            <v>169.245061666667</v>
          </cell>
        </row>
        <row r="28">
          <cell r="C28">
            <v>170.59772833333301</v>
          </cell>
        </row>
        <row r="29">
          <cell r="C29">
            <v>172.07130833333301</v>
          </cell>
        </row>
        <row r="30">
          <cell r="C30">
            <v>174.700696666667</v>
          </cell>
        </row>
        <row r="31">
          <cell r="C31">
            <v>172.99995833333301</v>
          </cell>
        </row>
        <row r="32">
          <cell r="C32">
            <v>175.91796833333299</v>
          </cell>
        </row>
        <row r="33">
          <cell r="C33">
            <v>171.968208333333</v>
          </cell>
        </row>
        <row r="34">
          <cell r="C34">
            <v>162.141966666667</v>
          </cell>
        </row>
        <row r="35">
          <cell r="C35">
            <v>162.96201500000001</v>
          </cell>
        </row>
      </sheetData>
      <sheetData sheetId="17">
        <row r="36">
          <cell r="I36">
            <v>294.21009902183783</v>
          </cell>
        </row>
      </sheetData>
      <sheetData sheetId="18">
        <row r="36">
          <cell r="G36">
            <v>564.39858333333325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538.85599999999988</v>
          </cell>
        </row>
      </sheetData>
      <sheetData sheetId="28"/>
      <sheetData sheetId="29"/>
      <sheetData sheetId="30"/>
      <sheetData sheetId="31"/>
      <sheetData sheetId="32">
        <row r="36">
          <cell r="E36">
            <v>2.8852971917644998</v>
          </cell>
        </row>
      </sheetData>
      <sheetData sheetId="33">
        <row r="36">
          <cell r="R36">
            <v>992.5517016888731</v>
          </cell>
        </row>
      </sheetData>
      <sheetData sheetId="34">
        <row r="36">
          <cell r="E36">
            <v>1.4667028082355</v>
          </cell>
        </row>
      </sheetData>
      <sheetData sheetId="35">
        <row r="36">
          <cell r="E36">
            <v>13.850899977797498</v>
          </cell>
        </row>
      </sheetData>
      <sheetData sheetId="36"/>
      <sheetData sheetId="37">
        <row r="36">
          <cell r="E36">
            <v>9.4399999999999977</v>
          </cell>
        </row>
      </sheetData>
      <sheetData sheetId="38">
        <row r="36">
          <cell r="E36">
            <v>154.14589157499998</v>
          </cell>
        </row>
      </sheetData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41528</v>
          </cell>
        </row>
      </sheetData>
      <sheetData sheetId="9"/>
      <sheetData sheetId="10">
        <row r="7">
          <cell r="B7">
            <v>41528</v>
          </cell>
        </row>
      </sheetData>
      <sheetData sheetId="11">
        <row r="7">
          <cell r="B7">
            <v>41528</v>
          </cell>
        </row>
      </sheetData>
      <sheetData sheetId="12">
        <row r="7">
          <cell r="B7">
            <v>41528</v>
          </cell>
        </row>
      </sheetData>
      <sheetData sheetId="13">
        <row r="7">
          <cell r="B7">
            <v>41528</v>
          </cell>
        </row>
      </sheetData>
      <sheetData sheetId="14">
        <row r="36">
          <cell r="B36">
            <v>235.79349301460576</v>
          </cell>
        </row>
      </sheetData>
      <sheetData sheetId="15"/>
      <sheetData sheetId="16">
        <row r="8">
          <cell r="B8">
            <v>41528</v>
          </cell>
        </row>
        <row r="12">
          <cell r="C12">
            <v>159.78029166666701</v>
          </cell>
        </row>
        <row r="13">
          <cell r="C13">
            <v>158.95908</v>
          </cell>
        </row>
        <row r="14">
          <cell r="C14">
            <v>158.37610333333299</v>
          </cell>
        </row>
        <row r="15">
          <cell r="C15">
            <v>159.291765</v>
          </cell>
        </row>
        <row r="16">
          <cell r="C16">
            <v>157.12410499999999</v>
          </cell>
        </row>
        <row r="17">
          <cell r="C17">
            <v>161.987145</v>
          </cell>
        </row>
        <row r="18">
          <cell r="C18">
            <v>160.884545</v>
          </cell>
        </row>
        <row r="19">
          <cell r="C19">
            <v>162.454941666667</v>
          </cell>
        </row>
        <row r="20">
          <cell r="C20">
            <v>167.40053333333299</v>
          </cell>
        </row>
        <row r="21">
          <cell r="C21">
            <v>170.79680833333299</v>
          </cell>
        </row>
        <row r="22">
          <cell r="C22">
            <v>170.760166666667</v>
          </cell>
        </row>
        <row r="23">
          <cell r="C23">
            <v>171.79223500000001</v>
          </cell>
        </row>
        <row r="24">
          <cell r="C24">
            <v>169.491183333333</v>
          </cell>
        </row>
        <row r="25">
          <cell r="C25">
            <v>170.194616666667</v>
          </cell>
        </row>
        <row r="26">
          <cell r="C26">
            <v>169.708323333333</v>
          </cell>
        </row>
        <row r="27">
          <cell r="C27">
            <v>166.00786500000001</v>
          </cell>
        </row>
        <row r="28">
          <cell r="C28">
            <v>165.05185166666701</v>
          </cell>
        </row>
        <row r="29">
          <cell r="C29">
            <v>165.56936666666701</v>
          </cell>
        </row>
        <row r="30">
          <cell r="C30">
            <v>174.53041999999999</v>
          </cell>
        </row>
        <row r="31">
          <cell r="C31">
            <v>172.30499333333299</v>
          </cell>
        </row>
        <row r="32">
          <cell r="C32">
            <v>174.82659333333299</v>
          </cell>
        </row>
        <row r="33">
          <cell r="C33">
            <v>165.67875833333301</v>
          </cell>
        </row>
        <row r="34">
          <cell r="C34">
            <v>161.28266833333299</v>
          </cell>
        </row>
        <row r="35">
          <cell r="C35">
            <v>165.69869333333301</v>
          </cell>
        </row>
      </sheetData>
      <sheetData sheetId="17">
        <row r="36">
          <cell r="I36">
            <v>288.04553756980516</v>
          </cell>
        </row>
      </sheetData>
      <sheetData sheetId="18">
        <row r="36">
          <cell r="G36">
            <v>565.13649999999996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538.19999999999993</v>
          </cell>
        </row>
      </sheetData>
      <sheetData sheetId="28"/>
      <sheetData sheetId="29"/>
      <sheetData sheetId="30"/>
      <sheetData sheetId="31"/>
      <sheetData sheetId="32">
        <row r="36">
          <cell r="E36">
            <v>21.743057402186999</v>
          </cell>
        </row>
      </sheetData>
      <sheetData sheetId="33">
        <row r="36">
          <cell r="R36">
            <v>855.66519835453892</v>
          </cell>
        </row>
      </sheetData>
      <sheetData sheetId="34">
        <row r="36">
          <cell r="E36">
            <v>17.616942597813004</v>
          </cell>
        </row>
      </sheetData>
      <sheetData sheetId="35">
        <row r="36">
          <cell r="E36">
            <v>35.217070926142505</v>
          </cell>
        </row>
      </sheetData>
      <sheetData sheetId="36"/>
      <sheetData sheetId="37">
        <row r="36">
          <cell r="E36">
            <v>42.52</v>
          </cell>
        </row>
      </sheetData>
      <sheetData sheetId="38">
        <row r="36">
          <cell r="E36">
            <v>146.430681475</v>
          </cell>
        </row>
      </sheetData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41529</v>
          </cell>
        </row>
      </sheetData>
      <sheetData sheetId="9"/>
      <sheetData sheetId="10">
        <row r="7">
          <cell r="B7">
            <v>41529</v>
          </cell>
        </row>
      </sheetData>
      <sheetData sheetId="11">
        <row r="7">
          <cell r="B7">
            <v>41529</v>
          </cell>
        </row>
      </sheetData>
      <sheetData sheetId="12">
        <row r="7">
          <cell r="B7">
            <v>41529</v>
          </cell>
        </row>
      </sheetData>
      <sheetData sheetId="13">
        <row r="7">
          <cell r="B7">
            <v>41529</v>
          </cell>
        </row>
      </sheetData>
      <sheetData sheetId="14">
        <row r="36">
          <cell r="B36">
            <v>233.84687444333503</v>
          </cell>
        </row>
      </sheetData>
      <sheetData sheetId="15"/>
      <sheetData sheetId="16">
        <row r="8">
          <cell r="B8">
            <v>41529</v>
          </cell>
        </row>
        <row r="12">
          <cell r="C12">
            <v>159.34273166666699</v>
          </cell>
        </row>
        <row r="13">
          <cell r="C13">
            <v>159.06138833333301</v>
          </cell>
        </row>
        <row r="14">
          <cell r="C14">
            <v>159.171183333333</v>
          </cell>
        </row>
        <row r="15">
          <cell r="C15">
            <v>157.91290000000001</v>
          </cell>
        </row>
        <row r="16">
          <cell r="C16">
            <v>158.34658833333299</v>
          </cell>
        </row>
        <row r="17">
          <cell r="C17">
            <v>159.77418499999999</v>
          </cell>
        </row>
        <row r="18">
          <cell r="C18">
            <v>162.515336666667</v>
          </cell>
        </row>
        <row r="19">
          <cell r="C19">
            <v>160.665496666667</v>
          </cell>
        </row>
        <row r="20">
          <cell r="C20">
            <v>171.38477</v>
          </cell>
        </row>
        <row r="21">
          <cell r="C21">
            <v>169.21227833333299</v>
          </cell>
        </row>
        <row r="22">
          <cell r="C22">
            <v>171.791791666667</v>
          </cell>
        </row>
        <row r="23">
          <cell r="C23">
            <v>169.713975</v>
          </cell>
        </row>
        <row r="24">
          <cell r="C24">
            <v>170.94224500000001</v>
          </cell>
        </row>
        <row r="25">
          <cell r="C25">
            <v>169.320928333333</v>
          </cell>
        </row>
        <row r="26">
          <cell r="C26">
            <v>169.43546000000001</v>
          </cell>
        </row>
        <row r="27">
          <cell r="C27">
            <v>169.43321333333299</v>
          </cell>
        </row>
        <row r="28">
          <cell r="C28">
            <v>169.73908</v>
          </cell>
        </row>
        <row r="29">
          <cell r="C29">
            <v>166.115545</v>
          </cell>
        </row>
        <row r="30">
          <cell r="C30">
            <v>177.47853499999999</v>
          </cell>
        </row>
        <row r="31">
          <cell r="C31">
            <v>174.764148333333</v>
          </cell>
        </row>
        <row r="32">
          <cell r="C32">
            <v>174.489898333333</v>
          </cell>
        </row>
        <row r="33">
          <cell r="C33">
            <v>169.01942500000001</v>
          </cell>
        </row>
        <row r="34">
          <cell r="C34">
            <v>162.460833333333</v>
          </cell>
        </row>
        <row r="35">
          <cell r="C35">
            <v>164.95220499999999</v>
          </cell>
        </row>
      </sheetData>
      <sheetData sheetId="17">
        <row r="36">
          <cell r="I36">
            <v>297.69850173189815</v>
          </cell>
        </row>
      </sheetData>
      <sheetData sheetId="18">
        <row r="36">
          <cell r="G36">
            <v>554.18108333333339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538.88</v>
          </cell>
        </row>
      </sheetData>
      <sheetData sheetId="28"/>
      <sheetData sheetId="29"/>
      <sheetData sheetId="30"/>
      <sheetData sheetId="31"/>
      <sheetData sheetId="32">
        <row r="36">
          <cell r="E36">
            <v>6.9260464799460006</v>
          </cell>
        </row>
      </sheetData>
      <sheetData sheetId="33">
        <row r="36">
          <cell r="R36">
            <v>906.33536919648543</v>
          </cell>
        </row>
      </sheetData>
      <sheetData sheetId="34">
        <row r="36">
          <cell r="E36">
            <v>5.2659535200539995</v>
          </cell>
        </row>
      </sheetData>
      <sheetData sheetId="35">
        <row r="36">
          <cell r="E36">
            <v>17.559545588362496</v>
          </cell>
        </row>
      </sheetData>
      <sheetData sheetId="36"/>
      <sheetData sheetId="37">
        <row r="36">
          <cell r="E36">
            <v>18.552</v>
          </cell>
        </row>
      </sheetData>
      <sheetData sheetId="38">
        <row r="36">
          <cell r="E36">
            <v>135.2403463</v>
          </cell>
        </row>
      </sheetData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41530</v>
          </cell>
        </row>
      </sheetData>
      <sheetData sheetId="9"/>
      <sheetData sheetId="10">
        <row r="7">
          <cell r="B7">
            <v>41530</v>
          </cell>
        </row>
      </sheetData>
      <sheetData sheetId="11">
        <row r="7">
          <cell r="B7">
            <v>41530</v>
          </cell>
        </row>
      </sheetData>
      <sheetData sheetId="12">
        <row r="7">
          <cell r="B7">
            <v>41530</v>
          </cell>
        </row>
      </sheetData>
      <sheetData sheetId="13">
        <row r="7">
          <cell r="B7">
            <v>41530</v>
          </cell>
        </row>
      </sheetData>
      <sheetData sheetId="14">
        <row r="36">
          <cell r="B36">
            <v>228.37687188344825</v>
          </cell>
        </row>
      </sheetData>
      <sheetData sheetId="15"/>
      <sheetData sheetId="16">
        <row r="8">
          <cell r="B8">
            <v>41530</v>
          </cell>
        </row>
        <row r="12">
          <cell r="C12">
            <v>160.303065</v>
          </cell>
        </row>
        <row r="13">
          <cell r="C13">
            <v>156.59809999999999</v>
          </cell>
        </row>
        <row r="14">
          <cell r="C14">
            <v>156.59809999999999</v>
          </cell>
        </row>
        <row r="15">
          <cell r="C15">
            <v>158.87060333333301</v>
          </cell>
        </row>
        <row r="16">
          <cell r="C16">
            <v>159.752078333333</v>
          </cell>
        </row>
        <row r="17">
          <cell r="C17">
            <v>164.02114499999999</v>
          </cell>
        </row>
        <row r="18">
          <cell r="C18">
            <v>160.95491833333301</v>
          </cell>
        </row>
        <row r="19">
          <cell r="C19">
            <v>163.88044333333301</v>
          </cell>
        </row>
        <row r="20">
          <cell r="C20">
            <v>164.350846666667</v>
          </cell>
        </row>
        <row r="21">
          <cell r="C21">
            <v>172.606316666667</v>
          </cell>
        </row>
        <row r="22">
          <cell r="C22">
            <v>172.68651333333301</v>
          </cell>
        </row>
        <row r="23">
          <cell r="C23">
            <v>170.451325</v>
          </cell>
        </row>
        <row r="24">
          <cell r="C24">
            <v>170.49757500000001</v>
          </cell>
        </row>
        <row r="25">
          <cell r="C25">
            <v>174.05455499999999</v>
          </cell>
        </row>
        <row r="26">
          <cell r="C26">
            <v>172.7259</v>
          </cell>
        </row>
        <row r="27">
          <cell r="C27">
            <v>170.57881</v>
          </cell>
        </row>
        <row r="28">
          <cell r="C28">
            <v>172.831328333333</v>
          </cell>
        </row>
        <row r="29">
          <cell r="C29">
            <v>170.36933999999999</v>
          </cell>
        </row>
        <row r="30">
          <cell r="C30">
            <v>176.06285666666699</v>
          </cell>
        </row>
        <row r="31">
          <cell r="C31">
            <v>173.23630333333301</v>
          </cell>
        </row>
        <row r="32">
          <cell r="C32">
            <v>175.97262499999999</v>
          </cell>
        </row>
        <row r="33">
          <cell r="C33">
            <v>169.45691500000001</v>
          </cell>
        </row>
        <row r="34">
          <cell r="C34">
            <v>163.061133333333</v>
          </cell>
        </row>
        <row r="35">
          <cell r="C35">
            <v>160.66201333333299</v>
          </cell>
        </row>
      </sheetData>
      <sheetData sheetId="17">
        <row r="36">
          <cell r="I36">
            <v>287.78816109777307</v>
          </cell>
        </row>
      </sheetData>
      <sheetData sheetId="18">
        <row r="36">
          <cell r="G36">
            <v>566.33012499999995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528.48</v>
          </cell>
        </row>
      </sheetData>
      <sheetData sheetId="28"/>
      <sheetData sheetId="29"/>
      <sheetData sheetId="30"/>
      <sheetData sheetId="31"/>
      <sheetData sheetId="32">
        <row r="36">
          <cell r="E36">
            <v>8.7549625909365005</v>
          </cell>
        </row>
      </sheetData>
      <sheetData sheetId="33">
        <row r="36">
          <cell r="R36">
            <v>1052.2099911503653</v>
          </cell>
        </row>
      </sheetData>
      <sheetData sheetId="34">
        <row r="36">
          <cell r="E36">
            <v>5.6130374090634998</v>
          </cell>
        </row>
      </sheetData>
      <sheetData sheetId="35">
        <row r="36">
          <cell r="E36">
            <v>14.474016473904999</v>
          </cell>
        </row>
      </sheetData>
      <sheetData sheetId="36"/>
      <sheetData sheetId="37">
        <row r="36">
          <cell r="E36">
            <v>20.488</v>
          </cell>
        </row>
      </sheetData>
      <sheetData sheetId="38">
        <row r="36">
          <cell r="E36">
            <v>96.539287724999994</v>
          </cell>
        </row>
      </sheetData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41531</v>
          </cell>
        </row>
      </sheetData>
      <sheetData sheetId="9"/>
      <sheetData sheetId="10">
        <row r="7">
          <cell r="B7">
            <v>41531</v>
          </cell>
        </row>
      </sheetData>
      <sheetData sheetId="11">
        <row r="7">
          <cell r="B7">
            <v>41531</v>
          </cell>
        </row>
      </sheetData>
      <sheetData sheetId="12">
        <row r="7">
          <cell r="B7">
            <v>41531</v>
          </cell>
        </row>
      </sheetData>
      <sheetData sheetId="13">
        <row r="7">
          <cell r="B7">
            <v>41531</v>
          </cell>
        </row>
      </sheetData>
      <sheetData sheetId="14">
        <row r="36">
          <cell r="B36">
            <v>241.27673633647072</v>
          </cell>
        </row>
      </sheetData>
      <sheetData sheetId="15"/>
      <sheetData sheetId="16">
        <row r="8">
          <cell r="B8">
            <v>41531</v>
          </cell>
        </row>
        <row r="12">
          <cell r="C12">
            <v>163.744486666667</v>
          </cell>
        </row>
        <row r="13">
          <cell r="C13">
            <v>160.61659666666699</v>
          </cell>
        </row>
        <row r="14">
          <cell r="C14">
            <v>159.863721666667</v>
          </cell>
        </row>
        <row r="15">
          <cell r="C15">
            <v>156.75214500000001</v>
          </cell>
        </row>
        <row r="16">
          <cell r="C16">
            <v>159.37138166666699</v>
          </cell>
        </row>
        <row r="17">
          <cell r="C17">
            <v>165.305133333333</v>
          </cell>
        </row>
        <row r="18">
          <cell r="C18">
            <v>161.72526666666701</v>
          </cell>
        </row>
        <row r="19">
          <cell r="C19">
            <v>161.952</v>
          </cell>
        </row>
        <row r="20">
          <cell r="C20">
            <v>162.81460000000001</v>
          </cell>
        </row>
        <row r="21">
          <cell r="C21">
            <v>163.31399999999999</v>
          </cell>
        </row>
        <row r="22">
          <cell r="C22">
            <v>163.31399999999999</v>
          </cell>
        </row>
        <row r="23">
          <cell r="C23">
            <v>163.31399999999999</v>
          </cell>
        </row>
        <row r="24">
          <cell r="C24">
            <v>163.31399999999999</v>
          </cell>
        </row>
        <row r="25">
          <cell r="C25">
            <v>163.31399999999999</v>
          </cell>
        </row>
        <row r="26">
          <cell r="C26">
            <v>163.31399999999999</v>
          </cell>
        </row>
        <row r="27">
          <cell r="C27">
            <v>163.31399999999999</v>
          </cell>
        </row>
        <row r="28">
          <cell r="C28">
            <v>163.31399999999999</v>
          </cell>
        </row>
        <row r="29">
          <cell r="C29">
            <v>172.56509</v>
          </cell>
        </row>
        <row r="30">
          <cell r="C30">
            <v>176.31218166666699</v>
          </cell>
        </row>
        <row r="31">
          <cell r="C31">
            <v>172.970088333333</v>
          </cell>
        </row>
        <row r="32">
          <cell r="C32">
            <v>176.42078833333301</v>
          </cell>
        </row>
        <row r="33">
          <cell r="C33">
            <v>169.318093333333</v>
          </cell>
        </row>
        <row r="34">
          <cell r="C34">
            <v>166.70208666666699</v>
          </cell>
        </row>
        <row r="35">
          <cell r="C35">
            <v>164.960941666667</v>
          </cell>
        </row>
      </sheetData>
      <sheetData sheetId="17">
        <row r="36">
          <cell r="I36">
            <v>288.57850000000008</v>
          </cell>
        </row>
      </sheetData>
      <sheetData sheetId="18">
        <row r="36">
          <cell r="G36">
            <v>566.64341666666655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535.31999999999994</v>
          </cell>
        </row>
      </sheetData>
      <sheetData sheetId="28"/>
      <sheetData sheetId="29"/>
      <sheetData sheetId="30"/>
      <sheetData sheetId="31"/>
      <sheetData sheetId="32">
        <row r="36">
          <cell r="E36">
            <v>0.61763593729650001</v>
          </cell>
        </row>
      </sheetData>
      <sheetData sheetId="33">
        <row r="36">
          <cell r="R36">
            <v>634.88839650725504</v>
          </cell>
        </row>
      </sheetData>
      <sheetData sheetId="34">
        <row r="36">
          <cell r="E36">
            <v>0.1503640627035</v>
          </cell>
        </row>
      </sheetData>
      <sheetData sheetId="35">
        <row r="36">
          <cell r="E36">
            <v>4.1096773629724996</v>
          </cell>
        </row>
      </sheetData>
      <sheetData sheetId="36"/>
      <sheetData sheetId="37">
        <row r="36">
          <cell r="E36">
            <v>3.1280000000000001</v>
          </cell>
        </row>
      </sheetData>
      <sheetData sheetId="38">
        <row r="36">
          <cell r="E36">
            <v>108.80573614999999</v>
          </cell>
        </row>
      </sheetData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41532</v>
          </cell>
        </row>
      </sheetData>
      <sheetData sheetId="9"/>
      <sheetData sheetId="10">
        <row r="7">
          <cell r="B7">
            <v>41532</v>
          </cell>
        </row>
      </sheetData>
      <sheetData sheetId="11">
        <row r="7">
          <cell r="B7">
            <v>41532</v>
          </cell>
        </row>
      </sheetData>
      <sheetData sheetId="12">
        <row r="7">
          <cell r="B7">
            <v>41532</v>
          </cell>
        </row>
      </sheetData>
      <sheetData sheetId="13">
        <row r="7">
          <cell r="B7">
            <v>41532</v>
          </cell>
        </row>
      </sheetData>
      <sheetData sheetId="14">
        <row r="36">
          <cell r="B36">
            <v>221.51965622283461</v>
          </cell>
        </row>
      </sheetData>
      <sheetData sheetId="15"/>
      <sheetData sheetId="16">
        <row r="8">
          <cell r="B8">
            <v>41532</v>
          </cell>
        </row>
        <row r="12">
          <cell r="C12">
            <v>160.66392500000001</v>
          </cell>
        </row>
        <row r="13">
          <cell r="C13">
            <v>161.28544833333299</v>
          </cell>
        </row>
        <row r="14">
          <cell r="C14">
            <v>160.62634333333301</v>
          </cell>
        </row>
        <row r="15">
          <cell r="C15">
            <v>162.71225000000001</v>
          </cell>
        </row>
        <row r="16">
          <cell r="C16">
            <v>155.94413499999999</v>
          </cell>
        </row>
        <row r="17">
          <cell r="C17">
            <v>155.96011999999999</v>
          </cell>
        </row>
        <row r="18">
          <cell r="C18">
            <v>157.03479999999999</v>
          </cell>
        </row>
        <row r="19">
          <cell r="C19">
            <v>161.952</v>
          </cell>
        </row>
        <row r="20">
          <cell r="C20">
            <v>163.180683333334</v>
          </cell>
        </row>
        <row r="21">
          <cell r="C21">
            <v>163.31399999999999</v>
          </cell>
        </row>
        <row r="22">
          <cell r="C22">
            <v>163.31399999999999</v>
          </cell>
        </row>
        <row r="23">
          <cell r="C23">
            <v>163.31399999999999</v>
          </cell>
        </row>
        <row r="24">
          <cell r="C24">
            <v>163.31399999999999</v>
          </cell>
        </row>
        <row r="25">
          <cell r="C25">
            <v>167.06970000000001</v>
          </cell>
        </row>
        <row r="26">
          <cell r="C26">
            <v>169.39301</v>
          </cell>
        </row>
        <row r="27">
          <cell r="C27">
            <v>163.31399999999999</v>
          </cell>
        </row>
        <row r="28">
          <cell r="C28">
            <v>163.31399999999999</v>
          </cell>
        </row>
        <row r="29">
          <cell r="C29">
            <v>172.858755</v>
          </cell>
        </row>
        <row r="30">
          <cell r="C30">
            <v>174.22540166666701</v>
          </cell>
        </row>
        <row r="31">
          <cell r="C31">
            <v>174.70614333333299</v>
          </cell>
        </row>
        <row r="32">
          <cell r="C32">
            <v>163.55344333333301</v>
          </cell>
        </row>
        <row r="33">
          <cell r="C33">
            <v>161.93266333333301</v>
          </cell>
        </row>
        <row r="34">
          <cell r="C34">
            <v>165.595018333333</v>
          </cell>
        </row>
        <row r="35">
          <cell r="C35">
            <v>158.94888</v>
          </cell>
        </row>
      </sheetData>
      <sheetData sheetId="17">
        <row r="36">
          <cell r="I36">
            <v>287.46144733220513</v>
          </cell>
        </row>
      </sheetData>
      <sheetData sheetId="18">
        <row r="36">
          <cell r="G36">
            <v>564.87999999999988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537.048</v>
          </cell>
        </row>
      </sheetData>
      <sheetData sheetId="28"/>
      <sheetData sheetId="29"/>
      <sheetData sheetId="30"/>
      <sheetData sheetId="31"/>
      <sheetData sheetId="32">
        <row r="36">
          <cell r="E36">
            <v>1.3642663635955001</v>
          </cell>
        </row>
      </sheetData>
      <sheetData sheetId="33">
        <row r="36">
          <cell r="R36">
            <v>298.53941927651448</v>
          </cell>
        </row>
      </sheetData>
      <sheetData sheetId="34">
        <row r="36">
          <cell r="E36">
            <v>1.3237336364045</v>
          </cell>
        </row>
      </sheetData>
      <sheetData sheetId="35">
        <row r="36">
          <cell r="E36">
            <v>10.901236932902501</v>
          </cell>
        </row>
      </sheetData>
      <sheetData sheetId="36"/>
      <sheetData sheetId="37">
        <row r="36">
          <cell r="E36">
            <v>10.032</v>
          </cell>
        </row>
      </sheetData>
      <sheetData sheetId="38">
        <row r="36">
          <cell r="E36">
            <v>157.15006177499998</v>
          </cell>
        </row>
      </sheetData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41533</v>
          </cell>
        </row>
      </sheetData>
      <sheetData sheetId="9"/>
      <sheetData sheetId="10">
        <row r="7">
          <cell r="B7">
            <v>41533</v>
          </cell>
        </row>
      </sheetData>
      <sheetData sheetId="11">
        <row r="7">
          <cell r="B7">
            <v>41533</v>
          </cell>
        </row>
      </sheetData>
      <sheetData sheetId="12">
        <row r="7">
          <cell r="B7">
            <v>41533</v>
          </cell>
        </row>
      </sheetData>
      <sheetData sheetId="13">
        <row r="7">
          <cell r="B7">
            <v>41533</v>
          </cell>
        </row>
      </sheetData>
      <sheetData sheetId="14">
        <row r="36">
          <cell r="B36">
            <v>236.81820257667283</v>
          </cell>
        </row>
      </sheetData>
      <sheetData sheetId="15"/>
      <sheetData sheetId="16">
        <row r="8">
          <cell r="B8">
            <v>41533</v>
          </cell>
        </row>
        <row r="12">
          <cell r="C12">
            <v>156.65261166666701</v>
          </cell>
        </row>
        <row r="13">
          <cell r="C13">
            <v>156.81381500000001</v>
          </cell>
        </row>
        <row r="14">
          <cell r="C14">
            <v>152.25541999999999</v>
          </cell>
        </row>
        <row r="15">
          <cell r="C15">
            <v>153.827</v>
          </cell>
        </row>
        <row r="16">
          <cell r="C16">
            <v>156.29389333333299</v>
          </cell>
        </row>
        <row r="17">
          <cell r="C17">
            <v>161.20921999999999</v>
          </cell>
        </row>
        <row r="18">
          <cell r="C18">
            <v>160.48960500000001</v>
          </cell>
        </row>
        <row r="19">
          <cell r="C19">
            <v>160.516516666667</v>
          </cell>
        </row>
        <row r="20">
          <cell r="C20">
            <v>160.77665666666701</v>
          </cell>
        </row>
        <row r="21">
          <cell r="C21">
            <v>174.891085</v>
          </cell>
        </row>
        <row r="22">
          <cell r="C22">
            <v>172.801706666667</v>
          </cell>
        </row>
        <row r="23">
          <cell r="C23">
            <v>173.510991666667</v>
          </cell>
        </row>
        <row r="24">
          <cell r="C24">
            <v>174.501206666667</v>
          </cell>
        </row>
        <row r="25">
          <cell r="C25">
            <v>172.937473333333</v>
          </cell>
        </row>
        <row r="26">
          <cell r="C26">
            <v>174.478491666667</v>
          </cell>
        </row>
        <row r="27">
          <cell r="C27">
            <v>170.41887333333301</v>
          </cell>
        </row>
        <row r="28">
          <cell r="C28">
            <v>172.94171</v>
          </cell>
        </row>
        <row r="29">
          <cell r="C29">
            <v>174.005306666667</v>
          </cell>
        </row>
        <row r="30">
          <cell r="C30">
            <v>172.86307666666701</v>
          </cell>
        </row>
        <row r="31">
          <cell r="C31">
            <v>175.31683833333301</v>
          </cell>
        </row>
        <row r="32">
          <cell r="C32">
            <v>168.590396666667</v>
          </cell>
        </row>
        <row r="33">
          <cell r="C33">
            <v>168.77097333333299</v>
          </cell>
        </row>
        <row r="34">
          <cell r="C34">
            <v>164.20604499999999</v>
          </cell>
        </row>
        <row r="35">
          <cell r="C35">
            <v>159.70935</v>
          </cell>
        </row>
      </sheetData>
      <sheetData sheetId="17">
        <row r="36">
          <cell r="I36">
            <v>286.97662558559534</v>
          </cell>
        </row>
      </sheetData>
      <sheetData sheetId="18">
        <row r="36">
          <cell r="G36">
            <v>563.93833333333316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527.20000000000005</v>
          </cell>
        </row>
      </sheetData>
      <sheetData sheetId="28"/>
      <sheetData sheetId="29"/>
      <sheetData sheetId="30"/>
      <sheetData sheetId="31"/>
      <sheetData sheetId="32">
        <row r="36">
          <cell r="E36">
            <v>12.231616175270501</v>
          </cell>
        </row>
      </sheetData>
      <sheetData sheetId="33">
        <row r="36">
          <cell r="R36">
            <v>594.32213654493444</v>
          </cell>
        </row>
      </sheetData>
      <sheetData sheetId="34">
        <row r="36">
          <cell r="E36">
            <v>8.7603838247294998</v>
          </cell>
        </row>
      </sheetData>
      <sheetData sheetId="35">
        <row r="36">
          <cell r="E36">
            <v>19.092103844730001</v>
          </cell>
        </row>
      </sheetData>
      <sheetData sheetId="36"/>
      <sheetData sheetId="37">
        <row r="36">
          <cell r="E36">
            <v>25.488000000000003</v>
          </cell>
        </row>
      </sheetData>
      <sheetData sheetId="38">
        <row r="36">
          <cell r="E36">
            <v>148.44100019999999</v>
          </cell>
        </row>
      </sheetData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41534</v>
          </cell>
        </row>
      </sheetData>
      <sheetData sheetId="9"/>
      <sheetData sheetId="10">
        <row r="7">
          <cell r="B7">
            <v>41534</v>
          </cell>
        </row>
      </sheetData>
      <sheetData sheetId="11">
        <row r="7">
          <cell r="B7">
            <v>41534</v>
          </cell>
        </row>
      </sheetData>
      <sheetData sheetId="12">
        <row r="7">
          <cell r="B7">
            <v>41534</v>
          </cell>
        </row>
      </sheetData>
      <sheetData sheetId="13">
        <row r="7">
          <cell r="B7">
            <v>41534</v>
          </cell>
        </row>
      </sheetData>
      <sheetData sheetId="14">
        <row r="36">
          <cell r="B36">
            <v>230.30638250417383</v>
          </cell>
        </row>
      </sheetData>
      <sheetData sheetId="15"/>
      <sheetData sheetId="16">
        <row r="8">
          <cell r="B8">
            <v>41534</v>
          </cell>
        </row>
        <row r="12">
          <cell r="C12">
            <v>158.599523333333</v>
          </cell>
        </row>
        <row r="13">
          <cell r="C13">
            <v>156.605696666667</v>
          </cell>
        </row>
        <row r="14">
          <cell r="C14">
            <v>156.530933333333</v>
          </cell>
        </row>
        <row r="15">
          <cell r="C15">
            <v>156.69761333333301</v>
          </cell>
        </row>
        <row r="16">
          <cell r="C16">
            <v>157.562743333333</v>
          </cell>
        </row>
        <row r="17">
          <cell r="C17">
            <v>163.07059333333299</v>
          </cell>
        </row>
        <row r="18">
          <cell r="C18">
            <v>160.70835333333301</v>
          </cell>
        </row>
        <row r="19">
          <cell r="C19">
            <v>167.96923333333299</v>
          </cell>
        </row>
        <row r="20">
          <cell r="C20">
            <v>173.12832499999999</v>
          </cell>
        </row>
        <row r="21">
          <cell r="C21">
            <v>169.39586333333301</v>
          </cell>
        </row>
        <row r="22">
          <cell r="C22">
            <v>172.21077333333301</v>
          </cell>
        </row>
        <row r="23">
          <cell r="C23">
            <v>170.70045166666699</v>
          </cell>
        </row>
        <row r="24">
          <cell r="C24">
            <v>172.97295</v>
          </cell>
        </row>
        <row r="25">
          <cell r="C25">
            <v>170.95509833333301</v>
          </cell>
        </row>
        <row r="26">
          <cell r="C26">
            <v>170.43920666666699</v>
          </cell>
        </row>
        <row r="27">
          <cell r="C27">
            <v>172.751125</v>
          </cell>
        </row>
        <row r="28">
          <cell r="C28">
            <v>172.66594833333301</v>
          </cell>
        </row>
        <row r="29">
          <cell r="C29">
            <v>174.864673333333</v>
          </cell>
        </row>
        <row r="30">
          <cell r="C30">
            <v>173.97261499999999</v>
          </cell>
        </row>
        <row r="31">
          <cell r="C31">
            <v>174.026185</v>
          </cell>
        </row>
        <row r="32">
          <cell r="C32">
            <v>175.84808166666701</v>
          </cell>
        </row>
        <row r="33">
          <cell r="C33">
            <v>169.15270166666701</v>
          </cell>
        </row>
        <row r="34">
          <cell r="C34">
            <v>161.450065</v>
          </cell>
        </row>
        <row r="35">
          <cell r="C35">
            <v>164.40061333333301</v>
          </cell>
        </row>
      </sheetData>
      <sheetData sheetId="17">
        <row r="36">
          <cell r="I36">
            <v>293.0282769771789</v>
          </cell>
        </row>
      </sheetData>
      <sheetData sheetId="18">
        <row r="36">
          <cell r="G36">
            <v>567.04337499999997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538.91999999999985</v>
          </cell>
        </row>
      </sheetData>
      <sheetData sheetId="28"/>
      <sheetData sheetId="29"/>
      <sheetData sheetId="30"/>
      <sheetData sheetId="31"/>
      <sheetData sheetId="32">
        <row r="36">
          <cell r="E36">
            <v>0.23838837510049998</v>
          </cell>
        </row>
      </sheetData>
      <sheetData sheetId="33">
        <row r="36">
          <cell r="R36">
            <v>1160.5575064776856</v>
          </cell>
        </row>
      </sheetData>
      <sheetData sheetId="34">
        <row r="36">
          <cell r="E36">
            <v>0.20961162489949997</v>
          </cell>
        </row>
      </sheetData>
      <sheetData sheetId="35">
        <row r="36">
          <cell r="E36">
            <v>4.3853412935049993</v>
          </cell>
        </row>
      </sheetData>
      <sheetData sheetId="36"/>
      <sheetData sheetId="37">
        <row r="36">
          <cell r="E36">
            <v>1.944</v>
          </cell>
        </row>
      </sheetData>
      <sheetData sheetId="38">
        <row r="36">
          <cell r="E36">
            <v>147.75109479999998</v>
          </cell>
        </row>
      </sheetData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41518</v>
          </cell>
          <cell r="D4">
            <v>41519</v>
          </cell>
          <cell r="E4">
            <v>41520</v>
          </cell>
          <cell r="F4">
            <v>41521</v>
          </cell>
          <cell r="G4">
            <v>41522</v>
          </cell>
          <cell r="H4">
            <v>41523</v>
          </cell>
          <cell r="I4">
            <v>41524</v>
          </cell>
          <cell r="J4">
            <v>41525</v>
          </cell>
          <cell r="K4">
            <v>41526</v>
          </cell>
          <cell r="L4">
            <v>41527</v>
          </cell>
          <cell r="M4">
            <v>41528</v>
          </cell>
          <cell r="N4">
            <v>41529</v>
          </cell>
          <cell r="O4">
            <v>41530</v>
          </cell>
          <cell r="P4">
            <v>41531</v>
          </cell>
          <cell r="Q4">
            <v>41532</v>
          </cell>
          <cell r="R4">
            <v>41533</v>
          </cell>
          <cell r="S4">
            <v>41534</v>
          </cell>
          <cell r="T4">
            <v>41535</v>
          </cell>
          <cell r="U4">
            <v>41536</v>
          </cell>
          <cell r="V4">
            <v>41537</v>
          </cell>
          <cell r="W4">
            <v>41538</v>
          </cell>
          <cell r="X4">
            <v>41539</v>
          </cell>
          <cell r="Y4">
            <v>41540</v>
          </cell>
          <cell r="Z4">
            <v>41541</v>
          </cell>
          <cell r="AA4">
            <v>41542</v>
          </cell>
          <cell r="AB4">
            <v>41543</v>
          </cell>
          <cell r="AC4">
            <v>41544</v>
          </cell>
          <cell r="AD4">
            <v>41545</v>
          </cell>
          <cell r="AE4">
            <v>41546</v>
          </cell>
          <cell r="AF4">
            <v>41547</v>
          </cell>
          <cell r="AG4">
            <v>0</v>
          </cell>
        </row>
        <row r="29">
          <cell r="C29">
            <v>3884.9913466666671</v>
          </cell>
          <cell r="D29">
            <v>4014.875129999999</v>
          </cell>
          <cell r="E29">
            <v>4029.247341666668</v>
          </cell>
          <cell r="F29">
            <v>4013.2206533333347</v>
          </cell>
          <cell r="G29">
            <v>4031.8985000000007</v>
          </cell>
          <cell r="H29">
            <v>4008.8517683333316</v>
          </cell>
          <cell r="I29">
            <v>3909.6565650000011</v>
          </cell>
          <cell r="J29">
            <v>3922.858923333335</v>
          </cell>
          <cell r="K29">
            <v>3984.7661663276822</v>
          </cell>
          <cell r="L29">
            <v>4012.9238766666649</v>
          </cell>
          <cell r="M29">
            <v>3979.9530533333318</v>
          </cell>
          <cell r="N29">
            <v>3997.0441416666654</v>
          </cell>
          <cell r="O29">
            <v>4010.5828099999985</v>
          </cell>
          <cell r="P29">
            <v>3957.9066016666679</v>
          </cell>
          <cell r="Q29">
            <v>3927.5267199999985</v>
          </cell>
          <cell r="R29">
            <v>3988.7782633333354</v>
          </cell>
          <cell r="S29">
            <v>4016.6793666666645</v>
          </cell>
          <cell r="T29">
            <v>4032.6478516666666</v>
          </cell>
          <cell r="U29">
            <v>4028.1892416666656</v>
          </cell>
          <cell r="V29">
            <v>4000.509286666665</v>
          </cell>
          <cell r="W29">
            <v>3979.7141400000014</v>
          </cell>
          <cell r="X29">
            <v>3891.7295883333327</v>
          </cell>
          <cell r="Y29">
            <v>3951.083606666667</v>
          </cell>
          <cell r="Z29">
            <v>3953.7249066666673</v>
          </cell>
          <cell r="AA29">
            <v>4025.6221516666692</v>
          </cell>
          <cell r="AB29">
            <v>3988.9255399999997</v>
          </cell>
          <cell r="AC29">
            <v>3952.2459016666671</v>
          </cell>
          <cell r="AD29">
            <v>3918.261843333335</v>
          </cell>
          <cell r="AE29">
            <v>3892.864433333335</v>
          </cell>
          <cell r="AF29">
            <v>3950.756849999997</v>
          </cell>
          <cell r="AG2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41535</v>
          </cell>
        </row>
      </sheetData>
      <sheetData sheetId="9"/>
      <sheetData sheetId="10">
        <row r="7">
          <cell r="B7">
            <v>41535</v>
          </cell>
        </row>
      </sheetData>
      <sheetData sheetId="11">
        <row r="7">
          <cell r="B7">
            <v>41535</v>
          </cell>
        </row>
      </sheetData>
      <sheetData sheetId="12">
        <row r="7">
          <cell r="B7">
            <v>41535</v>
          </cell>
        </row>
      </sheetData>
      <sheetData sheetId="13">
        <row r="7">
          <cell r="B7">
            <v>41535</v>
          </cell>
        </row>
      </sheetData>
      <sheetData sheetId="14">
        <row r="36">
          <cell r="B36">
            <v>240.53852658891634</v>
          </cell>
        </row>
      </sheetData>
      <sheetData sheetId="15"/>
      <sheetData sheetId="16">
        <row r="8">
          <cell r="B8">
            <v>41535</v>
          </cell>
        </row>
        <row r="12">
          <cell r="C12">
            <v>159.88157333333299</v>
          </cell>
        </row>
        <row r="13">
          <cell r="C13">
            <v>156.725435</v>
          </cell>
        </row>
        <row r="14">
          <cell r="C14">
            <v>156.73291166666701</v>
          </cell>
        </row>
        <row r="15">
          <cell r="C15">
            <v>156.54960666666699</v>
          </cell>
        </row>
        <row r="16">
          <cell r="C16">
            <v>158.98340833333299</v>
          </cell>
        </row>
        <row r="17">
          <cell r="C17">
            <v>162.80364499999999</v>
          </cell>
        </row>
        <row r="18">
          <cell r="C18">
            <v>164.87151666666699</v>
          </cell>
        </row>
        <row r="19">
          <cell r="C19">
            <v>163.884705</v>
          </cell>
        </row>
        <row r="20">
          <cell r="C20">
            <v>173.892676666667</v>
          </cell>
        </row>
        <row r="21">
          <cell r="C21">
            <v>172.98722000000001</v>
          </cell>
        </row>
        <row r="22">
          <cell r="C22">
            <v>174.75554333333301</v>
          </cell>
        </row>
        <row r="23">
          <cell r="C23">
            <v>172.893853333333</v>
          </cell>
        </row>
        <row r="24">
          <cell r="C24">
            <v>173.45255666666699</v>
          </cell>
        </row>
        <row r="25">
          <cell r="C25">
            <v>170.50032999999999</v>
          </cell>
        </row>
        <row r="26">
          <cell r="C26">
            <v>170.56551166666699</v>
          </cell>
        </row>
        <row r="27">
          <cell r="C27">
            <v>170.42132333333299</v>
          </cell>
        </row>
        <row r="28">
          <cell r="C28">
            <v>175.59850666666699</v>
          </cell>
        </row>
        <row r="29">
          <cell r="C29">
            <v>174.71390666666699</v>
          </cell>
        </row>
        <row r="30">
          <cell r="C30">
            <v>172.97942166666701</v>
          </cell>
        </row>
        <row r="31">
          <cell r="C31">
            <v>174.46562333333301</v>
          </cell>
        </row>
        <row r="32">
          <cell r="C32">
            <v>174.88021333333299</v>
          </cell>
        </row>
        <row r="33">
          <cell r="C33">
            <v>169.05712500000001</v>
          </cell>
        </row>
        <row r="34">
          <cell r="C34">
            <v>165.448313333333</v>
          </cell>
        </row>
        <row r="35">
          <cell r="C35">
            <v>165.602925</v>
          </cell>
        </row>
      </sheetData>
      <sheetData sheetId="17">
        <row r="36">
          <cell r="I36">
            <v>298.44721833191437</v>
          </cell>
        </row>
      </sheetData>
      <sheetData sheetId="18">
        <row r="36">
          <cell r="G36">
            <v>567.93600000000004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536.59199999999998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1.0485388834475</v>
          </cell>
        </row>
      </sheetData>
      <sheetData sheetId="33">
        <row r="36">
          <cell r="R36">
            <v>1214.5038122393637</v>
          </cell>
        </row>
      </sheetData>
      <sheetData sheetId="34">
        <row r="36">
          <cell r="E36">
            <v>0.55146111655249996</v>
          </cell>
        </row>
      </sheetData>
      <sheetData sheetId="35">
        <row r="36">
          <cell r="E36">
            <v>5.2533044906924999</v>
          </cell>
        </row>
      </sheetData>
      <sheetData sheetId="36"/>
      <sheetData sheetId="37">
        <row r="36">
          <cell r="E36">
            <v>5.7679999999999998</v>
          </cell>
        </row>
      </sheetData>
      <sheetData sheetId="38">
        <row r="36">
          <cell r="E36">
            <v>149.34289742499999</v>
          </cell>
        </row>
      </sheetData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41536</v>
          </cell>
        </row>
      </sheetData>
      <sheetData sheetId="9"/>
      <sheetData sheetId="10">
        <row r="7">
          <cell r="B7">
            <v>41536</v>
          </cell>
        </row>
      </sheetData>
      <sheetData sheetId="11">
        <row r="7">
          <cell r="B7">
            <v>41536</v>
          </cell>
        </row>
      </sheetData>
      <sheetData sheetId="12">
        <row r="7">
          <cell r="B7">
            <v>41536</v>
          </cell>
        </row>
      </sheetData>
      <sheetData sheetId="13">
        <row r="7">
          <cell r="B7">
            <v>41536</v>
          </cell>
        </row>
      </sheetData>
      <sheetData sheetId="14">
        <row r="36">
          <cell r="B36">
            <v>239.38157148948682</v>
          </cell>
        </row>
      </sheetData>
      <sheetData sheetId="15"/>
      <sheetData sheetId="16">
        <row r="8">
          <cell r="B8">
            <v>41536</v>
          </cell>
        </row>
        <row r="12">
          <cell r="C12">
            <v>159.652481666667</v>
          </cell>
        </row>
        <row r="13">
          <cell r="C13">
            <v>159.65466833333301</v>
          </cell>
        </row>
        <row r="14">
          <cell r="C14">
            <v>159.70125833333299</v>
          </cell>
        </row>
        <row r="15">
          <cell r="C15">
            <v>163.81381833333299</v>
          </cell>
        </row>
        <row r="16">
          <cell r="C16">
            <v>164.00903333333301</v>
          </cell>
        </row>
        <row r="17">
          <cell r="C17">
            <v>164.83481166666701</v>
          </cell>
        </row>
        <row r="18">
          <cell r="C18">
            <v>162.31434166666699</v>
          </cell>
        </row>
        <row r="19">
          <cell r="C19">
            <v>163.783446666667</v>
          </cell>
        </row>
        <row r="20">
          <cell r="C20">
            <v>175.48068499999999</v>
          </cell>
        </row>
        <row r="21">
          <cell r="C21">
            <v>169.13843499999999</v>
          </cell>
        </row>
        <row r="22">
          <cell r="C22">
            <v>172.49216999999999</v>
          </cell>
        </row>
        <row r="23">
          <cell r="C23">
            <v>173.04961333333301</v>
          </cell>
        </row>
        <row r="24">
          <cell r="C24">
            <v>173.78716666666699</v>
          </cell>
        </row>
        <row r="25">
          <cell r="C25">
            <v>170.38773</v>
          </cell>
        </row>
        <row r="26">
          <cell r="C26">
            <v>172.15393</v>
          </cell>
        </row>
        <row r="27">
          <cell r="C27">
            <v>169.57422666666699</v>
          </cell>
        </row>
        <row r="28">
          <cell r="C28">
            <v>173.184461666667</v>
          </cell>
        </row>
        <row r="29">
          <cell r="C29">
            <v>173.10416833333301</v>
          </cell>
        </row>
        <row r="30">
          <cell r="C30">
            <v>171.33426</v>
          </cell>
        </row>
        <row r="31">
          <cell r="C31">
            <v>174.468073333333</v>
          </cell>
        </row>
        <row r="32">
          <cell r="C32">
            <v>170.92289833333299</v>
          </cell>
        </row>
        <row r="33">
          <cell r="C33">
            <v>166.59189833333301</v>
          </cell>
        </row>
        <row r="34">
          <cell r="C34">
            <v>161.82984833333299</v>
          </cell>
        </row>
        <row r="35">
          <cell r="C35">
            <v>162.925816666667</v>
          </cell>
        </row>
      </sheetData>
      <sheetData sheetId="17">
        <row r="36">
          <cell r="I36">
            <v>287.50099999999998</v>
          </cell>
        </row>
      </sheetData>
      <sheetData sheetId="18">
        <row r="36">
          <cell r="G36">
            <v>550.65600000000006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525.31200000000013</v>
          </cell>
        </row>
      </sheetData>
      <sheetData sheetId="28"/>
      <sheetData sheetId="29"/>
      <sheetData sheetId="30"/>
      <sheetData sheetId="31"/>
      <sheetData sheetId="32">
        <row r="36">
          <cell r="E36">
            <v>0.84320258122150005</v>
          </cell>
        </row>
      </sheetData>
      <sheetData sheetId="33">
        <row r="36">
          <cell r="R36">
            <v>1216.9328340768197</v>
          </cell>
        </row>
      </sheetData>
      <sheetData sheetId="34">
        <row r="36">
          <cell r="E36">
            <v>0.62879741877849993</v>
          </cell>
        </row>
      </sheetData>
      <sheetData sheetId="35">
        <row r="36">
          <cell r="E36">
            <v>3.33833217371</v>
          </cell>
        </row>
      </sheetData>
      <sheetData sheetId="36"/>
      <sheetData sheetId="37">
        <row r="36">
          <cell r="E36">
            <v>5.04</v>
          </cell>
        </row>
      </sheetData>
      <sheetData sheetId="38">
        <row r="36">
          <cell r="E36">
            <v>153.12594497499995</v>
          </cell>
        </row>
      </sheetData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41537</v>
          </cell>
        </row>
      </sheetData>
      <sheetData sheetId="9"/>
      <sheetData sheetId="10">
        <row r="7">
          <cell r="B7">
            <v>41537</v>
          </cell>
        </row>
      </sheetData>
      <sheetData sheetId="11">
        <row r="7">
          <cell r="B7">
            <v>41537</v>
          </cell>
        </row>
      </sheetData>
      <sheetData sheetId="12">
        <row r="7">
          <cell r="B7">
            <v>41537</v>
          </cell>
        </row>
      </sheetData>
      <sheetData sheetId="13">
        <row r="7">
          <cell r="B7">
            <v>41537</v>
          </cell>
        </row>
      </sheetData>
      <sheetData sheetId="14">
        <row r="36">
          <cell r="B36">
            <v>241.35362618736224</v>
          </cell>
        </row>
      </sheetData>
      <sheetData sheetId="15"/>
      <sheetData sheetId="16">
        <row r="8">
          <cell r="B8">
            <v>41537</v>
          </cell>
        </row>
        <row r="12">
          <cell r="C12">
            <v>159.08546833333301</v>
          </cell>
        </row>
        <row r="13">
          <cell r="C13">
            <v>159.549961666667</v>
          </cell>
        </row>
        <row r="14">
          <cell r="C14">
            <v>156.81130666666701</v>
          </cell>
        </row>
        <row r="15">
          <cell r="C15">
            <v>156.74342999999999</v>
          </cell>
        </row>
        <row r="16">
          <cell r="C16">
            <v>162.37040833333299</v>
          </cell>
        </row>
        <row r="17">
          <cell r="C17">
            <v>164.99806833333301</v>
          </cell>
        </row>
        <row r="18">
          <cell r="C18">
            <v>160.972295</v>
          </cell>
        </row>
        <row r="19">
          <cell r="C19">
            <v>161.86500000000001</v>
          </cell>
        </row>
        <row r="20">
          <cell r="C20">
            <v>170.83776333333299</v>
          </cell>
        </row>
        <row r="21">
          <cell r="C21">
            <v>169.61320333333299</v>
          </cell>
        </row>
        <row r="22">
          <cell r="C22">
            <v>171.78577999999999</v>
          </cell>
        </row>
        <row r="23">
          <cell r="C23">
            <v>170.66865166666699</v>
          </cell>
        </row>
        <row r="24">
          <cell r="C24">
            <v>169.345711666667</v>
          </cell>
        </row>
        <row r="25">
          <cell r="C25">
            <v>171.20781500000001</v>
          </cell>
        </row>
        <row r="26">
          <cell r="C26">
            <v>171.494088333333</v>
          </cell>
        </row>
        <row r="27">
          <cell r="C27">
            <v>171.90721500000001</v>
          </cell>
        </row>
        <row r="28">
          <cell r="C28">
            <v>164.929808333333</v>
          </cell>
        </row>
        <row r="29">
          <cell r="C29">
            <v>162.46940833333301</v>
          </cell>
        </row>
        <row r="30">
          <cell r="C30">
            <v>176.53037</v>
          </cell>
        </row>
        <row r="31">
          <cell r="C31">
            <v>173.800951666667</v>
          </cell>
        </row>
        <row r="32">
          <cell r="C32">
            <v>173.26893000000001</v>
          </cell>
        </row>
        <row r="33">
          <cell r="C33">
            <v>173.87359833333301</v>
          </cell>
        </row>
        <row r="34">
          <cell r="C34">
            <v>165.81813500000001</v>
          </cell>
        </row>
        <row r="35">
          <cell r="C35">
            <v>160.56191833333301</v>
          </cell>
        </row>
      </sheetData>
      <sheetData sheetId="17">
        <row r="36">
          <cell r="I36">
            <v>285.70606096902162</v>
          </cell>
        </row>
      </sheetData>
      <sheetData sheetId="18">
        <row r="36">
          <cell r="G36">
            <v>560.89600000000007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537.16000000000008</v>
          </cell>
        </row>
      </sheetData>
      <sheetData sheetId="28"/>
      <sheetData sheetId="29"/>
      <sheetData sheetId="30"/>
      <sheetData sheetId="31"/>
      <sheetData sheetId="32">
        <row r="36">
          <cell r="E36">
            <v>1.1868133394770002</v>
          </cell>
        </row>
      </sheetData>
      <sheetData sheetId="33">
        <row r="36">
          <cell r="R36">
            <v>1125.3912878695376</v>
          </cell>
        </row>
      </sheetData>
      <sheetData sheetId="34">
        <row r="36">
          <cell r="E36">
            <v>0.95718666052299994</v>
          </cell>
        </row>
      </sheetData>
      <sheetData sheetId="35">
        <row r="36">
          <cell r="E36">
            <v>5.9530424320625004</v>
          </cell>
        </row>
      </sheetData>
      <sheetData sheetId="36"/>
      <sheetData sheetId="37">
        <row r="36">
          <cell r="E36">
            <v>7.8559999999999999</v>
          </cell>
        </row>
      </sheetData>
      <sheetData sheetId="38">
        <row r="36">
          <cell r="E36">
            <v>157.28799315000001</v>
          </cell>
        </row>
      </sheetData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41538</v>
          </cell>
        </row>
      </sheetData>
      <sheetData sheetId="9"/>
      <sheetData sheetId="10">
        <row r="7">
          <cell r="B7">
            <v>41538</v>
          </cell>
        </row>
      </sheetData>
      <sheetData sheetId="11">
        <row r="7">
          <cell r="B7">
            <v>41538</v>
          </cell>
        </row>
      </sheetData>
      <sheetData sheetId="12">
        <row r="7">
          <cell r="B7">
            <v>41538</v>
          </cell>
        </row>
      </sheetData>
      <sheetData sheetId="13">
        <row r="7">
          <cell r="B7">
            <v>41538</v>
          </cell>
        </row>
      </sheetData>
      <sheetData sheetId="14">
        <row r="36">
          <cell r="B36">
            <v>221.41737975709879</v>
          </cell>
        </row>
      </sheetData>
      <sheetData sheetId="15"/>
      <sheetData sheetId="16">
        <row r="8">
          <cell r="B8">
            <v>41538</v>
          </cell>
        </row>
        <row r="12">
          <cell r="C12">
            <v>165.157025</v>
          </cell>
        </row>
        <row r="13">
          <cell r="C13">
            <v>159.04413333333301</v>
          </cell>
        </row>
        <row r="14">
          <cell r="C14">
            <v>159.074076666667</v>
          </cell>
        </row>
        <row r="15">
          <cell r="C15">
            <v>159.05652833333301</v>
          </cell>
        </row>
        <row r="16">
          <cell r="C16">
            <v>166.099893333333</v>
          </cell>
        </row>
        <row r="17">
          <cell r="C17">
            <v>165.86660833333301</v>
          </cell>
        </row>
        <row r="18">
          <cell r="C18">
            <v>161.532085</v>
          </cell>
        </row>
        <row r="19">
          <cell r="C19">
            <v>161.86500000000001</v>
          </cell>
        </row>
        <row r="20">
          <cell r="C20">
            <v>161.86500000000001</v>
          </cell>
        </row>
        <row r="21">
          <cell r="C21">
            <v>168.9256</v>
          </cell>
        </row>
        <row r="22">
          <cell r="C22">
            <v>173.16564</v>
          </cell>
        </row>
        <row r="23">
          <cell r="C23">
            <v>171.17658666666699</v>
          </cell>
        </row>
        <row r="24">
          <cell r="C24">
            <v>171.106091666667</v>
          </cell>
        </row>
        <row r="25">
          <cell r="C25">
            <v>167.05102500000001</v>
          </cell>
        </row>
        <row r="26">
          <cell r="C26">
            <v>165.289941666667</v>
          </cell>
        </row>
        <row r="27">
          <cell r="C27">
            <v>165.33837</v>
          </cell>
        </row>
        <row r="28">
          <cell r="C28">
            <v>163.97185999999999</v>
          </cell>
        </row>
        <row r="29">
          <cell r="C29">
            <v>161.86500000000001</v>
          </cell>
        </row>
        <row r="30">
          <cell r="C30">
            <v>174.886073333333</v>
          </cell>
        </row>
        <row r="31">
          <cell r="C31">
            <v>174.39718666666701</v>
          </cell>
        </row>
        <row r="32">
          <cell r="C32">
            <v>169.31793500000001</v>
          </cell>
        </row>
        <row r="33">
          <cell r="C33">
            <v>168.804081666667</v>
          </cell>
        </row>
        <row r="34">
          <cell r="C34">
            <v>163.315891666667</v>
          </cell>
        </row>
        <row r="35">
          <cell r="C35">
            <v>161.54250666666701</v>
          </cell>
        </row>
      </sheetData>
      <sheetData sheetId="17">
        <row r="36">
          <cell r="I36">
            <v>285.82635806177433</v>
          </cell>
        </row>
      </sheetData>
      <sheetData sheetId="18">
        <row r="36">
          <cell r="G36">
            <v>527.48800000000006</v>
          </cell>
        </row>
      </sheetData>
      <sheetData sheetId="19"/>
      <sheetData sheetId="20"/>
      <sheetData sheetId="21"/>
      <sheetData sheetId="22"/>
      <sheetData sheetId="23">
        <row r="36">
          <cell r="E36">
            <v>1.6E-2</v>
          </cell>
        </row>
      </sheetData>
      <sheetData sheetId="24"/>
      <sheetData sheetId="25"/>
      <sheetData sheetId="26"/>
      <sheetData sheetId="27">
        <row r="36">
          <cell r="H36">
            <v>506.46400000000017</v>
          </cell>
        </row>
      </sheetData>
      <sheetData sheetId="28"/>
      <sheetData sheetId="29"/>
      <sheetData sheetId="30"/>
      <sheetData sheetId="31"/>
      <sheetData sheetId="32">
        <row r="36">
          <cell r="E36">
            <v>0.98571470503050007</v>
          </cell>
        </row>
      </sheetData>
      <sheetData sheetId="33">
        <row r="36">
          <cell r="R36">
            <v>1020.9793641552778</v>
          </cell>
        </row>
      </sheetData>
      <sheetData sheetId="34">
        <row r="36">
          <cell r="E36">
            <v>0.67828529496949996</v>
          </cell>
        </row>
      </sheetData>
      <sheetData sheetId="35">
        <row r="36">
          <cell r="E36">
            <v>7.4051325474650005</v>
          </cell>
        </row>
      </sheetData>
      <sheetData sheetId="36"/>
      <sheetData sheetId="37">
        <row r="36">
          <cell r="E36">
            <v>5.8879999999999999</v>
          </cell>
        </row>
      </sheetData>
      <sheetData sheetId="38">
        <row r="36">
          <cell r="E36">
            <v>154.50749544999996</v>
          </cell>
        </row>
      </sheetData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41539</v>
          </cell>
        </row>
      </sheetData>
      <sheetData sheetId="9"/>
      <sheetData sheetId="10">
        <row r="7">
          <cell r="B7">
            <v>41539</v>
          </cell>
        </row>
      </sheetData>
      <sheetData sheetId="11">
        <row r="7">
          <cell r="B7">
            <v>41539</v>
          </cell>
        </row>
      </sheetData>
      <sheetData sheetId="12">
        <row r="7">
          <cell r="B7">
            <v>41539</v>
          </cell>
        </row>
      </sheetData>
      <sheetData sheetId="13">
        <row r="7">
          <cell r="B7">
            <v>41539</v>
          </cell>
        </row>
      </sheetData>
      <sheetData sheetId="14">
        <row r="36">
          <cell r="B36">
            <v>208.16805021762013</v>
          </cell>
        </row>
      </sheetData>
      <sheetData sheetId="15"/>
      <sheetData sheetId="16">
        <row r="8">
          <cell r="B8">
            <v>41539</v>
          </cell>
        </row>
        <row r="12">
          <cell r="C12">
            <v>162.545778333333</v>
          </cell>
        </row>
        <row r="13">
          <cell r="C13">
            <v>156.76744666666701</v>
          </cell>
        </row>
        <row r="14">
          <cell r="C14">
            <v>156.76401166666699</v>
          </cell>
        </row>
        <row r="15">
          <cell r="C15">
            <v>156.77291333333301</v>
          </cell>
        </row>
        <row r="16">
          <cell r="C16">
            <v>156.764815</v>
          </cell>
        </row>
        <row r="17">
          <cell r="C17">
            <v>157.228896666667</v>
          </cell>
        </row>
        <row r="18">
          <cell r="C18">
            <v>159.78662499999999</v>
          </cell>
        </row>
        <row r="19">
          <cell r="C19">
            <v>161.86500000000001</v>
          </cell>
        </row>
        <row r="20">
          <cell r="C20">
            <v>161.86500000000001</v>
          </cell>
        </row>
        <row r="21">
          <cell r="C21">
            <v>161.86500000000001</v>
          </cell>
        </row>
        <row r="22">
          <cell r="C22">
            <v>161.86500000000001</v>
          </cell>
        </row>
        <row r="23">
          <cell r="C23">
            <v>161.86500000000001</v>
          </cell>
        </row>
        <row r="24">
          <cell r="C24">
            <v>161.86500000000001</v>
          </cell>
        </row>
        <row r="25">
          <cell r="C25">
            <v>161.86500000000001</v>
          </cell>
        </row>
        <row r="26">
          <cell r="C26">
            <v>161.86500000000001</v>
          </cell>
        </row>
        <row r="27">
          <cell r="C27">
            <v>168.337588333333</v>
          </cell>
        </row>
        <row r="28">
          <cell r="C28">
            <v>160.57212000000001</v>
          </cell>
        </row>
        <row r="29">
          <cell r="C29">
            <v>165.155018333333</v>
          </cell>
        </row>
        <row r="30">
          <cell r="C30">
            <v>171.45930999999999</v>
          </cell>
        </row>
        <row r="31">
          <cell r="C31">
            <v>171.126485</v>
          </cell>
        </row>
        <row r="32">
          <cell r="C32">
            <v>167.17667333333301</v>
          </cell>
        </row>
        <row r="33">
          <cell r="C33">
            <v>163.11955666666699</v>
          </cell>
        </row>
        <row r="34">
          <cell r="C34">
            <v>163.95950999999999</v>
          </cell>
        </row>
        <row r="35">
          <cell r="C35">
            <v>159.27284</v>
          </cell>
        </row>
      </sheetData>
      <sheetData sheetId="17">
        <row r="36">
          <cell r="I36">
            <v>287.22200094810131</v>
          </cell>
        </row>
      </sheetData>
      <sheetData sheetId="18">
        <row r="36">
          <cell r="G36">
            <v>551.29599999999982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532.24</v>
          </cell>
        </row>
      </sheetData>
      <sheetData sheetId="28"/>
      <sheetData sheetId="29"/>
      <sheetData sheetId="30"/>
      <sheetData sheetId="31"/>
      <sheetData sheetId="32">
        <row r="36">
          <cell r="E36">
            <v>5.6346492672614996</v>
          </cell>
        </row>
      </sheetData>
      <sheetData sheetId="33">
        <row r="36">
          <cell r="R36">
            <v>408.74661839028096</v>
          </cell>
        </row>
      </sheetData>
      <sheetData sheetId="34">
        <row r="36">
          <cell r="E36">
            <v>4.5733507327385006</v>
          </cell>
        </row>
      </sheetData>
      <sheetData sheetId="35">
        <row r="36">
          <cell r="E36">
            <v>16.517719082110002</v>
          </cell>
        </row>
      </sheetData>
      <sheetData sheetId="36"/>
      <sheetData sheetId="37">
        <row r="36">
          <cell r="E36">
            <v>20.192</v>
          </cell>
        </row>
      </sheetData>
      <sheetData sheetId="38">
        <row r="36">
          <cell r="E36">
            <v>153.80839462500001</v>
          </cell>
        </row>
      </sheetData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41540</v>
          </cell>
        </row>
      </sheetData>
      <sheetData sheetId="9"/>
      <sheetData sheetId="10">
        <row r="7">
          <cell r="B7">
            <v>41540</v>
          </cell>
        </row>
      </sheetData>
      <sheetData sheetId="11">
        <row r="7">
          <cell r="B7">
            <v>41540</v>
          </cell>
        </row>
      </sheetData>
      <sheetData sheetId="12">
        <row r="7">
          <cell r="B7">
            <v>41540</v>
          </cell>
        </row>
      </sheetData>
      <sheetData sheetId="13">
        <row r="7">
          <cell r="B7">
            <v>41540</v>
          </cell>
        </row>
      </sheetData>
      <sheetData sheetId="14">
        <row r="36">
          <cell r="B36">
            <v>233.0135155422642</v>
          </cell>
        </row>
      </sheetData>
      <sheetData sheetId="15"/>
      <sheetData sheetId="16">
        <row r="8">
          <cell r="B8">
            <v>41540</v>
          </cell>
        </row>
        <row r="12">
          <cell r="C12">
            <v>154.69429500000001</v>
          </cell>
        </row>
        <row r="13">
          <cell r="C13">
            <v>154.92543333333299</v>
          </cell>
        </row>
        <row r="14">
          <cell r="C14">
            <v>154.89590999999999</v>
          </cell>
        </row>
        <row r="15">
          <cell r="C15">
            <v>154.91105166666699</v>
          </cell>
        </row>
        <row r="16">
          <cell r="C16">
            <v>155.920095</v>
          </cell>
        </row>
        <row r="17">
          <cell r="C17">
            <v>157.14338000000001</v>
          </cell>
        </row>
        <row r="18">
          <cell r="C18">
            <v>160.744216666667</v>
          </cell>
        </row>
        <row r="19">
          <cell r="C19">
            <v>159.861875</v>
          </cell>
        </row>
        <row r="20">
          <cell r="C20">
            <v>163.22073666666699</v>
          </cell>
        </row>
        <row r="21">
          <cell r="C21">
            <v>170.82820833333301</v>
          </cell>
        </row>
        <row r="22">
          <cell r="C22">
            <v>167.39713166666701</v>
          </cell>
        </row>
        <row r="23">
          <cell r="C23">
            <v>171.19621333333299</v>
          </cell>
        </row>
        <row r="24">
          <cell r="C24">
            <v>171.84924166666701</v>
          </cell>
        </row>
        <row r="25">
          <cell r="C25">
            <v>169.513718333333</v>
          </cell>
        </row>
        <row r="26">
          <cell r="C26">
            <v>169.83089333333299</v>
          </cell>
        </row>
        <row r="27">
          <cell r="C27">
            <v>167.44454833333299</v>
          </cell>
        </row>
        <row r="28">
          <cell r="C28">
            <v>166.228328333333</v>
          </cell>
        </row>
        <row r="29">
          <cell r="C29">
            <v>172.47383666666701</v>
          </cell>
        </row>
        <row r="30">
          <cell r="C30">
            <v>173.37281999999999</v>
          </cell>
        </row>
        <row r="31">
          <cell r="C31">
            <v>174.80576500000001</v>
          </cell>
        </row>
        <row r="32">
          <cell r="C32">
            <v>170.22258500000001</v>
          </cell>
        </row>
        <row r="33">
          <cell r="C33">
            <v>167.73611666666699</v>
          </cell>
        </row>
        <row r="34">
          <cell r="C34">
            <v>162.90710999999999</v>
          </cell>
        </row>
        <row r="35">
          <cell r="C35">
            <v>158.960096666667</v>
          </cell>
        </row>
      </sheetData>
      <sheetData sheetId="17">
        <row r="36">
          <cell r="I36">
            <v>299.69034427818883</v>
          </cell>
        </row>
      </sheetData>
      <sheetData sheetId="18">
        <row r="36">
          <cell r="G36">
            <v>550.52800000000002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535.54399999999998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2.5294749239094996</v>
          </cell>
        </row>
      </sheetData>
      <sheetData sheetId="33">
        <row r="36">
          <cell r="R36">
            <v>1021.9385063179067</v>
          </cell>
        </row>
      </sheetData>
      <sheetData sheetId="34">
        <row r="36">
          <cell r="E36">
            <v>1.3105250760904998</v>
          </cell>
        </row>
      </sheetData>
      <sheetData sheetId="35">
        <row r="36">
          <cell r="E36">
            <v>7.9216913337150006</v>
          </cell>
        </row>
      </sheetData>
      <sheetData sheetId="36"/>
      <sheetData sheetId="37">
        <row r="36">
          <cell r="E36">
            <v>8.6559999999999988</v>
          </cell>
        </row>
      </sheetData>
      <sheetData sheetId="38">
        <row r="36">
          <cell r="E36">
            <v>140.92485862499998</v>
          </cell>
        </row>
      </sheetData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41541</v>
          </cell>
        </row>
      </sheetData>
      <sheetData sheetId="9"/>
      <sheetData sheetId="10">
        <row r="7">
          <cell r="B7">
            <v>41541</v>
          </cell>
        </row>
      </sheetData>
      <sheetData sheetId="11">
        <row r="7">
          <cell r="B7">
            <v>41541</v>
          </cell>
        </row>
      </sheetData>
      <sheetData sheetId="12">
        <row r="7">
          <cell r="B7">
            <v>41541</v>
          </cell>
        </row>
      </sheetData>
      <sheetData sheetId="13">
        <row r="7">
          <cell r="B7">
            <v>41541</v>
          </cell>
        </row>
      </sheetData>
      <sheetData sheetId="14">
        <row r="36">
          <cell r="B36">
            <v>231.57740605803383</v>
          </cell>
        </row>
      </sheetData>
      <sheetData sheetId="15"/>
      <sheetData sheetId="16">
        <row r="8">
          <cell r="B8">
            <v>41541</v>
          </cell>
        </row>
        <row r="12">
          <cell r="C12">
            <v>160.72289833333301</v>
          </cell>
        </row>
        <row r="13">
          <cell r="C13">
            <v>157.7551</v>
          </cell>
        </row>
        <row r="14">
          <cell r="C14">
            <v>157.7405</v>
          </cell>
        </row>
        <row r="15">
          <cell r="C15">
            <v>157.74348000000001</v>
          </cell>
        </row>
        <row r="16">
          <cell r="C16">
            <v>157.74302333333301</v>
          </cell>
        </row>
        <row r="17">
          <cell r="C17">
            <v>164.00050833333299</v>
          </cell>
        </row>
        <row r="18">
          <cell r="C18">
            <v>159.77857333333299</v>
          </cell>
        </row>
        <row r="19">
          <cell r="C19">
            <v>162.13475</v>
          </cell>
        </row>
        <row r="20">
          <cell r="C20">
            <v>160.00399999999999</v>
          </cell>
        </row>
        <row r="21">
          <cell r="C21">
            <v>160.00399999999999</v>
          </cell>
        </row>
        <row r="22">
          <cell r="C22">
            <v>167.087706666667</v>
          </cell>
        </row>
        <row r="23">
          <cell r="C23">
            <v>169.28832666666699</v>
          </cell>
        </row>
        <row r="24">
          <cell r="C24">
            <v>169.68421333333299</v>
          </cell>
        </row>
        <row r="25">
          <cell r="C25">
            <v>170.01078333333299</v>
          </cell>
        </row>
        <row r="26">
          <cell r="C26">
            <v>168.81192166666699</v>
          </cell>
        </row>
        <row r="27">
          <cell r="C27">
            <v>168.86483999999999</v>
          </cell>
        </row>
        <row r="28">
          <cell r="C28">
            <v>171.43984666666699</v>
          </cell>
        </row>
        <row r="29">
          <cell r="C29">
            <v>165.21714</v>
          </cell>
        </row>
        <row r="30">
          <cell r="C30">
            <v>173.94526500000001</v>
          </cell>
        </row>
        <row r="31">
          <cell r="C31">
            <v>174.58629166666699</v>
          </cell>
        </row>
        <row r="32">
          <cell r="C32">
            <v>170.954051666667</v>
          </cell>
        </row>
        <row r="33">
          <cell r="C33">
            <v>165.88673</v>
          </cell>
        </row>
        <row r="34">
          <cell r="C34">
            <v>160.85680666666701</v>
          </cell>
        </row>
        <row r="35">
          <cell r="C35">
            <v>159.46414999999999</v>
          </cell>
        </row>
      </sheetData>
      <sheetData sheetId="17">
        <row r="36">
          <cell r="I36">
            <v>289.05667758073093</v>
          </cell>
        </row>
      </sheetData>
      <sheetData sheetId="18">
        <row r="36">
          <cell r="G36">
            <v>566.6148750000001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532.04</v>
          </cell>
        </row>
      </sheetData>
      <sheetData sheetId="28"/>
      <sheetData sheetId="29"/>
      <sheetData sheetId="30"/>
      <sheetData sheetId="31"/>
      <sheetData sheetId="32">
        <row r="36">
          <cell r="E36">
            <v>35.214237063540999</v>
          </cell>
        </row>
      </sheetData>
      <sheetData sheetId="33">
        <row r="36">
          <cell r="R36">
            <v>949.80321173076402</v>
          </cell>
        </row>
      </sheetData>
      <sheetData sheetId="34">
        <row r="36">
          <cell r="E36">
            <v>27.569762936458996</v>
          </cell>
        </row>
      </sheetData>
      <sheetData sheetId="35">
        <row r="36">
          <cell r="E36">
            <v>28.8127661558275</v>
          </cell>
        </row>
      </sheetData>
      <sheetData sheetId="36"/>
      <sheetData sheetId="37">
        <row r="36">
          <cell r="E36">
            <v>61.008000000000003</v>
          </cell>
        </row>
      </sheetData>
      <sheetData sheetId="38">
        <row r="36">
          <cell r="E36">
            <v>147.76600630000002</v>
          </cell>
        </row>
      </sheetData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41542</v>
          </cell>
        </row>
      </sheetData>
      <sheetData sheetId="9"/>
      <sheetData sheetId="10">
        <row r="7">
          <cell r="B7">
            <v>41542</v>
          </cell>
        </row>
      </sheetData>
      <sheetData sheetId="11">
        <row r="7">
          <cell r="B7">
            <v>41542</v>
          </cell>
        </row>
      </sheetData>
      <sheetData sheetId="12">
        <row r="7">
          <cell r="B7">
            <v>41542</v>
          </cell>
        </row>
      </sheetData>
      <sheetData sheetId="13">
        <row r="7">
          <cell r="B7">
            <v>41542</v>
          </cell>
        </row>
      </sheetData>
      <sheetData sheetId="14">
        <row r="36">
          <cell r="B36">
            <v>238.77419370855733</v>
          </cell>
        </row>
      </sheetData>
      <sheetData sheetId="15"/>
      <sheetData sheetId="16">
        <row r="8">
          <cell r="B8">
            <v>41542</v>
          </cell>
        </row>
        <row r="12">
          <cell r="C12">
            <v>167.66099333333301</v>
          </cell>
        </row>
        <row r="13">
          <cell r="C13">
            <v>153.13239666666701</v>
          </cell>
        </row>
        <row r="14">
          <cell r="C14">
            <v>179.81252333333299</v>
          </cell>
        </row>
        <row r="15">
          <cell r="C15">
            <v>165.68534</v>
          </cell>
        </row>
        <row r="16">
          <cell r="C16">
            <v>157.55036000000001</v>
          </cell>
        </row>
        <row r="17">
          <cell r="C17">
            <v>158.864691666667</v>
          </cell>
        </row>
        <row r="18">
          <cell r="C18">
            <v>182.04434166666701</v>
          </cell>
        </row>
        <row r="19">
          <cell r="C19">
            <v>159.34337333333301</v>
          </cell>
        </row>
        <row r="20">
          <cell r="C20">
            <v>164.094856666667</v>
          </cell>
        </row>
        <row r="21">
          <cell r="C21">
            <v>172.53442000000001</v>
          </cell>
        </row>
        <row r="22">
          <cell r="C22">
            <v>165.072871666667</v>
          </cell>
        </row>
        <row r="23">
          <cell r="C23">
            <v>169.79600500000001</v>
          </cell>
        </row>
        <row r="24">
          <cell r="C24">
            <v>168.640635</v>
          </cell>
        </row>
        <row r="25">
          <cell r="C25">
            <v>173.83822333333299</v>
          </cell>
        </row>
        <row r="26">
          <cell r="C26">
            <v>170.33732833333301</v>
          </cell>
        </row>
        <row r="27">
          <cell r="C27">
            <v>170.55013666666699</v>
          </cell>
        </row>
        <row r="28">
          <cell r="C28">
            <v>168.85959</v>
          </cell>
        </row>
        <row r="29">
          <cell r="C29">
            <v>163.335035</v>
          </cell>
        </row>
        <row r="30">
          <cell r="C30">
            <v>172.78429499999999</v>
          </cell>
        </row>
        <row r="31">
          <cell r="C31">
            <v>171.57008166666699</v>
          </cell>
        </row>
        <row r="32">
          <cell r="C32">
            <v>168.937401666667</v>
          </cell>
        </row>
        <row r="33">
          <cell r="C33">
            <v>173.27057666666701</v>
          </cell>
        </row>
        <row r="34">
          <cell r="C34">
            <v>164.46710999999999</v>
          </cell>
        </row>
        <row r="35">
          <cell r="C35">
            <v>163.43956499999999</v>
          </cell>
        </row>
      </sheetData>
      <sheetData sheetId="17">
        <row r="36">
          <cell r="I36">
            <v>251.41780502204966</v>
          </cell>
        </row>
      </sheetData>
      <sheetData sheetId="18">
        <row r="36">
          <cell r="G36">
            <v>540.928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527.11199999999985</v>
          </cell>
        </row>
      </sheetData>
      <sheetData sheetId="28"/>
      <sheetData sheetId="29"/>
      <sheetData sheetId="30"/>
      <sheetData sheetId="31"/>
      <sheetData sheetId="32">
        <row r="36">
          <cell r="E36">
            <v>181.28057618738057</v>
          </cell>
        </row>
      </sheetData>
      <sheetData sheetId="33">
        <row r="36">
          <cell r="R36">
            <v>944.25408130959295</v>
          </cell>
        </row>
      </sheetData>
      <sheetData sheetId="34">
        <row r="36">
          <cell r="E36">
            <v>129.75942381262001</v>
          </cell>
        </row>
      </sheetData>
      <sheetData sheetId="35">
        <row r="36">
          <cell r="E36">
            <v>177.53865290114001</v>
          </cell>
        </row>
      </sheetData>
      <sheetData sheetId="36"/>
      <sheetData sheetId="37">
        <row r="36">
          <cell r="E36">
            <v>263.24</v>
          </cell>
        </row>
      </sheetData>
      <sheetData sheetId="38">
        <row r="36">
          <cell r="E36">
            <v>152.69525114999996</v>
          </cell>
        </row>
      </sheetData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41543</v>
          </cell>
        </row>
      </sheetData>
      <sheetData sheetId="9"/>
      <sheetData sheetId="10">
        <row r="7">
          <cell r="B7">
            <v>41543</v>
          </cell>
        </row>
      </sheetData>
      <sheetData sheetId="11">
        <row r="7">
          <cell r="B7">
            <v>41543</v>
          </cell>
        </row>
      </sheetData>
      <sheetData sheetId="12">
        <row r="7">
          <cell r="B7">
            <v>41543</v>
          </cell>
        </row>
      </sheetData>
      <sheetData sheetId="13">
        <row r="7">
          <cell r="B7">
            <v>41543</v>
          </cell>
        </row>
      </sheetData>
      <sheetData sheetId="14">
        <row r="36">
          <cell r="B36">
            <v>237.87823152177066</v>
          </cell>
        </row>
      </sheetData>
      <sheetData sheetId="15"/>
      <sheetData sheetId="16">
        <row r="8">
          <cell r="B8">
            <v>41543</v>
          </cell>
        </row>
        <row r="12">
          <cell r="C12">
            <v>159.425536666667</v>
          </cell>
        </row>
        <row r="13">
          <cell r="C13">
            <v>167.45469666666699</v>
          </cell>
        </row>
        <row r="14">
          <cell r="C14">
            <v>183.15980999999999</v>
          </cell>
        </row>
        <row r="15">
          <cell r="C15">
            <v>159.874046666667</v>
          </cell>
        </row>
        <row r="16">
          <cell r="C16">
            <v>159.63815333333301</v>
          </cell>
        </row>
        <row r="17">
          <cell r="C17">
            <v>160.00399999999999</v>
          </cell>
        </row>
        <row r="18">
          <cell r="C18">
            <v>160.00399999999999</v>
          </cell>
        </row>
        <row r="19">
          <cell r="C19">
            <v>164.96089333333299</v>
          </cell>
        </row>
        <row r="20">
          <cell r="C20">
            <v>172.80486833333299</v>
          </cell>
        </row>
        <row r="21">
          <cell r="C21">
            <v>171.76261333333301</v>
          </cell>
        </row>
        <row r="22">
          <cell r="C22">
            <v>169.826108333333</v>
          </cell>
        </row>
        <row r="23">
          <cell r="C23">
            <v>169.880081666667</v>
          </cell>
        </row>
        <row r="24">
          <cell r="C24">
            <v>169.86763166666699</v>
          </cell>
        </row>
        <row r="25">
          <cell r="C25">
            <v>169.85682666666699</v>
          </cell>
        </row>
        <row r="26">
          <cell r="C26">
            <v>171.67950999999999</v>
          </cell>
        </row>
        <row r="27">
          <cell r="C27">
            <v>169.057488333333</v>
          </cell>
        </row>
        <row r="28">
          <cell r="C28">
            <v>169.138043333333</v>
          </cell>
        </row>
        <row r="29">
          <cell r="C29">
            <v>162.96939</v>
          </cell>
        </row>
        <row r="30">
          <cell r="C30">
            <v>167.24991666666699</v>
          </cell>
        </row>
        <row r="31">
          <cell r="C31">
            <v>166.24310666666699</v>
          </cell>
        </row>
        <row r="32">
          <cell r="C32">
            <v>164.66381000000001</v>
          </cell>
        </row>
        <row r="33">
          <cell r="C33">
            <v>166.38537500000001</v>
          </cell>
        </row>
        <row r="34">
          <cell r="C34">
            <v>156.65867</v>
          </cell>
        </row>
        <row r="35">
          <cell r="C35">
            <v>156.36096333333299</v>
          </cell>
        </row>
      </sheetData>
      <sheetData sheetId="17">
        <row r="36">
          <cell r="I36">
            <v>305.11941141239811</v>
          </cell>
        </row>
      </sheetData>
      <sheetData sheetId="18">
        <row r="36">
          <cell r="G36">
            <v>560.90558333333331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537.57599999999991</v>
          </cell>
        </row>
      </sheetData>
      <sheetData sheetId="28"/>
      <sheetData sheetId="29"/>
      <sheetData sheetId="30"/>
      <sheetData sheetId="31"/>
      <sheetData sheetId="32">
        <row r="36">
          <cell r="E36">
            <v>111.88393363549402</v>
          </cell>
        </row>
      </sheetData>
      <sheetData sheetId="33">
        <row r="36">
          <cell r="R36">
            <v>1040.170345630931</v>
          </cell>
        </row>
      </sheetData>
      <sheetData sheetId="34">
        <row r="36">
          <cell r="E36">
            <v>76.532066364506505</v>
          </cell>
        </row>
      </sheetData>
      <sheetData sheetId="35">
        <row r="36">
          <cell r="E36">
            <v>121.82299594002249</v>
          </cell>
        </row>
      </sheetData>
      <sheetData sheetId="36"/>
      <sheetData sheetId="37">
        <row r="36">
          <cell r="E36">
            <v>168.2</v>
          </cell>
        </row>
      </sheetData>
      <sheetData sheetId="38">
        <row r="36">
          <cell r="E36">
            <v>149.51065180000001</v>
          </cell>
        </row>
      </sheetData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41544</v>
          </cell>
        </row>
      </sheetData>
      <sheetData sheetId="9"/>
      <sheetData sheetId="10">
        <row r="7">
          <cell r="B7">
            <v>41544</v>
          </cell>
        </row>
      </sheetData>
      <sheetData sheetId="11">
        <row r="7">
          <cell r="B7">
            <v>41544</v>
          </cell>
        </row>
      </sheetData>
      <sheetData sheetId="12">
        <row r="7">
          <cell r="B7">
            <v>41544</v>
          </cell>
        </row>
      </sheetData>
      <sheetData sheetId="13">
        <row r="7">
          <cell r="B7">
            <v>41544</v>
          </cell>
        </row>
      </sheetData>
      <sheetData sheetId="14">
        <row r="36">
          <cell r="B36">
            <v>226.12985557751568</v>
          </cell>
        </row>
      </sheetData>
      <sheetData sheetId="15"/>
      <sheetData sheetId="16">
        <row r="8">
          <cell r="B8">
            <v>41544</v>
          </cell>
        </row>
        <row r="12">
          <cell r="C12">
            <v>156.588785</v>
          </cell>
        </row>
        <row r="13">
          <cell r="C13">
            <v>159.300636666667</v>
          </cell>
        </row>
        <row r="14">
          <cell r="C14">
            <v>156.86623666666699</v>
          </cell>
        </row>
        <row r="15">
          <cell r="C15">
            <v>156.24273833333299</v>
          </cell>
        </row>
        <row r="16">
          <cell r="C16">
            <v>156.28934166666701</v>
          </cell>
        </row>
        <row r="17">
          <cell r="C17">
            <v>157.78091000000001</v>
          </cell>
        </row>
        <row r="18">
          <cell r="C18">
            <v>159.039866666667</v>
          </cell>
        </row>
        <row r="19">
          <cell r="C19">
            <v>161.65800666666701</v>
          </cell>
        </row>
        <row r="20">
          <cell r="C20">
            <v>163.98540499999999</v>
          </cell>
        </row>
        <row r="21">
          <cell r="C21">
            <v>169.12895333333299</v>
          </cell>
        </row>
        <row r="22">
          <cell r="C22">
            <v>168.51265166666701</v>
          </cell>
        </row>
        <row r="23">
          <cell r="C23">
            <v>168.575353333333</v>
          </cell>
        </row>
        <row r="24">
          <cell r="C24">
            <v>169.48487333333301</v>
          </cell>
        </row>
        <row r="25">
          <cell r="C25">
            <v>171.05791500000001</v>
          </cell>
        </row>
        <row r="26">
          <cell r="C26">
            <v>168.61742833333301</v>
          </cell>
        </row>
        <row r="27">
          <cell r="C27">
            <v>169.98695833333301</v>
          </cell>
        </row>
        <row r="28">
          <cell r="C28">
            <v>163.31918166666699</v>
          </cell>
        </row>
        <row r="29">
          <cell r="C29">
            <v>162.564696666667</v>
          </cell>
        </row>
        <row r="30">
          <cell r="C30">
            <v>173.60549333333299</v>
          </cell>
        </row>
        <row r="31">
          <cell r="C31">
            <v>170.59391666666701</v>
          </cell>
        </row>
        <row r="32">
          <cell r="C32">
            <v>170.97681499999999</v>
          </cell>
        </row>
        <row r="33">
          <cell r="C33">
            <v>175.42983166666701</v>
          </cell>
        </row>
        <row r="34">
          <cell r="C34">
            <v>162.419588333333</v>
          </cell>
        </row>
        <row r="35">
          <cell r="C35">
            <v>160.22031833333301</v>
          </cell>
        </row>
      </sheetData>
      <sheetData sheetId="17">
        <row r="36">
          <cell r="I36">
            <v>288.15163710379449</v>
          </cell>
        </row>
      </sheetData>
      <sheetData sheetId="18">
        <row r="36">
          <cell r="G36">
            <v>565.86033333333319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511.28000000000003</v>
          </cell>
        </row>
      </sheetData>
      <sheetData sheetId="28"/>
      <sheetData sheetId="29"/>
      <sheetData sheetId="30"/>
      <sheetData sheetId="31"/>
      <sheetData sheetId="32">
        <row r="36">
          <cell r="E36">
            <v>49.833178776786994</v>
          </cell>
        </row>
      </sheetData>
      <sheetData sheetId="33">
        <row r="36">
          <cell r="R36">
            <v>977.67807408588203</v>
          </cell>
        </row>
      </sheetData>
      <sheetData sheetId="34">
        <row r="36">
          <cell r="E36">
            <v>34.262821223212995</v>
          </cell>
        </row>
      </sheetData>
      <sheetData sheetId="35">
        <row r="36">
          <cell r="E36">
            <v>46.940022814594997</v>
          </cell>
        </row>
      </sheetData>
      <sheetData sheetId="36"/>
      <sheetData sheetId="37">
        <row r="36">
          <cell r="E36">
            <v>94.704000000000022</v>
          </cell>
        </row>
      </sheetData>
      <sheetData sheetId="38">
        <row r="36">
          <cell r="E36">
            <v>155.09997905</v>
          </cell>
        </row>
      </sheetData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41518</v>
          </cell>
        </row>
      </sheetData>
      <sheetData sheetId="9"/>
      <sheetData sheetId="10">
        <row r="7">
          <cell r="B7">
            <v>41518</v>
          </cell>
        </row>
      </sheetData>
      <sheetData sheetId="11">
        <row r="7">
          <cell r="B7">
            <v>41518</v>
          </cell>
        </row>
      </sheetData>
      <sheetData sheetId="12">
        <row r="7">
          <cell r="B7">
            <v>41518</v>
          </cell>
        </row>
      </sheetData>
      <sheetData sheetId="13">
        <row r="7">
          <cell r="B7">
            <v>41518</v>
          </cell>
        </row>
      </sheetData>
      <sheetData sheetId="14">
        <row r="36">
          <cell r="B36">
            <v>190.77014624460264</v>
          </cell>
        </row>
      </sheetData>
      <sheetData sheetId="15"/>
      <sheetData sheetId="16">
        <row r="8">
          <cell r="B8">
            <v>41518</v>
          </cell>
        </row>
        <row r="12">
          <cell r="C12">
            <v>158.381</v>
          </cell>
        </row>
        <row r="13">
          <cell r="C13">
            <v>158.381</v>
          </cell>
        </row>
        <row r="14">
          <cell r="C14">
            <v>158.381</v>
          </cell>
        </row>
        <row r="15">
          <cell r="C15">
            <v>158.36251833333301</v>
          </cell>
        </row>
        <row r="16">
          <cell r="C16">
            <v>157.653838333333</v>
          </cell>
        </row>
        <row r="17">
          <cell r="C17">
            <v>158.381</v>
          </cell>
        </row>
        <row r="18">
          <cell r="C18">
            <v>161.50343166666701</v>
          </cell>
        </row>
        <row r="19">
          <cell r="C19">
            <v>163.10694833333301</v>
          </cell>
        </row>
        <row r="20">
          <cell r="C20">
            <v>161.34</v>
          </cell>
        </row>
        <row r="21">
          <cell r="C21">
            <v>161.34</v>
          </cell>
        </row>
        <row r="22">
          <cell r="C22">
            <v>162.09718833333301</v>
          </cell>
        </row>
        <row r="23">
          <cell r="C23">
            <v>161.34</v>
          </cell>
        </row>
        <row r="24">
          <cell r="C24">
            <v>161.34</v>
          </cell>
        </row>
        <row r="25">
          <cell r="C25">
            <v>161.34</v>
          </cell>
        </row>
        <row r="26">
          <cell r="C26">
            <v>161.34</v>
          </cell>
        </row>
        <row r="27">
          <cell r="C27">
            <v>161.34</v>
          </cell>
        </row>
        <row r="28">
          <cell r="C28">
            <v>161.34</v>
          </cell>
        </row>
        <row r="29">
          <cell r="C29">
            <v>163.16127333333301</v>
          </cell>
        </row>
        <row r="30">
          <cell r="C30">
            <v>171.58354499999999</v>
          </cell>
        </row>
        <row r="31">
          <cell r="C31">
            <v>170.473311666667</v>
          </cell>
        </row>
        <row r="32">
          <cell r="C32">
            <v>170.781483333333</v>
          </cell>
        </row>
        <row r="33">
          <cell r="C33">
            <v>163.10831666666701</v>
          </cell>
        </row>
        <row r="34">
          <cell r="C34">
            <v>160.53449166666701</v>
          </cell>
        </row>
        <row r="35">
          <cell r="C35">
            <v>158.381</v>
          </cell>
        </row>
      </sheetData>
      <sheetData sheetId="17">
        <row r="36">
          <cell r="I36">
            <v>287.85986361929463</v>
          </cell>
        </row>
      </sheetData>
      <sheetData sheetId="18">
        <row r="36">
          <cell r="G36">
            <v>560.42075</v>
          </cell>
        </row>
      </sheetData>
      <sheetData sheetId="19"/>
      <sheetData sheetId="20"/>
      <sheetData sheetId="21"/>
      <sheetData sheetId="22"/>
      <sheetData sheetId="23">
        <row r="36">
          <cell r="E36">
            <v>8.8000000000000023E-2</v>
          </cell>
        </row>
      </sheetData>
      <sheetData sheetId="24"/>
      <sheetData sheetId="25"/>
      <sheetData sheetId="26"/>
      <sheetData sheetId="27">
        <row r="36">
          <cell r="H36">
            <v>441.70399999999995</v>
          </cell>
        </row>
      </sheetData>
      <sheetData sheetId="28"/>
      <sheetData sheetId="29"/>
      <sheetData sheetId="30"/>
      <sheetData sheetId="31"/>
      <sheetData sheetId="32">
        <row r="36">
          <cell r="E36">
            <v>9.1443353677559998</v>
          </cell>
        </row>
      </sheetData>
      <sheetData sheetId="33">
        <row r="36">
          <cell r="R36">
            <v>769.89729418858087</v>
          </cell>
        </row>
      </sheetData>
      <sheetData sheetId="34">
        <row r="36">
          <cell r="E36">
            <v>7.495664632243999</v>
          </cell>
        </row>
      </sheetData>
      <sheetData sheetId="35">
        <row r="36">
          <cell r="E36">
            <v>16.276135146005</v>
          </cell>
        </row>
      </sheetData>
      <sheetData sheetId="36"/>
      <sheetData sheetId="37">
        <row r="36">
          <cell r="E36">
            <v>20.952000000000002</v>
          </cell>
        </row>
      </sheetData>
      <sheetData sheetId="38">
        <row r="36">
          <cell r="E36">
            <v>75.795030237500015</v>
          </cell>
        </row>
      </sheetData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41545</v>
          </cell>
        </row>
      </sheetData>
      <sheetData sheetId="9"/>
      <sheetData sheetId="10">
        <row r="7">
          <cell r="B7">
            <v>41545</v>
          </cell>
        </row>
      </sheetData>
      <sheetData sheetId="11">
        <row r="7">
          <cell r="B7">
            <v>41545</v>
          </cell>
        </row>
      </sheetData>
      <sheetData sheetId="12">
        <row r="7">
          <cell r="B7">
            <v>41545</v>
          </cell>
        </row>
      </sheetData>
      <sheetData sheetId="13">
        <row r="7">
          <cell r="B7">
            <v>41545</v>
          </cell>
        </row>
      </sheetData>
      <sheetData sheetId="14">
        <row r="36">
          <cell r="B36">
            <v>215.62885579942025</v>
          </cell>
        </row>
      </sheetData>
      <sheetData sheetId="15"/>
      <sheetData sheetId="16">
        <row r="8">
          <cell r="B8">
            <v>41545</v>
          </cell>
        </row>
        <row r="12">
          <cell r="C12">
            <v>180.72480666666701</v>
          </cell>
        </row>
        <row r="13">
          <cell r="C13">
            <v>156.946288333334</v>
          </cell>
        </row>
        <row r="14">
          <cell r="C14">
            <v>154.88059999999999</v>
          </cell>
        </row>
        <row r="15">
          <cell r="C15">
            <v>154.88059999999999</v>
          </cell>
        </row>
        <row r="16">
          <cell r="C16">
            <v>156.42188999999999</v>
          </cell>
        </row>
        <row r="17">
          <cell r="C17">
            <v>157.70380499999999</v>
          </cell>
        </row>
        <row r="18">
          <cell r="C18">
            <v>178.71429166666701</v>
          </cell>
        </row>
        <row r="19">
          <cell r="C19">
            <v>159.56892666666701</v>
          </cell>
        </row>
        <row r="20">
          <cell r="C20">
            <v>160.00399999999999</v>
          </cell>
        </row>
        <row r="21">
          <cell r="C21">
            <v>160.00399999999999</v>
          </cell>
        </row>
        <row r="22">
          <cell r="C22">
            <v>164.592183333333</v>
          </cell>
        </row>
        <row r="23">
          <cell r="C23">
            <v>160.9872</v>
          </cell>
        </row>
        <row r="24">
          <cell r="C24">
            <v>160.00399999999999</v>
          </cell>
        </row>
        <row r="25">
          <cell r="C25">
            <v>159.993596666667</v>
          </cell>
        </row>
        <row r="26">
          <cell r="C26">
            <v>159.75834</v>
          </cell>
        </row>
        <row r="27">
          <cell r="C27">
            <v>159.713461666667</v>
          </cell>
        </row>
        <row r="28">
          <cell r="C28">
            <v>159.28681333333299</v>
          </cell>
        </row>
        <row r="29">
          <cell r="C29">
            <v>164.2184</v>
          </cell>
        </row>
        <row r="30">
          <cell r="C30">
            <v>171.34210833333299</v>
          </cell>
        </row>
        <row r="31">
          <cell r="C31">
            <v>172.387881666667</v>
          </cell>
        </row>
        <row r="32">
          <cell r="C32">
            <v>167.86418499999999</v>
          </cell>
        </row>
        <row r="33">
          <cell r="C33">
            <v>162.726566666667</v>
          </cell>
        </row>
        <row r="34">
          <cell r="C34">
            <v>159.68244000000001</v>
          </cell>
        </row>
        <row r="35">
          <cell r="C35">
            <v>175.85545833333299</v>
          </cell>
        </row>
      </sheetData>
      <sheetData sheetId="17">
        <row r="36">
          <cell r="I36">
            <v>287.75749999999999</v>
          </cell>
        </row>
      </sheetData>
      <sheetData sheetId="18">
        <row r="36">
          <cell r="G36">
            <v>565.93270833333327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550.69600000000014</v>
          </cell>
        </row>
      </sheetData>
      <sheetData sheetId="28"/>
      <sheetData sheetId="29"/>
      <sheetData sheetId="30"/>
      <sheetData sheetId="31"/>
      <sheetData sheetId="32">
        <row r="36">
          <cell r="E36">
            <v>19.162593781522499</v>
          </cell>
        </row>
      </sheetData>
      <sheetData sheetId="33">
        <row r="36">
          <cell r="R36">
            <v>646.3399402251664</v>
          </cell>
        </row>
      </sheetData>
      <sheetData sheetId="34">
        <row r="36">
          <cell r="E36">
            <v>12.0054062184775</v>
          </cell>
        </row>
      </sheetData>
      <sheetData sheetId="35">
        <row r="36">
          <cell r="E36">
            <v>20.999837981757501</v>
          </cell>
        </row>
      </sheetData>
      <sheetData sheetId="36"/>
      <sheetData sheetId="37">
        <row r="36">
          <cell r="E36">
            <v>35.159999999999989</v>
          </cell>
        </row>
      </sheetData>
      <sheetData sheetId="38">
        <row r="36">
          <cell r="E36">
            <v>149.56830959999996</v>
          </cell>
        </row>
      </sheetData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41546</v>
          </cell>
        </row>
      </sheetData>
      <sheetData sheetId="9"/>
      <sheetData sheetId="10">
        <row r="7">
          <cell r="B7">
            <v>41546</v>
          </cell>
        </row>
      </sheetData>
      <sheetData sheetId="11">
        <row r="7">
          <cell r="B7">
            <v>41546</v>
          </cell>
        </row>
      </sheetData>
      <sheetData sheetId="12">
        <row r="7">
          <cell r="B7">
            <v>41546</v>
          </cell>
        </row>
      </sheetData>
      <sheetData sheetId="13">
        <row r="7">
          <cell r="B7">
            <v>41546</v>
          </cell>
        </row>
      </sheetData>
      <sheetData sheetId="14">
        <row r="36">
          <cell r="B36">
            <v>196.25475848029106</v>
          </cell>
        </row>
      </sheetData>
      <sheetData sheetId="15"/>
      <sheetData sheetId="16">
        <row r="8">
          <cell r="B8">
            <v>41546</v>
          </cell>
        </row>
        <row r="12">
          <cell r="C12">
            <v>156.41735666666699</v>
          </cell>
        </row>
        <row r="13">
          <cell r="C13">
            <v>157.43732</v>
          </cell>
        </row>
        <row r="14">
          <cell r="C14">
            <v>156.73103666666699</v>
          </cell>
        </row>
        <row r="15">
          <cell r="C15">
            <v>157.35598999999999</v>
          </cell>
        </row>
        <row r="16">
          <cell r="C16">
            <v>157.24126166666699</v>
          </cell>
        </row>
        <row r="17">
          <cell r="C17">
            <v>157.01817500000001</v>
          </cell>
        </row>
        <row r="18">
          <cell r="C18">
            <v>157.36387833333299</v>
          </cell>
        </row>
        <row r="19">
          <cell r="C19">
            <v>174.167315</v>
          </cell>
        </row>
        <row r="20">
          <cell r="C20">
            <v>158.92355000000001</v>
          </cell>
        </row>
        <row r="21">
          <cell r="C21">
            <v>158.97371000000001</v>
          </cell>
        </row>
        <row r="22">
          <cell r="C22">
            <v>158.96741333333301</v>
          </cell>
        </row>
        <row r="23">
          <cell r="C23">
            <v>159.03530333333299</v>
          </cell>
        </row>
        <row r="24">
          <cell r="C24">
            <v>161.233</v>
          </cell>
        </row>
        <row r="25">
          <cell r="C25">
            <v>161.233</v>
          </cell>
        </row>
        <row r="26">
          <cell r="C26">
            <v>160.97790333333401</v>
          </cell>
        </row>
        <row r="27">
          <cell r="C27">
            <v>159.29237499999999</v>
          </cell>
        </row>
        <row r="28">
          <cell r="C28">
            <v>159.00411666666699</v>
          </cell>
        </row>
        <row r="29">
          <cell r="C29">
            <v>165.14178000000001</v>
          </cell>
        </row>
        <row r="30">
          <cell r="C30">
            <v>173.81687500000001</v>
          </cell>
        </row>
        <row r="31">
          <cell r="C31">
            <v>173.51264499999999</v>
          </cell>
        </row>
        <row r="32">
          <cell r="C32">
            <v>167.18605666666701</v>
          </cell>
        </row>
        <row r="33">
          <cell r="C33">
            <v>167.17419166666701</v>
          </cell>
        </row>
        <row r="34">
          <cell r="C34">
            <v>159.654146666667</v>
          </cell>
        </row>
        <row r="35">
          <cell r="C35">
            <v>175.00603333333299</v>
          </cell>
        </row>
      </sheetData>
      <sheetData sheetId="17">
        <row r="36">
          <cell r="I36">
            <v>287.69487855080848</v>
          </cell>
        </row>
      </sheetData>
      <sheetData sheetId="18">
        <row r="36">
          <cell r="G36">
            <v>564.99816666666675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549.91200000000003</v>
          </cell>
        </row>
      </sheetData>
      <sheetData sheetId="28"/>
      <sheetData sheetId="29"/>
      <sheetData sheetId="30"/>
      <sheetData sheetId="31"/>
      <sheetData sheetId="32">
        <row r="36">
          <cell r="E36">
            <v>13.5295824641205</v>
          </cell>
        </row>
      </sheetData>
      <sheetData sheetId="33">
        <row r="36">
          <cell r="R36">
            <v>602.48746543217953</v>
          </cell>
        </row>
      </sheetData>
      <sheetData sheetId="34">
        <row r="36">
          <cell r="E36">
            <v>8.9664175358795006</v>
          </cell>
        </row>
      </sheetData>
      <sheetData sheetId="35">
        <row r="36">
          <cell r="E36">
            <v>18.130732694054998</v>
          </cell>
        </row>
      </sheetData>
      <sheetData sheetId="36"/>
      <sheetData sheetId="37">
        <row r="36">
          <cell r="E36">
            <v>21.879999999999995</v>
          </cell>
        </row>
      </sheetData>
      <sheetData sheetId="38">
        <row r="36">
          <cell r="E36">
            <v>154.07854129999998</v>
          </cell>
        </row>
      </sheetData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41547</v>
          </cell>
        </row>
      </sheetData>
      <sheetData sheetId="9"/>
      <sheetData sheetId="10">
        <row r="7">
          <cell r="B7">
            <v>41547</v>
          </cell>
        </row>
      </sheetData>
      <sheetData sheetId="11">
        <row r="7">
          <cell r="B7">
            <v>41547</v>
          </cell>
        </row>
      </sheetData>
      <sheetData sheetId="12">
        <row r="7">
          <cell r="B7">
            <v>41547</v>
          </cell>
        </row>
      </sheetData>
      <sheetData sheetId="13">
        <row r="7">
          <cell r="B7">
            <v>41547</v>
          </cell>
        </row>
      </sheetData>
      <sheetData sheetId="14">
        <row r="36">
          <cell r="B36">
            <v>236.16084847901141</v>
          </cell>
        </row>
      </sheetData>
      <sheetData sheetId="15"/>
      <sheetData sheetId="16">
        <row r="8">
          <cell r="B8">
            <v>41547</v>
          </cell>
        </row>
        <row r="12">
          <cell r="C12">
            <v>155.28216333333299</v>
          </cell>
        </row>
        <row r="13">
          <cell r="C13">
            <v>154.63164166666701</v>
          </cell>
        </row>
        <row r="14">
          <cell r="C14">
            <v>154.63645</v>
          </cell>
        </row>
        <row r="15">
          <cell r="C15">
            <v>154.546345</v>
          </cell>
        </row>
        <row r="16">
          <cell r="C16">
            <v>155.12975333333301</v>
          </cell>
        </row>
        <row r="17">
          <cell r="C17">
            <v>157.501033333333</v>
          </cell>
        </row>
        <row r="18">
          <cell r="C18">
            <v>164.82715666666701</v>
          </cell>
        </row>
        <row r="19">
          <cell r="C19">
            <v>161.92132166666599</v>
          </cell>
        </row>
        <row r="20">
          <cell r="C20">
            <v>167.97591499999999</v>
          </cell>
        </row>
        <row r="21">
          <cell r="C21">
            <v>169.622058333333</v>
          </cell>
        </row>
        <row r="22">
          <cell r="C22">
            <v>168.20324333333301</v>
          </cell>
        </row>
        <row r="23">
          <cell r="C23">
            <v>168.307893333333</v>
          </cell>
        </row>
        <row r="24">
          <cell r="C24">
            <v>170.03910833333299</v>
          </cell>
        </row>
        <row r="25">
          <cell r="C25">
            <v>172.62112833333299</v>
          </cell>
        </row>
        <row r="26">
          <cell r="C26">
            <v>169.729246666667</v>
          </cell>
        </row>
        <row r="27">
          <cell r="C27">
            <v>169.10682</v>
          </cell>
        </row>
        <row r="28">
          <cell r="C28">
            <v>170.560081666667</v>
          </cell>
        </row>
        <row r="29">
          <cell r="C29">
            <v>169.026148333333</v>
          </cell>
        </row>
        <row r="30">
          <cell r="C30">
            <v>174.11095166666701</v>
          </cell>
        </row>
        <row r="31">
          <cell r="C31">
            <v>171.31210999999999</v>
          </cell>
        </row>
        <row r="32">
          <cell r="C32">
            <v>167.419671666667</v>
          </cell>
        </row>
        <row r="33">
          <cell r="C33">
            <v>163.96578666666699</v>
          </cell>
        </row>
        <row r="34">
          <cell r="C34">
            <v>159.02129333333301</v>
          </cell>
        </row>
        <row r="35">
          <cell r="C35">
            <v>161.25952833333301</v>
          </cell>
        </row>
      </sheetData>
      <sheetData sheetId="17">
        <row r="36">
          <cell r="I36">
            <v>290.14202940060403</v>
          </cell>
        </row>
      </sheetData>
      <sheetData sheetId="18">
        <row r="36">
          <cell r="G36">
            <v>565.25262499999997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548.40000000000009</v>
          </cell>
        </row>
      </sheetData>
      <sheetData sheetId="28"/>
      <sheetData sheetId="29"/>
      <sheetData sheetId="30"/>
      <sheetData sheetId="31"/>
      <sheetData sheetId="32">
        <row r="36">
          <cell r="E36">
            <v>2.3301194036044999</v>
          </cell>
        </row>
      </sheetData>
      <sheetData sheetId="33">
        <row r="36">
          <cell r="R36">
            <v>1019.350968167092</v>
          </cell>
        </row>
      </sheetData>
      <sheetData sheetId="34">
        <row r="36">
          <cell r="E36">
            <v>1.9258805963954999</v>
          </cell>
        </row>
      </sheetData>
      <sheetData sheetId="35">
        <row r="36">
          <cell r="E36">
            <v>2.7643885484249999</v>
          </cell>
        </row>
      </sheetData>
      <sheetData sheetId="36"/>
      <sheetData sheetId="37">
        <row r="36">
          <cell r="E36">
            <v>8.1760000000000002</v>
          </cell>
        </row>
      </sheetData>
      <sheetData sheetId="38">
        <row r="36">
          <cell r="E36">
            <v>142.7736361</v>
          </cell>
        </row>
      </sheetData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CNDC"/>
      <sheetName val="ENATREL"/>
      <sheetName val="HP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41518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41519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41519</v>
          </cell>
        </row>
      </sheetData>
      <sheetData sheetId="9"/>
      <sheetData sheetId="10">
        <row r="7">
          <cell r="B7">
            <v>41519</v>
          </cell>
        </row>
      </sheetData>
      <sheetData sheetId="11">
        <row r="7">
          <cell r="B7">
            <v>41519</v>
          </cell>
        </row>
      </sheetData>
      <sheetData sheetId="12">
        <row r="7">
          <cell r="B7">
            <v>41519</v>
          </cell>
        </row>
      </sheetData>
      <sheetData sheetId="13">
        <row r="7">
          <cell r="B7">
            <v>41519</v>
          </cell>
        </row>
      </sheetData>
      <sheetData sheetId="14">
        <row r="36">
          <cell r="B36">
            <v>219.25560456197553</v>
          </cell>
        </row>
      </sheetData>
      <sheetData sheetId="15"/>
      <sheetData sheetId="16">
        <row r="8">
          <cell r="B8">
            <v>41519</v>
          </cell>
        </row>
        <row r="12">
          <cell r="C12">
            <v>160.32300000000001</v>
          </cell>
        </row>
        <row r="13">
          <cell r="C13">
            <v>160.32300000000001</v>
          </cell>
        </row>
        <row r="14">
          <cell r="C14">
            <v>160.32300000000001</v>
          </cell>
        </row>
        <row r="15">
          <cell r="C15">
            <v>160.32300000000001</v>
          </cell>
        </row>
        <row r="16">
          <cell r="C16">
            <v>160.32300000000001</v>
          </cell>
        </row>
        <row r="17">
          <cell r="C17">
            <v>160.32300000000001</v>
          </cell>
        </row>
        <row r="18">
          <cell r="C18">
            <v>160.32300000000001</v>
          </cell>
        </row>
        <row r="19">
          <cell r="C19">
            <v>164.91199</v>
          </cell>
        </row>
        <row r="20">
          <cell r="C20">
            <v>175.070425</v>
          </cell>
        </row>
        <row r="21">
          <cell r="C21">
            <v>172.49038666666701</v>
          </cell>
        </row>
        <row r="22">
          <cell r="C22">
            <v>171.37144333333299</v>
          </cell>
        </row>
        <row r="23">
          <cell r="C23">
            <v>171.334448333333</v>
          </cell>
        </row>
        <row r="24">
          <cell r="C24">
            <v>172.604491666667</v>
          </cell>
        </row>
        <row r="25">
          <cell r="C25">
            <v>169.91844666666699</v>
          </cell>
        </row>
        <row r="26">
          <cell r="C26">
            <v>171.936958333333</v>
          </cell>
        </row>
        <row r="27">
          <cell r="C27">
            <v>170.94580833333299</v>
          </cell>
        </row>
        <row r="28">
          <cell r="C28">
            <v>168.507573333333</v>
          </cell>
        </row>
        <row r="29">
          <cell r="C29">
            <v>170.868613333333</v>
          </cell>
        </row>
        <row r="30">
          <cell r="C30">
            <v>173.29360333333301</v>
          </cell>
        </row>
        <row r="31">
          <cell r="C31">
            <v>171.162743333333</v>
          </cell>
        </row>
        <row r="32">
          <cell r="C32">
            <v>173.72632666666701</v>
          </cell>
        </row>
        <row r="33">
          <cell r="C33">
            <v>167.89879999999999</v>
          </cell>
        </row>
        <row r="34">
          <cell r="C34">
            <v>162.78</v>
          </cell>
        </row>
        <row r="35">
          <cell r="C35">
            <v>163.792071666667</v>
          </cell>
        </row>
      </sheetData>
      <sheetData sheetId="17">
        <row r="36">
          <cell r="I36">
            <v>301.79500103761472</v>
          </cell>
        </row>
      </sheetData>
      <sheetData sheetId="18">
        <row r="36">
          <cell r="G36">
            <v>566.80233333333319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441.76799999999997</v>
          </cell>
        </row>
      </sheetData>
      <sheetData sheetId="28"/>
      <sheetData sheetId="29"/>
      <sheetData sheetId="30"/>
      <sheetData sheetId="31"/>
      <sheetData sheetId="32">
        <row r="36">
          <cell r="E36">
            <v>4.463888330364</v>
          </cell>
        </row>
      </sheetData>
      <sheetData sheetId="33">
        <row r="36">
          <cell r="R36">
            <v>1279.9235262516529</v>
          </cell>
        </row>
      </sheetData>
      <sheetData sheetId="34">
        <row r="36">
          <cell r="E36">
            <v>2.576111669636</v>
          </cell>
        </row>
      </sheetData>
      <sheetData sheetId="35">
        <row r="36">
          <cell r="E36">
            <v>14.033499962712501</v>
          </cell>
        </row>
      </sheetData>
      <sheetData sheetId="36"/>
      <sheetData sheetId="37">
        <row r="36">
          <cell r="E36">
            <v>15.591999999999999</v>
          </cell>
        </row>
      </sheetData>
      <sheetData sheetId="38">
        <row r="36">
          <cell r="E36">
            <v>72.19042363749999</v>
          </cell>
        </row>
      </sheetData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41529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41520</v>
          </cell>
        </row>
      </sheetData>
      <sheetData sheetId="9"/>
      <sheetData sheetId="10">
        <row r="7">
          <cell r="B7">
            <v>41520</v>
          </cell>
        </row>
      </sheetData>
      <sheetData sheetId="11">
        <row r="7">
          <cell r="B7">
            <v>41520</v>
          </cell>
        </row>
      </sheetData>
      <sheetData sheetId="12">
        <row r="7">
          <cell r="B7">
            <v>41520</v>
          </cell>
        </row>
      </sheetData>
      <sheetData sheetId="13">
        <row r="7">
          <cell r="B7">
            <v>41520</v>
          </cell>
        </row>
      </sheetData>
      <sheetData sheetId="14">
        <row r="36">
          <cell r="B36">
            <v>224.69255305386457</v>
          </cell>
        </row>
      </sheetData>
      <sheetData sheetId="15"/>
      <sheetData sheetId="16">
        <row r="8">
          <cell r="B8">
            <v>41520</v>
          </cell>
        </row>
        <row r="12">
          <cell r="C12">
            <v>159.28200000000001</v>
          </cell>
        </row>
        <row r="13">
          <cell r="C13">
            <v>159.56381166666699</v>
          </cell>
        </row>
        <row r="14">
          <cell r="C14">
            <v>159.80416333333301</v>
          </cell>
        </row>
        <row r="15">
          <cell r="C15">
            <v>159.66216499999999</v>
          </cell>
        </row>
        <row r="16">
          <cell r="C16">
            <v>166.12134499999999</v>
          </cell>
        </row>
        <row r="17">
          <cell r="C17">
            <v>159.54763</v>
          </cell>
        </row>
        <row r="18">
          <cell r="C18">
            <v>159.49110833333299</v>
          </cell>
        </row>
        <row r="19">
          <cell r="C19">
            <v>162.78</v>
          </cell>
        </row>
        <row r="20">
          <cell r="C20">
            <v>169.735381666667</v>
          </cell>
        </row>
        <row r="21">
          <cell r="C21">
            <v>172.533238333333</v>
          </cell>
        </row>
        <row r="22">
          <cell r="C22">
            <v>172.19709666666699</v>
          </cell>
        </row>
        <row r="23">
          <cell r="C23">
            <v>173.63280333333299</v>
          </cell>
        </row>
        <row r="24">
          <cell r="C24">
            <v>172.30267499999999</v>
          </cell>
        </row>
        <row r="25">
          <cell r="C25">
            <v>172.92873166666701</v>
          </cell>
        </row>
        <row r="26">
          <cell r="C26">
            <v>171.23724666666701</v>
          </cell>
        </row>
        <row r="27">
          <cell r="C27">
            <v>171.19717666666699</v>
          </cell>
        </row>
        <row r="28">
          <cell r="C28">
            <v>174.96632333333301</v>
          </cell>
        </row>
        <row r="29">
          <cell r="C29">
            <v>170.18486166666699</v>
          </cell>
        </row>
        <row r="30">
          <cell r="C30">
            <v>174.01918499999999</v>
          </cell>
        </row>
        <row r="31">
          <cell r="C31">
            <v>172.69205500000001</v>
          </cell>
        </row>
        <row r="32">
          <cell r="C32">
            <v>174.087238333333</v>
          </cell>
        </row>
        <row r="33">
          <cell r="C33">
            <v>170.124631666667</v>
          </cell>
        </row>
        <row r="34">
          <cell r="C34">
            <v>164.35673666666699</v>
          </cell>
        </row>
        <row r="35">
          <cell r="C35">
            <v>166.799736666667</v>
          </cell>
        </row>
      </sheetData>
      <sheetData sheetId="17">
        <row r="36">
          <cell r="I36">
            <v>292.20544199038227</v>
          </cell>
        </row>
      </sheetData>
      <sheetData sheetId="18">
        <row r="36">
          <cell r="G36">
            <v>567.38125000000002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468.05599999999993</v>
          </cell>
        </row>
      </sheetData>
      <sheetData sheetId="28"/>
      <sheetData sheetId="29"/>
      <sheetData sheetId="30"/>
      <sheetData sheetId="31"/>
      <sheetData sheetId="32">
        <row r="36">
          <cell r="E36">
            <v>26.408020916293495</v>
          </cell>
        </row>
      </sheetData>
      <sheetData sheetId="33">
        <row r="36">
          <cell r="R36">
            <v>1305.4386712361515</v>
          </cell>
        </row>
      </sheetData>
      <sheetData sheetId="34">
        <row r="36">
          <cell r="E36">
            <v>16.0559790837065</v>
          </cell>
        </row>
      </sheetData>
      <sheetData sheetId="35">
        <row r="36">
          <cell r="E36">
            <v>17.7571194433275</v>
          </cell>
        </row>
      </sheetData>
      <sheetData sheetId="36"/>
      <sheetData sheetId="37">
        <row r="36">
          <cell r="E36">
            <v>38.431999999999995</v>
          </cell>
        </row>
      </sheetData>
      <sheetData sheetId="38">
        <row r="36">
          <cell r="E36">
            <v>120.94556108749998</v>
          </cell>
        </row>
      </sheetData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41534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41535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41536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41537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41538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41539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41540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41541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41542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41543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41521</v>
          </cell>
        </row>
      </sheetData>
      <sheetData sheetId="9"/>
      <sheetData sheetId="10">
        <row r="7">
          <cell r="B7">
            <v>41521</v>
          </cell>
        </row>
      </sheetData>
      <sheetData sheetId="11">
        <row r="7">
          <cell r="B7">
            <v>41521</v>
          </cell>
        </row>
      </sheetData>
      <sheetData sheetId="12">
        <row r="7">
          <cell r="B7">
            <v>41521</v>
          </cell>
        </row>
      </sheetData>
      <sheetData sheetId="13">
        <row r="7">
          <cell r="B7">
            <v>41521</v>
          </cell>
        </row>
      </sheetData>
      <sheetData sheetId="14">
        <row r="36">
          <cell r="B36">
            <v>236.32789555142568</v>
          </cell>
        </row>
      </sheetData>
      <sheetData sheetId="15"/>
      <sheetData sheetId="16">
        <row r="8">
          <cell r="B8">
            <v>41521</v>
          </cell>
        </row>
        <row r="12">
          <cell r="C12">
            <v>162.78</v>
          </cell>
        </row>
        <row r="13">
          <cell r="C13">
            <v>162.78</v>
          </cell>
        </row>
        <row r="14">
          <cell r="C14">
            <v>162.78</v>
          </cell>
        </row>
        <row r="15">
          <cell r="C15">
            <v>162.78</v>
          </cell>
        </row>
        <row r="16">
          <cell r="C16">
            <v>167.36640333333301</v>
          </cell>
        </row>
        <row r="17">
          <cell r="C17">
            <v>159.277571666667</v>
          </cell>
        </row>
        <row r="18">
          <cell r="C18">
            <v>159.20595499999999</v>
          </cell>
        </row>
        <row r="19">
          <cell r="C19">
            <v>165.49714</v>
          </cell>
        </row>
        <row r="20">
          <cell r="C20">
            <v>162.95934333333301</v>
          </cell>
        </row>
        <row r="21">
          <cell r="C21">
            <v>172.78264999999999</v>
          </cell>
        </row>
        <row r="22">
          <cell r="C22">
            <v>173.77882666666699</v>
          </cell>
        </row>
        <row r="23">
          <cell r="C23">
            <v>173.78233499999999</v>
          </cell>
        </row>
        <row r="24">
          <cell r="C24">
            <v>171.273081666667</v>
          </cell>
        </row>
        <row r="25">
          <cell r="C25">
            <v>171.278355</v>
          </cell>
        </row>
        <row r="26">
          <cell r="C26">
            <v>172.12660333333301</v>
          </cell>
        </row>
        <row r="27">
          <cell r="C27">
            <v>170.702505</v>
          </cell>
        </row>
        <row r="28">
          <cell r="C28">
            <v>170.410143333333</v>
          </cell>
        </row>
        <row r="29">
          <cell r="C29">
            <v>165.82867666666701</v>
          </cell>
        </row>
        <row r="30">
          <cell r="C30">
            <v>173.88787666666701</v>
          </cell>
        </row>
        <row r="31">
          <cell r="C31">
            <v>171.73852500000001</v>
          </cell>
        </row>
        <row r="32">
          <cell r="C32">
            <v>171.96473166666701</v>
          </cell>
        </row>
        <row r="33">
          <cell r="C33">
            <v>167.47769</v>
          </cell>
        </row>
        <row r="34">
          <cell r="C34">
            <v>160.39485666666701</v>
          </cell>
        </row>
        <row r="35">
          <cell r="C35">
            <v>160.36738333333301</v>
          </cell>
        </row>
      </sheetData>
      <sheetData sheetId="17">
        <row r="36">
          <cell r="I36">
            <v>287.86674558597167</v>
          </cell>
        </row>
      </sheetData>
      <sheetData sheetId="18">
        <row r="36">
          <cell r="G36">
            <v>567.23074999999994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532.62399999999991</v>
          </cell>
        </row>
      </sheetData>
      <sheetData sheetId="28"/>
      <sheetData sheetId="29"/>
      <sheetData sheetId="30"/>
      <sheetData sheetId="31"/>
      <sheetData sheetId="32">
        <row r="36">
          <cell r="E36">
            <v>82.292790798696998</v>
          </cell>
        </row>
      </sheetData>
      <sheetData sheetId="33">
        <row r="36">
          <cell r="R36">
            <v>1170.497743754373</v>
          </cell>
        </row>
      </sheetData>
      <sheetData sheetId="34">
        <row r="36">
          <cell r="E36">
            <v>52.843209201302997</v>
          </cell>
        </row>
      </sheetData>
      <sheetData sheetId="35">
        <row r="36">
          <cell r="E36">
            <v>80.207009209867493</v>
          </cell>
        </row>
      </sheetData>
      <sheetData sheetId="36"/>
      <sheetData sheetId="37">
        <row r="36">
          <cell r="E36">
            <v>123.93599999999996</v>
          </cell>
        </row>
      </sheetData>
      <sheetData sheetId="38">
        <row r="36">
          <cell r="E36">
            <v>120.88678492499997</v>
          </cell>
        </row>
      </sheetData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41547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41522</v>
          </cell>
        </row>
      </sheetData>
      <sheetData sheetId="9"/>
      <sheetData sheetId="10">
        <row r="7">
          <cell r="B7">
            <v>41522</v>
          </cell>
        </row>
      </sheetData>
      <sheetData sheetId="11">
        <row r="7">
          <cell r="B7">
            <v>41522</v>
          </cell>
        </row>
      </sheetData>
      <sheetData sheetId="12">
        <row r="7">
          <cell r="B7">
            <v>41522</v>
          </cell>
        </row>
      </sheetData>
      <sheetData sheetId="13">
        <row r="7">
          <cell r="B7">
            <v>41522</v>
          </cell>
        </row>
      </sheetData>
      <sheetData sheetId="14">
        <row r="36">
          <cell r="B36">
            <v>230.35623253402377</v>
          </cell>
        </row>
      </sheetData>
      <sheetData sheetId="15"/>
      <sheetData sheetId="16">
        <row r="8">
          <cell r="B8">
            <v>41522</v>
          </cell>
        </row>
        <row r="12">
          <cell r="C12">
            <v>162.30316666666701</v>
          </cell>
        </row>
        <row r="13">
          <cell r="C13">
            <v>159.88763666666699</v>
          </cell>
        </row>
        <row r="14">
          <cell r="C14">
            <v>162.87785333333301</v>
          </cell>
        </row>
        <row r="15">
          <cell r="C15">
            <v>164.45464833333301</v>
          </cell>
        </row>
        <row r="16">
          <cell r="C16">
            <v>164.10425499999999</v>
          </cell>
        </row>
        <row r="17">
          <cell r="C17">
            <v>162.78</v>
          </cell>
        </row>
        <row r="18">
          <cell r="C18">
            <v>162.78</v>
          </cell>
        </row>
        <row r="19">
          <cell r="C19">
            <v>163.125451666667</v>
          </cell>
        </row>
        <row r="20">
          <cell r="C20">
            <v>164.464431666667</v>
          </cell>
        </row>
        <row r="21">
          <cell r="C21">
            <v>171.14460666666699</v>
          </cell>
        </row>
        <row r="22">
          <cell r="C22">
            <v>170.75992333333301</v>
          </cell>
        </row>
        <row r="23">
          <cell r="C23">
            <v>169.90159499999999</v>
          </cell>
        </row>
        <row r="24">
          <cell r="C24">
            <v>171.72100166666701</v>
          </cell>
        </row>
        <row r="25">
          <cell r="C25">
            <v>173.332281666667</v>
          </cell>
        </row>
        <row r="26">
          <cell r="C26">
            <v>171.22060500000001</v>
          </cell>
        </row>
        <row r="27">
          <cell r="C27">
            <v>171.26284000000001</v>
          </cell>
        </row>
        <row r="28">
          <cell r="C28">
            <v>171.32585499999999</v>
          </cell>
        </row>
        <row r="29">
          <cell r="C29">
            <v>171.75719833333301</v>
          </cell>
        </row>
        <row r="30">
          <cell r="C30">
            <v>172.01801333333299</v>
          </cell>
        </row>
        <row r="31">
          <cell r="C31">
            <v>171.27190999999999</v>
          </cell>
        </row>
        <row r="32">
          <cell r="C32">
            <v>171.31726499999999</v>
          </cell>
        </row>
        <row r="33">
          <cell r="C33">
            <v>172.85096166666699</v>
          </cell>
        </row>
        <row r="34">
          <cell r="C34">
            <v>171.04545666666701</v>
          </cell>
        </row>
        <row r="35">
          <cell r="C35">
            <v>164.19154333333299</v>
          </cell>
        </row>
      </sheetData>
      <sheetData sheetId="17">
        <row r="36">
          <cell r="I36">
            <v>307.99618356781025</v>
          </cell>
        </row>
      </sheetData>
      <sheetData sheetId="18">
        <row r="36">
          <cell r="G36">
            <v>567.64016666666669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537.72</v>
          </cell>
        </row>
      </sheetData>
      <sheetData sheetId="28"/>
      <sheetData sheetId="29"/>
      <sheetData sheetId="30"/>
      <sheetData sheetId="31"/>
      <sheetData sheetId="32">
        <row r="36">
          <cell r="E36">
            <v>60.416815726001502</v>
          </cell>
        </row>
      </sheetData>
      <sheetData sheetId="33">
        <row r="36">
          <cell r="R36">
            <v>1475.0317503806846</v>
          </cell>
        </row>
      </sheetData>
      <sheetData sheetId="34">
        <row r="36">
          <cell r="E36">
            <v>36.927184273998002</v>
          </cell>
        </row>
      </sheetData>
      <sheetData sheetId="35">
        <row r="36">
          <cell r="E36">
            <v>44.903657550504988</v>
          </cell>
        </row>
      </sheetData>
      <sheetData sheetId="36"/>
      <sheetData sheetId="37">
        <row r="36">
          <cell r="E36">
            <v>91.095999999999989</v>
          </cell>
        </row>
      </sheetData>
      <sheetData sheetId="38">
        <row r="36">
          <cell r="E36">
            <v>90.121129600000017</v>
          </cell>
        </row>
      </sheetData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41523</v>
          </cell>
        </row>
      </sheetData>
      <sheetData sheetId="9"/>
      <sheetData sheetId="10">
        <row r="7">
          <cell r="B7">
            <v>41523</v>
          </cell>
        </row>
      </sheetData>
      <sheetData sheetId="11">
        <row r="7">
          <cell r="B7">
            <v>41523</v>
          </cell>
        </row>
      </sheetData>
      <sheetData sheetId="12">
        <row r="7">
          <cell r="B7">
            <v>41523</v>
          </cell>
        </row>
      </sheetData>
      <sheetData sheetId="13">
        <row r="7">
          <cell r="B7">
            <v>41523</v>
          </cell>
        </row>
      </sheetData>
      <sheetData sheetId="14">
        <row r="36">
          <cell r="B36">
            <v>242.72149255600038</v>
          </cell>
        </row>
      </sheetData>
      <sheetData sheetId="15"/>
      <sheetData sheetId="16">
        <row r="8">
          <cell r="B8">
            <v>41523</v>
          </cell>
        </row>
        <row r="12">
          <cell r="C12">
            <v>163.02527333333299</v>
          </cell>
        </row>
        <row r="13">
          <cell r="C13">
            <v>159.90707499999999</v>
          </cell>
        </row>
        <row r="14">
          <cell r="C14">
            <v>159.462308333333</v>
          </cell>
        </row>
        <row r="15">
          <cell r="C15">
            <v>159.459008333333</v>
          </cell>
        </row>
        <row r="16">
          <cell r="C16">
            <v>159.42186166666701</v>
          </cell>
        </row>
        <row r="17">
          <cell r="C17">
            <v>162.78</v>
          </cell>
        </row>
        <row r="18">
          <cell r="C18">
            <v>162.78</v>
          </cell>
        </row>
        <row r="19">
          <cell r="C19">
            <v>162.78</v>
          </cell>
        </row>
        <row r="20">
          <cell r="C20">
            <v>172.972266666667</v>
          </cell>
        </row>
        <row r="21">
          <cell r="C21">
            <v>175.01501999999999</v>
          </cell>
        </row>
        <row r="22">
          <cell r="C22">
            <v>171.32688833333299</v>
          </cell>
        </row>
        <row r="23">
          <cell r="C23">
            <v>171.291603333333</v>
          </cell>
        </row>
        <row r="24">
          <cell r="C24">
            <v>171.320108333333</v>
          </cell>
        </row>
        <row r="25">
          <cell r="C25">
            <v>171.293393333333</v>
          </cell>
        </row>
        <row r="26">
          <cell r="C26">
            <v>171.306465</v>
          </cell>
        </row>
        <row r="27">
          <cell r="C27">
            <v>173.35237833333301</v>
          </cell>
        </row>
        <row r="28">
          <cell r="C28">
            <v>169.111471666667</v>
          </cell>
        </row>
        <row r="29">
          <cell r="C29">
            <v>167.680501666667</v>
          </cell>
        </row>
        <row r="30">
          <cell r="C30">
            <v>173.86861833333401</v>
          </cell>
        </row>
        <row r="31">
          <cell r="C31">
            <v>173.295488333333</v>
          </cell>
        </row>
        <row r="32">
          <cell r="C32">
            <v>170.68829333333301</v>
          </cell>
        </row>
        <row r="33">
          <cell r="C33">
            <v>162.88272333333299</v>
          </cell>
        </row>
        <row r="34">
          <cell r="C34">
            <v>160.61724333333299</v>
          </cell>
        </row>
        <row r="35">
          <cell r="C35">
            <v>163.21377833333301</v>
          </cell>
        </row>
      </sheetData>
      <sheetData sheetId="17">
        <row r="36">
          <cell r="I36">
            <v>297.9626852839753</v>
          </cell>
        </row>
      </sheetData>
      <sheetData sheetId="18">
        <row r="36">
          <cell r="G36">
            <v>567.0329999999999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533.54399999999998</v>
          </cell>
        </row>
      </sheetData>
      <sheetData sheetId="28"/>
      <sheetData sheetId="29"/>
      <sheetData sheetId="30"/>
      <sheetData sheetId="31"/>
      <sheetData sheetId="32">
        <row r="36">
          <cell r="E36">
            <v>10.0116732390065</v>
          </cell>
        </row>
      </sheetData>
      <sheetData sheetId="33">
        <row r="36">
          <cell r="R36">
            <v>1422.5383364965028</v>
          </cell>
        </row>
      </sheetData>
      <sheetData sheetId="34">
        <row r="36">
          <cell r="E36">
            <v>7.1083267609935001</v>
          </cell>
        </row>
      </sheetData>
      <sheetData sheetId="35">
        <row r="36">
          <cell r="E36">
            <v>19.474507602530004</v>
          </cell>
        </row>
      </sheetData>
      <sheetData sheetId="36"/>
      <sheetData sheetId="37">
        <row r="36">
          <cell r="E36">
            <v>19.007999999999999</v>
          </cell>
        </row>
      </sheetData>
      <sheetData sheetId="38">
        <row r="36">
          <cell r="E36">
            <v>114.17201221249998</v>
          </cell>
        </row>
      </sheetData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41524</v>
          </cell>
        </row>
      </sheetData>
      <sheetData sheetId="9"/>
      <sheetData sheetId="10">
        <row r="7">
          <cell r="B7">
            <v>41524</v>
          </cell>
        </row>
      </sheetData>
      <sheetData sheetId="11">
        <row r="7">
          <cell r="B7">
            <v>41524</v>
          </cell>
        </row>
      </sheetData>
      <sheetData sheetId="12">
        <row r="7">
          <cell r="B7">
            <v>41524</v>
          </cell>
        </row>
      </sheetData>
      <sheetData sheetId="13">
        <row r="7">
          <cell r="B7">
            <v>41524</v>
          </cell>
        </row>
      </sheetData>
      <sheetData sheetId="14">
        <row r="36">
          <cell r="B36">
            <v>229.39843168859574</v>
          </cell>
        </row>
      </sheetData>
      <sheetData sheetId="15"/>
      <sheetData sheetId="16">
        <row r="8">
          <cell r="B8">
            <v>41524</v>
          </cell>
        </row>
        <row r="12">
          <cell r="C12">
            <v>159.034263333333</v>
          </cell>
        </row>
        <row r="13">
          <cell r="C13">
            <v>159.05090999999999</v>
          </cell>
        </row>
        <row r="14">
          <cell r="C14">
            <v>159.03962000000001</v>
          </cell>
        </row>
        <row r="15">
          <cell r="C15">
            <v>159.03220833333299</v>
          </cell>
        </row>
        <row r="16">
          <cell r="C16">
            <v>159.036378333333</v>
          </cell>
        </row>
        <row r="17">
          <cell r="C17">
            <v>159.05341833333301</v>
          </cell>
        </row>
        <row r="18">
          <cell r="C18">
            <v>159.039083333333</v>
          </cell>
        </row>
        <row r="19">
          <cell r="C19">
            <v>163.146966666667</v>
          </cell>
        </row>
        <row r="20">
          <cell r="C20">
            <v>164.266155</v>
          </cell>
        </row>
        <row r="21">
          <cell r="C21">
            <v>162.78</v>
          </cell>
        </row>
        <row r="22">
          <cell r="C22">
            <v>162.78</v>
          </cell>
        </row>
        <row r="23">
          <cell r="C23">
            <v>162.78</v>
          </cell>
        </row>
        <row r="24">
          <cell r="C24">
            <v>162.78</v>
          </cell>
        </row>
        <row r="25">
          <cell r="C25">
            <v>162.78</v>
          </cell>
        </row>
        <row r="26">
          <cell r="C26">
            <v>162.78</v>
          </cell>
        </row>
        <row r="27">
          <cell r="C27">
            <v>162.78</v>
          </cell>
        </row>
        <row r="28">
          <cell r="C28">
            <v>162.78</v>
          </cell>
        </row>
        <row r="29">
          <cell r="C29">
            <v>162.85904666666701</v>
          </cell>
        </row>
        <row r="30">
          <cell r="C30">
            <v>175.951831666667</v>
          </cell>
        </row>
        <row r="31">
          <cell r="C31">
            <v>171.22771</v>
          </cell>
        </row>
        <row r="32">
          <cell r="C32">
            <v>166.22204666666701</v>
          </cell>
        </row>
        <row r="33">
          <cell r="C33">
            <v>164.89692666666701</v>
          </cell>
        </row>
        <row r="34">
          <cell r="C34">
            <v>162.78</v>
          </cell>
        </row>
        <row r="35">
          <cell r="C35">
            <v>162.78</v>
          </cell>
        </row>
      </sheetData>
      <sheetData sheetId="17">
        <row r="36">
          <cell r="I36">
            <v>289.62121769035264</v>
          </cell>
        </row>
      </sheetData>
      <sheetData sheetId="18">
        <row r="36">
          <cell r="G36">
            <v>567.9376666666667</v>
          </cell>
        </row>
      </sheetData>
      <sheetData sheetId="19"/>
      <sheetData sheetId="20"/>
      <sheetData sheetId="21"/>
      <sheetData sheetId="22"/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536.91999999999996</v>
          </cell>
        </row>
      </sheetData>
      <sheetData sheetId="28"/>
      <sheetData sheetId="29"/>
      <sheetData sheetId="30"/>
      <sheetData sheetId="31"/>
      <sheetData sheetId="32">
        <row r="36">
          <cell r="E36">
            <v>0</v>
          </cell>
        </row>
      </sheetData>
      <sheetData sheetId="33">
        <row r="36">
          <cell r="R36">
            <v>858.86539546093593</v>
          </cell>
        </row>
      </sheetData>
      <sheetData sheetId="34">
        <row r="36">
          <cell r="E36">
            <v>0</v>
          </cell>
        </row>
      </sheetData>
      <sheetData sheetId="35">
        <row r="36">
          <cell r="E36">
            <v>2.940279879E-2</v>
          </cell>
        </row>
      </sheetData>
      <sheetData sheetId="36"/>
      <sheetData sheetId="37">
        <row r="36">
          <cell r="E36">
            <v>0.96800000000000008</v>
          </cell>
        </row>
      </sheetData>
      <sheetData sheetId="38">
        <row r="36">
          <cell r="E36">
            <v>154.44673108749998</v>
          </cell>
        </row>
      </sheetData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D53"/>
  <sheetViews>
    <sheetView tabSelected="1" topLeftCell="A20" workbookViewId="0">
      <selection activeCell="F51" sqref="F51"/>
    </sheetView>
  </sheetViews>
  <sheetFormatPr baseColWidth="10" defaultColWidth="9.1640625" defaultRowHeight="12" x14ac:dyDescent="0"/>
  <cols>
    <col min="1" max="1" width="3.5" style="1" customWidth="1"/>
    <col min="2" max="2" width="9.83203125" style="1" customWidth="1"/>
    <col min="3" max="3" width="9" style="1" customWidth="1"/>
    <col min="4" max="4" width="8.6640625" style="1" bestFit="1" customWidth="1"/>
    <col min="5" max="5" width="8.5" style="1" customWidth="1"/>
    <col min="6" max="6" width="10.1640625" style="1" bestFit="1" customWidth="1"/>
    <col min="7" max="7" width="9.5" style="1" customWidth="1"/>
    <col min="8" max="8" width="8.6640625" style="1" customWidth="1"/>
    <col min="9" max="9" width="11.1640625" style="1" bestFit="1" customWidth="1"/>
    <col min="10" max="11" width="10.83203125" style="1" bestFit="1" customWidth="1"/>
    <col min="12" max="15" width="9" style="1" bestFit="1" customWidth="1"/>
    <col min="16" max="17" width="9.5" style="1" bestFit="1" customWidth="1"/>
    <col min="18" max="18" width="8.6640625" style="1" customWidth="1"/>
    <col min="19" max="19" width="8.5" style="1" customWidth="1"/>
    <col min="20" max="21" width="9.5" style="1" customWidth="1"/>
    <col min="22" max="23" width="8.6640625" style="1" customWidth="1"/>
    <col min="24" max="24" width="8.5" style="1" customWidth="1"/>
    <col min="25" max="31" width="9" style="1" customWidth="1"/>
    <col min="32" max="32" width="9.1640625" style="9" customWidth="1"/>
    <col min="33" max="33" width="9.1640625" style="9" hidden="1" customWidth="1"/>
    <col min="34" max="16384" width="9.1640625" style="1"/>
  </cols>
  <sheetData>
    <row r="1" spans="1:33">
      <c r="AF1"/>
      <c r="AG1"/>
    </row>
    <row r="2" spans="1:33" ht="25.5" customHeight="1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  <c r="AG2"/>
    </row>
    <row r="3" spans="1:33" ht="24.75" customHeight="1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  <c r="AG3"/>
    </row>
    <row r="4" spans="1:33" ht="13.5" customHeight="1">
      <c r="AF4"/>
      <c r="AG4"/>
    </row>
    <row r="5" spans="1:33">
      <c r="AF5"/>
      <c r="AG5"/>
    </row>
    <row r="6" spans="1:33">
      <c r="AF6"/>
      <c r="AG6"/>
    </row>
    <row r="7" spans="1:33" ht="26.25" customHeight="1">
      <c r="B7" s="8" t="s">
        <v>0</v>
      </c>
    </row>
    <row r="8" spans="1:33" ht="16">
      <c r="B8" s="10" t="s">
        <v>1</v>
      </c>
    </row>
    <row r="9" spans="1:33" ht="18">
      <c r="B9" s="8" t="str">
        <f>+[1]PEAJE!C8</f>
        <v>PERIODO: 1.SEPTIEMBRE.2013 - 30.SEPTIEMBRE.2013</v>
      </c>
      <c r="C9" s="11"/>
      <c r="D9" s="11"/>
      <c r="E9" s="11"/>
      <c r="F9" s="11"/>
      <c r="G9" s="11"/>
      <c r="R9" s="11"/>
      <c r="S9" s="11"/>
      <c r="T9" s="11"/>
      <c r="U9" s="11"/>
    </row>
    <row r="11" spans="1:33">
      <c r="C11" s="12">
        <f>[2]Sheet1!C4</f>
        <v>41518</v>
      </c>
      <c r="D11" s="12">
        <f>[2]Sheet1!D4</f>
        <v>41519</v>
      </c>
      <c r="E11" s="12">
        <f>[2]Sheet1!E4</f>
        <v>41520</v>
      </c>
      <c r="F11" s="12">
        <f>[2]Sheet1!F4</f>
        <v>41521</v>
      </c>
      <c r="G11" s="12">
        <f>[2]Sheet1!G4</f>
        <v>41522</v>
      </c>
      <c r="H11" s="12">
        <f>[2]Sheet1!H4</f>
        <v>41523</v>
      </c>
      <c r="I11" s="12">
        <f>[2]Sheet1!I4</f>
        <v>41524</v>
      </c>
      <c r="J11" s="12">
        <f>[2]Sheet1!J4</f>
        <v>41525</v>
      </c>
      <c r="K11" s="12">
        <f>[2]Sheet1!K4</f>
        <v>41526</v>
      </c>
      <c r="L11" s="12">
        <f>[2]Sheet1!L4</f>
        <v>41527</v>
      </c>
      <c r="M11" s="12">
        <f>[2]Sheet1!M4</f>
        <v>41528</v>
      </c>
      <c r="N11" s="12">
        <f>[2]Sheet1!N4</f>
        <v>41529</v>
      </c>
      <c r="O11" s="12">
        <f>[2]Sheet1!O4</f>
        <v>41530</v>
      </c>
      <c r="P11" s="12">
        <f>[2]Sheet1!P4</f>
        <v>41531</v>
      </c>
      <c r="Q11" s="12">
        <f>[2]Sheet1!Q4</f>
        <v>41532</v>
      </c>
      <c r="R11" s="12">
        <f>[2]Sheet1!R4</f>
        <v>41533</v>
      </c>
      <c r="S11" s="12">
        <f>[2]Sheet1!S4</f>
        <v>41534</v>
      </c>
      <c r="T11" s="12">
        <f>[2]Sheet1!T4</f>
        <v>41535</v>
      </c>
      <c r="U11" s="12">
        <f>[2]Sheet1!U4</f>
        <v>41536</v>
      </c>
      <c r="V11" s="12">
        <f>[2]Sheet1!V4</f>
        <v>41537</v>
      </c>
      <c r="W11" s="12">
        <f>[2]Sheet1!W4</f>
        <v>41538</v>
      </c>
      <c r="X11" s="12">
        <f>[2]Sheet1!X4</f>
        <v>41539</v>
      </c>
      <c r="Y11" s="12">
        <f>[2]Sheet1!Y4</f>
        <v>41540</v>
      </c>
      <c r="Z11" s="12">
        <f>[2]Sheet1!Z4</f>
        <v>41541</v>
      </c>
      <c r="AA11" s="12">
        <f>[2]Sheet1!AA4</f>
        <v>41542</v>
      </c>
      <c r="AB11" s="12">
        <f>[2]Sheet1!AB4</f>
        <v>41543</v>
      </c>
      <c r="AC11" s="12">
        <f>[2]Sheet1!AC4</f>
        <v>41544</v>
      </c>
      <c r="AD11" s="12">
        <f>[2]Sheet1!AD4</f>
        <v>41545</v>
      </c>
      <c r="AE11" s="12">
        <f>[2]Sheet1!AE4</f>
        <v>41546</v>
      </c>
      <c r="AF11" s="12">
        <f>[2]Sheet1!AF4</f>
        <v>41547</v>
      </c>
      <c r="AG11" s="12">
        <f>[2]Sheet1!AG4</f>
        <v>0</v>
      </c>
    </row>
    <row r="12" spans="1:33" s="13" customFormat="1" ht="20" customHeight="1">
      <c r="B12" s="14" t="s">
        <v>2</v>
      </c>
      <c r="C12" s="15">
        <f>[3]RESUMEN!$B$7</f>
        <v>41518</v>
      </c>
      <c r="D12" s="15">
        <f>[4]RESUMEN!$B$7</f>
        <v>41519</v>
      </c>
      <c r="E12" s="15">
        <f>[5]RESUMEN!$B$7</f>
        <v>41520</v>
      </c>
      <c r="F12" s="15">
        <f>[6]RESUMEN!$B$7</f>
        <v>41521</v>
      </c>
      <c r="G12" s="15">
        <f>[7]RESUMEN!$B$7</f>
        <v>41522</v>
      </c>
      <c r="H12" s="15">
        <f>[8]RESUMEN!$B$7</f>
        <v>41523</v>
      </c>
      <c r="I12" s="15">
        <f>[9]RESUMEN!$B$7</f>
        <v>41524</v>
      </c>
      <c r="J12" s="15">
        <f>[10]RESUMEN!$B$7</f>
        <v>41525</v>
      </c>
      <c r="K12" s="15">
        <f>[11]RESUMEN!$B$7</f>
        <v>41526</v>
      </c>
      <c r="L12" s="15">
        <f>[12]RESUMEN!$B$7</f>
        <v>41527</v>
      </c>
      <c r="M12" s="15">
        <f>[13]RESUMEN!$B$7</f>
        <v>41528</v>
      </c>
      <c r="N12" s="15">
        <f>[14]RESUMEN!$B$7</f>
        <v>41529</v>
      </c>
      <c r="O12" s="15">
        <f>[15]RESUMEN!$B$7</f>
        <v>41530</v>
      </c>
      <c r="P12" s="15">
        <f>[16]RESUMEN!$B$7</f>
        <v>41531</v>
      </c>
      <c r="Q12" s="15">
        <f>[17]RESUMEN!$B$7</f>
        <v>41532</v>
      </c>
      <c r="R12" s="15">
        <f>[18]RESUMEN!$B$7</f>
        <v>41533</v>
      </c>
      <c r="S12" s="15">
        <f>[19]RESUMEN!$B$7</f>
        <v>41534</v>
      </c>
      <c r="T12" s="15">
        <f>[20]RESUMEN!$B$7</f>
        <v>41535</v>
      </c>
      <c r="U12" s="15">
        <f>[21]RESUMEN!$B$7</f>
        <v>41536</v>
      </c>
      <c r="V12" s="15">
        <f>[22]RESUMEN!$B$7</f>
        <v>41537</v>
      </c>
      <c r="W12" s="15">
        <f>[23]RESUMEN!$B$7</f>
        <v>41538</v>
      </c>
      <c r="X12" s="15">
        <f>[24]RESUMEN!$B$7</f>
        <v>41539</v>
      </c>
      <c r="Y12" s="15">
        <f>[25]RESUMEN!$B$7</f>
        <v>41540</v>
      </c>
      <c r="Z12" s="15">
        <f>[26]RESUMEN!$B$7</f>
        <v>41541</v>
      </c>
      <c r="AA12" s="15">
        <f>[27]RESUMEN!$B$7</f>
        <v>41542</v>
      </c>
      <c r="AB12" s="15">
        <f>[28]RESUMEN!$B$7</f>
        <v>41543</v>
      </c>
      <c r="AC12" s="15">
        <f>[29]RESUMEN!$B$7</f>
        <v>41544</v>
      </c>
      <c r="AD12" s="15">
        <f>[30]RESUMEN!$B$7</f>
        <v>41545</v>
      </c>
      <c r="AE12" s="15">
        <f>[31]RESUMEN!$B$7</f>
        <v>41546</v>
      </c>
      <c r="AF12" s="15">
        <f>[32]RESUMEN!$B$7</f>
        <v>41547</v>
      </c>
      <c r="AG12" s="15">
        <f>[33]RESUMEN!$B$7</f>
        <v>0</v>
      </c>
    </row>
    <row r="13" spans="1:33" ht="20" customHeight="1">
      <c r="A13" s="16"/>
      <c r="B13" s="17">
        <v>4.1666666666666664E-2</v>
      </c>
      <c r="C13" s="18">
        <f>+'[3]ENEL PCA+PCF'!$C12</f>
        <v>158.381</v>
      </c>
      <c r="D13" s="18">
        <f>+'[4]ENEL PCA+PCF'!$C12</f>
        <v>160.32300000000001</v>
      </c>
      <c r="E13" s="18">
        <f>+'[5]ENEL PCA+PCF'!$C12</f>
        <v>159.28200000000001</v>
      </c>
      <c r="F13" s="18">
        <f>+'[6]ENEL PCA+PCF'!$C12</f>
        <v>162.78</v>
      </c>
      <c r="G13" s="18">
        <f>+'[7]ENEL PCA+PCF'!$C12</f>
        <v>162.30316666666701</v>
      </c>
      <c r="H13" s="18">
        <f>+'[8]ENEL PCA+PCF'!$C12</f>
        <v>163.02527333333299</v>
      </c>
      <c r="I13" s="18">
        <f>+'[9]ENEL PCA+PCF'!$C12</f>
        <v>159.034263333333</v>
      </c>
      <c r="J13" s="18">
        <f>+'[10]ENEL PCA+PCF'!$C12</f>
        <v>165.06010833333301</v>
      </c>
      <c r="K13" s="18">
        <f>+'[11]ENEL PCA+PCF'!$C12</f>
        <v>159.200686666667</v>
      </c>
      <c r="L13" s="18">
        <f>+'[12]ENEL PCA+PCF'!$C12</f>
        <v>157.46490499999999</v>
      </c>
      <c r="M13" s="18">
        <f>+'[13]ENEL PCA+PCF'!$C12</f>
        <v>159.78029166666701</v>
      </c>
      <c r="N13" s="18">
        <f>+'[14]ENEL PCA+PCF'!$C12</f>
        <v>159.34273166666699</v>
      </c>
      <c r="O13" s="18">
        <f>+'[15]ENEL PCA+PCF'!$C12</f>
        <v>160.303065</v>
      </c>
      <c r="P13" s="18">
        <f>+'[16]ENEL PCA+PCF'!$C12</f>
        <v>163.744486666667</v>
      </c>
      <c r="Q13" s="18">
        <f>+'[17]ENEL PCA+PCF'!$C12</f>
        <v>160.66392500000001</v>
      </c>
      <c r="R13" s="18">
        <f>+'[18]ENEL PCA+PCF'!$C12</f>
        <v>156.65261166666701</v>
      </c>
      <c r="S13" s="18">
        <f>+'[19]ENEL PCA+PCF'!$C12</f>
        <v>158.599523333333</v>
      </c>
      <c r="T13" s="18">
        <f>+'[20]ENEL PCA+PCF'!$C12</f>
        <v>159.88157333333299</v>
      </c>
      <c r="U13" s="18">
        <f>+'[21]ENEL PCA+PCF'!$C12</f>
        <v>159.652481666667</v>
      </c>
      <c r="V13" s="18">
        <f>+'[22]ENEL PCA+PCF'!$C12</f>
        <v>159.08546833333301</v>
      </c>
      <c r="W13" s="18">
        <f>+'[23]ENEL PCA+PCF'!$C12</f>
        <v>165.157025</v>
      </c>
      <c r="X13" s="18">
        <f>+'[24]ENEL PCA+PCF'!$C12</f>
        <v>162.545778333333</v>
      </c>
      <c r="Y13" s="18">
        <f>+'[25]ENEL PCA+PCF'!$C12</f>
        <v>154.69429500000001</v>
      </c>
      <c r="Z13" s="18">
        <f>+'[26]ENEL PCA+PCF'!$C12</f>
        <v>160.72289833333301</v>
      </c>
      <c r="AA13" s="18">
        <f>+'[27]ENEL PCA+PCF'!$C12</f>
        <v>167.66099333333301</v>
      </c>
      <c r="AB13" s="18">
        <f>+'[28]ENEL PCA+PCF'!$C12</f>
        <v>159.425536666667</v>
      </c>
      <c r="AC13" s="18">
        <f>+'[29]ENEL PCA+PCF'!$C12</f>
        <v>156.588785</v>
      </c>
      <c r="AD13" s="18">
        <f>+'[30]ENEL PCA+PCF'!$C12</f>
        <v>180.72480666666701</v>
      </c>
      <c r="AE13" s="18">
        <f>+'[31]ENEL PCA+PCF'!$C12</f>
        <v>156.41735666666699</v>
      </c>
      <c r="AF13" s="18">
        <f>+'[32]ENEL PCA+PCF'!$C12</f>
        <v>155.28216333333299</v>
      </c>
      <c r="AG13" s="18">
        <f>+'[33]ENEL PCA+PCF'!$C12</f>
        <v>0</v>
      </c>
    </row>
    <row r="14" spans="1:33" ht="20" customHeight="1">
      <c r="A14" s="16"/>
      <c r="B14" s="17">
        <v>8.3333333333333301E-2</v>
      </c>
      <c r="C14" s="18">
        <f>+'[3]ENEL PCA+PCF'!$C13</f>
        <v>158.381</v>
      </c>
      <c r="D14" s="18">
        <f>+'[4]ENEL PCA+PCF'!$C13</f>
        <v>160.32300000000001</v>
      </c>
      <c r="E14" s="18">
        <f>+'[5]ENEL PCA+PCF'!$C13</f>
        <v>159.56381166666699</v>
      </c>
      <c r="F14" s="18">
        <f>+'[6]ENEL PCA+PCF'!$C13</f>
        <v>162.78</v>
      </c>
      <c r="G14" s="18">
        <f>+'[7]ENEL PCA+PCF'!$C13</f>
        <v>159.88763666666699</v>
      </c>
      <c r="H14" s="18">
        <f>+'[8]ENEL PCA+PCF'!$C13</f>
        <v>159.90707499999999</v>
      </c>
      <c r="I14" s="18">
        <f>+'[9]ENEL PCA+PCF'!$C13</f>
        <v>159.05090999999999</v>
      </c>
      <c r="J14" s="18">
        <f>+'[10]ENEL PCA+PCF'!$C13</f>
        <v>159.11287833333299</v>
      </c>
      <c r="K14" s="18">
        <f>+'[11]ENEL PCA+PCF'!$C13</f>
        <v>157.43582000000001</v>
      </c>
      <c r="L14" s="18">
        <f>+'[12]ENEL PCA+PCF'!$C13</f>
        <v>158.03935999999999</v>
      </c>
      <c r="M14" s="18">
        <f>+'[13]ENEL PCA+PCF'!$C13</f>
        <v>158.95908</v>
      </c>
      <c r="N14" s="18">
        <f>+'[14]ENEL PCA+PCF'!$C13</f>
        <v>159.06138833333301</v>
      </c>
      <c r="O14" s="18">
        <f>+'[15]ENEL PCA+PCF'!$C13</f>
        <v>156.59809999999999</v>
      </c>
      <c r="P14" s="18">
        <f>+'[16]ENEL PCA+PCF'!$C13</f>
        <v>160.61659666666699</v>
      </c>
      <c r="Q14" s="18">
        <f>+'[17]ENEL PCA+PCF'!$C13</f>
        <v>161.28544833333299</v>
      </c>
      <c r="R14" s="18">
        <f>+'[18]ENEL PCA+PCF'!$C13</f>
        <v>156.81381500000001</v>
      </c>
      <c r="S14" s="18">
        <f>+'[19]ENEL PCA+PCF'!$C13</f>
        <v>156.605696666667</v>
      </c>
      <c r="T14" s="18">
        <f>+'[20]ENEL PCA+PCF'!$C13</f>
        <v>156.725435</v>
      </c>
      <c r="U14" s="18">
        <f>+'[21]ENEL PCA+PCF'!$C13</f>
        <v>159.65466833333301</v>
      </c>
      <c r="V14" s="18">
        <f>+'[22]ENEL PCA+PCF'!$C13</f>
        <v>159.549961666667</v>
      </c>
      <c r="W14" s="18">
        <f>+'[23]ENEL PCA+PCF'!$C13</f>
        <v>159.04413333333301</v>
      </c>
      <c r="X14" s="18">
        <f>+'[24]ENEL PCA+PCF'!$C13</f>
        <v>156.76744666666701</v>
      </c>
      <c r="Y14" s="18">
        <f>+'[25]ENEL PCA+PCF'!$C13</f>
        <v>154.92543333333299</v>
      </c>
      <c r="Z14" s="18">
        <f>+'[26]ENEL PCA+PCF'!$C13</f>
        <v>157.7551</v>
      </c>
      <c r="AA14" s="18">
        <f>+'[27]ENEL PCA+PCF'!$C13</f>
        <v>153.13239666666701</v>
      </c>
      <c r="AB14" s="18">
        <f>+'[28]ENEL PCA+PCF'!$C13</f>
        <v>167.45469666666699</v>
      </c>
      <c r="AC14" s="18">
        <f>+'[29]ENEL PCA+PCF'!$C13</f>
        <v>159.300636666667</v>
      </c>
      <c r="AD14" s="18">
        <f>+'[30]ENEL PCA+PCF'!$C13</f>
        <v>156.946288333334</v>
      </c>
      <c r="AE14" s="18">
        <f>+'[31]ENEL PCA+PCF'!$C13</f>
        <v>157.43732</v>
      </c>
      <c r="AF14" s="18">
        <f>+'[32]ENEL PCA+PCF'!$C13</f>
        <v>154.63164166666701</v>
      </c>
      <c r="AG14" s="18">
        <f>+'[33]ENEL PCA+PCF'!$C13</f>
        <v>0</v>
      </c>
    </row>
    <row r="15" spans="1:33" ht="20" customHeight="1">
      <c r="A15" s="16"/>
      <c r="B15" s="17">
        <v>0.125</v>
      </c>
      <c r="C15" s="18">
        <f>+'[3]ENEL PCA+PCF'!$C14</f>
        <v>158.381</v>
      </c>
      <c r="D15" s="18">
        <f>+'[4]ENEL PCA+PCF'!$C14</f>
        <v>160.32300000000001</v>
      </c>
      <c r="E15" s="18">
        <f>+'[5]ENEL PCA+PCF'!$C14</f>
        <v>159.80416333333301</v>
      </c>
      <c r="F15" s="18">
        <f>+'[6]ENEL PCA+PCF'!$C14</f>
        <v>162.78</v>
      </c>
      <c r="G15" s="18">
        <f>+'[7]ENEL PCA+PCF'!$C14</f>
        <v>162.87785333333301</v>
      </c>
      <c r="H15" s="18">
        <f>+'[8]ENEL PCA+PCF'!$C14</f>
        <v>159.462308333333</v>
      </c>
      <c r="I15" s="18">
        <f>+'[9]ENEL PCA+PCF'!$C14</f>
        <v>159.03962000000001</v>
      </c>
      <c r="J15" s="18">
        <f>+'[10]ENEL PCA+PCF'!$C14</f>
        <v>159.11879999999999</v>
      </c>
      <c r="K15" s="18">
        <f>+'[11]ENEL PCA+PCF'!$C14</f>
        <v>156.9872</v>
      </c>
      <c r="L15" s="18">
        <f>+'[12]ENEL PCA+PCF'!$C14</f>
        <v>159.465683333333</v>
      </c>
      <c r="M15" s="18">
        <f>+'[13]ENEL PCA+PCF'!$C14</f>
        <v>158.37610333333299</v>
      </c>
      <c r="N15" s="18">
        <f>+'[14]ENEL PCA+PCF'!$C14</f>
        <v>159.171183333333</v>
      </c>
      <c r="O15" s="18">
        <f>+'[15]ENEL PCA+PCF'!$C14</f>
        <v>156.59809999999999</v>
      </c>
      <c r="P15" s="18">
        <f>+'[16]ENEL PCA+PCF'!$C14</f>
        <v>159.863721666667</v>
      </c>
      <c r="Q15" s="18">
        <f>+'[17]ENEL PCA+PCF'!$C14</f>
        <v>160.62634333333301</v>
      </c>
      <c r="R15" s="18">
        <f>+'[18]ENEL PCA+PCF'!$C14</f>
        <v>152.25541999999999</v>
      </c>
      <c r="S15" s="18">
        <f>+'[19]ENEL PCA+PCF'!$C14</f>
        <v>156.530933333333</v>
      </c>
      <c r="T15" s="18">
        <f>+'[20]ENEL PCA+PCF'!$C14</f>
        <v>156.73291166666701</v>
      </c>
      <c r="U15" s="18">
        <f>+'[21]ENEL PCA+PCF'!$C14</f>
        <v>159.70125833333299</v>
      </c>
      <c r="V15" s="18">
        <f>+'[22]ENEL PCA+PCF'!$C14</f>
        <v>156.81130666666701</v>
      </c>
      <c r="W15" s="18">
        <f>+'[23]ENEL PCA+PCF'!$C14</f>
        <v>159.074076666667</v>
      </c>
      <c r="X15" s="18">
        <f>+'[24]ENEL PCA+PCF'!$C14</f>
        <v>156.76401166666699</v>
      </c>
      <c r="Y15" s="18">
        <f>+'[25]ENEL PCA+PCF'!$C14</f>
        <v>154.89590999999999</v>
      </c>
      <c r="Z15" s="18">
        <f>+'[26]ENEL PCA+PCF'!$C14</f>
        <v>157.7405</v>
      </c>
      <c r="AA15" s="18">
        <f>+'[27]ENEL PCA+PCF'!$C14</f>
        <v>179.81252333333299</v>
      </c>
      <c r="AB15" s="18">
        <f>+'[28]ENEL PCA+PCF'!$C14</f>
        <v>183.15980999999999</v>
      </c>
      <c r="AC15" s="18">
        <f>+'[29]ENEL PCA+PCF'!$C14</f>
        <v>156.86623666666699</v>
      </c>
      <c r="AD15" s="18">
        <f>+'[30]ENEL PCA+PCF'!$C14</f>
        <v>154.88059999999999</v>
      </c>
      <c r="AE15" s="18">
        <f>+'[31]ENEL PCA+PCF'!$C14</f>
        <v>156.73103666666699</v>
      </c>
      <c r="AF15" s="18">
        <f>+'[32]ENEL PCA+PCF'!$C14</f>
        <v>154.63645</v>
      </c>
      <c r="AG15" s="18">
        <f>+'[33]ENEL PCA+PCF'!$C14</f>
        <v>0</v>
      </c>
    </row>
    <row r="16" spans="1:33" ht="20" customHeight="1">
      <c r="A16" s="16"/>
      <c r="B16" s="17">
        <v>0.16666666666666699</v>
      </c>
      <c r="C16" s="18">
        <f>+'[3]ENEL PCA+PCF'!$C15</f>
        <v>158.36251833333301</v>
      </c>
      <c r="D16" s="18">
        <f>+'[4]ENEL PCA+PCF'!$C15</f>
        <v>160.32300000000001</v>
      </c>
      <c r="E16" s="18">
        <f>+'[5]ENEL PCA+PCF'!$C15</f>
        <v>159.66216499999999</v>
      </c>
      <c r="F16" s="18">
        <f>+'[6]ENEL PCA+PCF'!$C15</f>
        <v>162.78</v>
      </c>
      <c r="G16" s="18">
        <f>+'[7]ENEL PCA+PCF'!$C15</f>
        <v>164.45464833333301</v>
      </c>
      <c r="H16" s="18">
        <f>+'[8]ENEL PCA+PCF'!$C15</f>
        <v>159.459008333333</v>
      </c>
      <c r="I16" s="18">
        <f>+'[9]ENEL PCA+PCF'!$C15</f>
        <v>159.03220833333299</v>
      </c>
      <c r="J16" s="18">
        <f>+'[10]ENEL PCA+PCF'!$C15</f>
        <v>159.12813333333301</v>
      </c>
      <c r="K16" s="18">
        <f>+'[11]ENEL PCA+PCF'!$C15</f>
        <v>156.9872</v>
      </c>
      <c r="L16" s="18">
        <f>+'[12]ENEL PCA+PCF'!$C15</f>
        <v>159.49080000000001</v>
      </c>
      <c r="M16" s="18">
        <f>+'[13]ENEL PCA+PCF'!$C15</f>
        <v>159.291765</v>
      </c>
      <c r="N16" s="18">
        <f>+'[14]ENEL PCA+PCF'!$C15</f>
        <v>157.91290000000001</v>
      </c>
      <c r="O16" s="18">
        <f>+'[15]ENEL PCA+PCF'!$C15</f>
        <v>158.87060333333301</v>
      </c>
      <c r="P16" s="18">
        <f>+'[16]ENEL PCA+PCF'!$C15</f>
        <v>156.75214500000001</v>
      </c>
      <c r="Q16" s="18">
        <f>+'[17]ENEL PCA+PCF'!$C15</f>
        <v>162.71225000000001</v>
      </c>
      <c r="R16" s="18">
        <f>+'[18]ENEL PCA+PCF'!$C15</f>
        <v>153.827</v>
      </c>
      <c r="S16" s="18">
        <f>+'[19]ENEL PCA+PCF'!$C15</f>
        <v>156.69761333333301</v>
      </c>
      <c r="T16" s="18">
        <f>+'[20]ENEL PCA+PCF'!$C15</f>
        <v>156.54960666666699</v>
      </c>
      <c r="U16" s="18">
        <f>+'[21]ENEL PCA+PCF'!$C15</f>
        <v>163.81381833333299</v>
      </c>
      <c r="V16" s="18">
        <f>+'[22]ENEL PCA+PCF'!$C15</f>
        <v>156.74342999999999</v>
      </c>
      <c r="W16" s="18">
        <f>+'[23]ENEL PCA+PCF'!$C15</f>
        <v>159.05652833333301</v>
      </c>
      <c r="X16" s="18">
        <f>+'[24]ENEL PCA+PCF'!$C15</f>
        <v>156.77291333333301</v>
      </c>
      <c r="Y16" s="18">
        <f>+'[25]ENEL PCA+PCF'!$C15</f>
        <v>154.91105166666699</v>
      </c>
      <c r="Z16" s="18">
        <f>+'[26]ENEL PCA+PCF'!$C15</f>
        <v>157.74348000000001</v>
      </c>
      <c r="AA16" s="18">
        <f>+'[27]ENEL PCA+PCF'!$C15</f>
        <v>165.68534</v>
      </c>
      <c r="AB16" s="18">
        <f>+'[28]ENEL PCA+PCF'!$C15</f>
        <v>159.874046666667</v>
      </c>
      <c r="AC16" s="18">
        <f>+'[29]ENEL PCA+PCF'!$C15</f>
        <v>156.24273833333299</v>
      </c>
      <c r="AD16" s="18">
        <f>+'[30]ENEL PCA+PCF'!$C15</f>
        <v>154.88059999999999</v>
      </c>
      <c r="AE16" s="18">
        <f>+'[31]ENEL PCA+PCF'!$C15</f>
        <v>157.35598999999999</v>
      </c>
      <c r="AF16" s="18">
        <f>+'[32]ENEL PCA+PCF'!$C15</f>
        <v>154.546345</v>
      </c>
      <c r="AG16" s="18">
        <f>+'[33]ENEL PCA+PCF'!$C15</f>
        <v>0</v>
      </c>
    </row>
    <row r="17" spans="1:108" ht="20" customHeight="1">
      <c r="A17" s="16"/>
      <c r="B17" s="17">
        <v>0.20833333333333301</v>
      </c>
      <c r="C17" s="18">
        <f>+'[3]ENEL PCA+PCF'!$C16</f>
        <v>157.653838333333</v>
      </c>
      <c r="D17" s="18">
        <f>+'[4]ENEL PCA+PCF'!$C16</f>
        <v>160.32300000000001</v>
      </c>
      <c r="E17" s="18">
        <f>+'[5]ENEL PCA+PCF'!$C16</f>
        <v>166.12134499999999</v>
      </c>
      <c r="F17" s="18">
        <f>+'[6]ENEL PCA+PCF'!$C16</f>
        <v>167.36640333333301</v>
      </c>
      <c r="G17" s="18">
        <f>+'[7]ENEL PCA+PCF'!$C16</f>
        <v>164.10425499999999</v>
      </c>
      <c r="H17" s="18">
        <f>+'[8]ENEL PCA+PCF'!$C16</f>
        <v>159.42186166666701</v>
      </c>
      <c r="I17" s="18">
        <f>+'[9]ENEL PCA+PCF'!$C16</f>
        <v>159.036378333333</v>
      </c>
      <c r="J17" s="18">
        <f>+'[10]ENEL PCA+PCF'!$C16</f>
        <v>159.076911666667</v>
      </c>
      <c r="K17" s="18">
        <f>+'[11]ENEL PCA+PCF'!$C16</f>
        <v>156.9872</v>
      </c>
      <c r="L17" s="18">
        <f>+'[12]ENEL PCA+PCF'!$C16</f>
        <v>157.05955499999999</v>
      </c>
      <c r="M17" s="18">
        <f>+'[13]ENEL PCA+PCF'!$C16</f>
        <v>157.12410499999999</v>
      </c>
      <c r="N17" s="18">
        <f>+'[14]ENEL PCA+PCF'!$C16</f>
        <v>158.34658833333299</v>
      </c>
      <c r="O17" s="18">
        <f>+'[15]ENEL PCA+PCF'!$C16</f>
        <v>159.752078333333</v>
      </c>
      <c r="P17" s="18">
        <f>+'[16]ENEL PCA+PCF'!$C16</f>
        <v>159.37138166666699</v>
      </c>
      <c r="Q17" s="18">
        <f>+'[17]ENEL PCA+PCF'!$C16</f>
        <v>155.94413499999999</v>
      </c>
      <c r="R17" s="18">
        <f>+'[18]ENEL PCA+PCF'!$C16</f>
        <v>156.29389333333299</v>
      </c>
      <c r="S17" s="18">
        <f>+'[19]ENEL PCA+PCF'!$C16</f>
        <v>157.562743333333</v>
      </c>
      <c r="T17" s="18">
        <f>+'[20]ENEL PCA+PCF'!$C16</f>
        <v>158.98340833333299</v>
      </c>
      <c r="U17" s="18">
        <f>+'[21]ENEL PCA+PCF'!$C16</f>
        <v>164.00903333333301</v>
      </c>
      <c r="V17" s="18">
        <f>+'[22]ENEL PCA+PCF'!$C16</f>
        <v>162.37040833333299</v>
      </c>
      <c r="W17" s="18">
        <f>+'[23]ENEL PCA+PCF'!$C16</f>
        <v>166.099893333333</v>
      </c>
      <c r="X17" s="18">
        <f>+'[24]ENEL PCA+PCF'!$C16</f>
        <v>156.764815</v>
      </c>
      <c r="Y17" s="18">
        <f>+'[25]ENEL PCA+PCF'!$C16</f>
        <v>155.920095</v>
      </c>
      <c r="Z17" s="18">
        <f>+'[26]ENEL PCA+PCF'!$C16</f>
        <v>157.74302333333301</v>
      </c>
      <c r="AA17" s="18">
        <f>+'[27]ENEL PCA+PCF'!$C16</f>
        <v>157.55036000000001</v>
      </c>
      <c r="AB17" s="18">
        <f>+'[28]ENEL PCA+PCF'!$C16</f>
        <v>159.63815333333301</v>
      </c>
      <c r="AC17" s="18">
        <f>+'[29]ENEL PCA+PCF'!$C16</f>
        <v>156.28934166666701</v>
      </c>
      <c r="AD17" s="18">
        <f>+'[30]ENEL PCA+PCF'!$C16</f>
        <v>156.42188999999999</v>
      </c>
      <c r="AE17" s="18">
        <f>+'[31]ENEL PCA+PCF'!$C16</f>
        <v>157.24126166666699</v>
      </c>
      <c r="AF17" s="18">
        <f>+'[32]ENEL PCA+PCF'!$C16</f>
        <v>155.12975333333301</v>
      </c>
      <c r="AG17" s="18">
        <f>+'[33]ENEL PCA+PCF'!$C16</f>
        <v>0</v>
      </c>
    </row>
    <row r="18" spans="1:108" ht="20" customHeight="1">
      <c r="A18" s="16"/>
      <c r="B18" s="17">
        <v>0.25</v>
      </c>
      <c r="C18" s="18">
        <f>+'[3]ENEL PCA+PCF'!$C17</f>
        <v>158.381</v>
      </c>
      <c r="D18" s="18">
        <f>+'[4]ENEL PCA+PCF'!$C17</f>
        <v>160.32300000000001</v>
      </c>
      <c r="E18" s="18">
        <f>+'[5]ENEL PCA+PCF'!$C17</f>
        <v>159.54763</v>
      </c>
      <c r="F18" s="18">
        <f>+'[6]ENEL PCA+PCF'!$C17</f>
        <v>159.277571666667</v>
      </c>
      <c r="G18" s="18">
        <f>+'[7]ENEL PCA+PCF'!$C17</f>
        <v>162.78</v>
      </c>
      <c r="H18" s="18">
        <f>+'[8]ENEL PCA+PCF'!$C17</f>
        <v>162.78</v>
      </c>
      <c r="I18" s="18">
        <f>+'[9]ENEL PCA+PCF'!$C17</f>
        <v>159.05341833333301</v>
      </c>
      <c r="J18" s="18">
        <f>+'[10]ENEL PCA+PCF'!$C17</f>
        <v>159.10585</v>
      </c>
      <c r="K18" s="18">
        <f>+'[11]ENEL PCA+PCF'!$C17</f>
        <v>166.40533833333299</v>
      </c>
      <c r="L18" s="18">
        <f>+'[12]ENEL PCA+PCF'!$C17</f>
        <v>161.67235833333299</v>
      </c>
      <c r="M18" s="18">
        <f>+'[13]ENEL PCA+PCF'!$C17</f>
        <v>161.987145</v>
      </c>
      <c r="N18" s="18">
        <f>+'[14]ENEL PCA+PCF'!$C17</f>
        <v>159.77418499999999</v>
      </c>
      <c r="O18" s="18">
        <f>+'[15]ENEL PCA+PCF'!$C17</f>
        <v>164.02114499999999</v>
      </c>
      <c r="P18" s="18">
        <f>+'[16]ENEL PCA+PCF'!$C17</f>
        <v>165.305133333333</v>
      </c>
      <c r="Q18" s="18">
        <f>+'[17]ENEL PCA+PCF'!$C17</f>
        <v>155.96011999999999</v>
      </c>
      <c r="R18" s="18">
        <f>+'[18]ENEL PCA+PCF'!$C17</f>
        <v>161.20921999999999</v>
      </c>
      <c r="S18" s="18">
        <f>+'[19]ENEL PCA+PCF'!$C17</f>
        <v>163.07059333333299</v>
      </c>
      <c r="T18" s="18">
        <f>+'[20]ENEL PCA+PCF'!$C17</f>
        <v>162.80364499999999</v>
      </c>
      <c r="U18" s="18">
        <f>+'[21]ENEL PCA+PCF'!$C17</f>
        <v>164.83481166666701</v>
      </c>
      <c r="V18" s="18">
        <f>+'[22]ENEL PCA+PCF'!$C17</f>
        <v>164.99806833333301</v>
      </c>
      <c r="W18" s="18">
        <f>+'[23]ENEL PCA+PCF'!$C17</f>
        <v>165.86660833333301</v>
      </c>
      <c r="X18" s="18">
        <f>+'[24]ENEL PCA+PCF'!$C17</f>
        <v>157.228896666667</v>
      </c>
      <c r="Y18" s="18">
        <f>+'[25]ENEL PCA+PCF'!$C17</f>
        <v>157.14338000000001</v>
      </c>
      <c r="Z18" s="18">
        <f>+'[26]ENEL PCA+PCF'!$C17</f>
        <v>164.00050833333299</v>
      </c>
      <c r="AA18" s="18">
        <f>+'[27]ENEL PCA+PCF'!$C17</f>
        <v>158.864691666667</v>
      </c>
      <c r="AB18" s="18">
        <f>+'[28]ENEL PCA+PCF'!$C17</f>
        <v>160.00399999999999</v>
      </c>
      <c r="AC18" s="18">
        <f>+'[29]ENEL PCA+PCF'!$C17</f>
        <v>157.78091000000001</v>
      </c>
      <c r="AD18" s="18">
        <f>+'[30]ENEL PCA+PCF'!$C17</f>
        <v>157.70380499999999</v>
      </c>
      <c r="AE18" s="18">
        <f>+'[31]ENEL PCA+PCF'!$C17</f>
        <v>157.01817500000001</v>
      </c>
      <c r="AF18" s="18">
        <f>+'[32]ENEL PCA+PCF'!$C17</f>
        <v>157.501033333333</v>
      </c>
      <c r="AG18" s="18">
        <f>+'[33]ENEL PCA+PCF'!$C17</f>
        <v>0</v>
      </c>
    </row>
    <row r="19" spans="1:108" ht="20" customHeight="1">
      <c r="A19" s="16"/>
      <c r="B19" s="17">
        <v>0.29166666666666702</v>
      </c>
      <c r="C19" s="18">
        <f>+'[3]ENEL PCA+PCF'!$C18</f>
        <v>161.50343166666701</v>
      </c>
      <c r="D19" s="18">
        <f>+'[4]ENEL PCA+PCF'!$C18</f>
        <v>160.32300000000001</v>
      </c>
      <c r="E19" s="18">
        <f>+'[5]ENEL PCA+PCF'!$C18</f>
        <v>159.49110833333299</v>
      </c>
      <c r="F19" s="18">
        <f>+'[6]ENEL PCA+PCF'!$C18</f>
        <v>159.20595499999999</v>
      </c>
      <c r="G19" s="18">
        <f>+'[7]ENEL PCA+PCF'!$C18</f>
        <v>162.78</v>
      </c>
      <c r="H19" s="18">
        <f>+'[8]ENEL PCA+PCF'!$C18</f>
        <v>162.78</v>
      </c>
      <c r="I19" s="18">
        <f>+'[9]ENEL PCA+PCF'!$C18</f>
        <v>159.039083333333</v>
      </c>
      <c r="J19" s="18">
        <f>+'[10]ENEL PCA+PCF'!$C18</f>
        <v>159.047146666667</v>
      </c>
      <c r="K19" s="18">
        <f>+'[11]ENEL PCA+PCF'!$C18</f>
        <v>163.24343500000001</v>
      </c>
      <c r="L19" s="18">
        <f>+'[12]ENEL PCA+PCF'!$C18</f>
        <v>160.83442666666701</v>
      </c>
      <c r="M19" s="18">
        <f>+'[13]ENEL PCA+PCF'!$C18</f>
        <v>160.884545</v>
      </c>
      <c r="N19" s="18">
        <f>+'[14]ENEL PCA+PCF'!$C18</f>
        <v>162.515336666667</v>
      </c>
      <c r="O19" s="18">
        <f>+'[15]ENEL PCA+PCF'!$C18</f>
        <v>160.95491833333301</v>
      </c>
      <c r="P19" s="18">
        <f>+'[16]ENEL PCA+PCF'!$C18</f>
        <v>161.72526666666701</v>
      </c>
      <c r="Q19" s="18">
        <f>+'[17]ENEL PCA+PCF'!$C18</f>
        <v>157.03479999999999</v>
      </c>
      <c r="R19" s="18">
        <f>+'[18]ENEL PCA+PCF'!$C18</f>
        <v>160.48960500000001</v>
      </c>
      <c r="S19" s="18">
        <f>+'[19]ENEL PCA+PCF'!$C18</f>
        <v>160.70835333333301</v>
      </c>
      <c r="T19" s="18">
        <f>+'[20]ENEL PCA+PCF'!$C18</f>
        <v>164.87151666666699</v>
      </c>
      <c r="U19" s="18">
        <f>+'[21]ENEL PCA+PCF'!$C18</f>
        <v>162.31434166666699</v>
      </c>
      <c r="V19" s="18">
        <f>+'[22]ENEL PCA+PCF'!$C18</f>
        <v>160.972295</v>
      </c>
      <c r="W19" s="18">
        <f>+'[23]ENEL PCA+PCF'!$C18</f>
        <v>161.532085</v>
      </c>
      <c r="X19" s="18">
        <f>+'[24]ENEL PCA+PCF'!$C18</f>
        <v>159.78662499999999</v>
      </c>
      <c r="Y19" s="18">
        <f>+'[25]ENEL PCA+PCF'!$C18</f>
        <v>160.744216666667</v>
      </c>
      <c r="Z19" s="18">
        <f>+'[26]ENEL PCA+PCF'!$C18</f>
        <v>159.77857333333299</v>
      </c>
      <c r="AA19" s="18">
        <f>+'[27]ENEL PCA+PCF'!$C18</f>
        <v>182.04434166666701</v>
      </c>
      <c r="AB19" s="18">
        <f>+'[28]ENEL PCA+PCF'!$C18</f>
        <v>160.00399999999999</v>
      </c>
      <c r="AC19" s="18">
        <f>+'[29]ENEL PCA+PCF'!$C18</f>
        <v>159.039866666667</v>
      </c>
      <c r="AD19" s="18">
        <f>+'[30]ENEL PCA+PCF'!$C18</f>
        <v>178.71429166666701</v>
      </c>
      <c r="AE19" s="18">
        <f>+'[31]ENEL PCA+PCF'!$C18</f>
        <v>157.36387833333299</v>
      </c>
      <c r="AF19" s="18">
        <f>+'[32]ENEL PCA+PCF'!$C18</f>
        <v>164.82715666666701</v>
      </c>
      <c r="AG19" s="18">
        <f>+'[33]ENEL PCA+PCF'!$C18</f>
        <v>0</v>
      </c>
    </row>
    <row r="20" spans="1:108" ht="20" customHeight="1">
      <c r="A20" s="16"/>
      <c r="B20" s="17">
        <v>0.33333333333333298</v>
      </c>
      <c r="C20" s="18">
        <f>+'[3]ENEL PCA+PCF'!$C19</f>
        <v>163.10694833333301</v>
      </c>
      <c r="D20" s="18">
        <f>+'[4]ENEL PCA+PCF'!$C19</f>
        <v>164.91199</v>
      </c>
      <c r="E20" s="18">
        <f>+'[5]ENEL PCA+PCF'!$C19</f>
        <v>162.78</v>
      </c>
      <c r="F20" s="18">
        <f>+'[6]ENEL PCA+PCF'!$C19</f>
        <v>165.49714</v>
      </c>
      <c r="G20" s="18">
        <f>+'[7]ENEL PCA+PCF'!$C19</f>
        <v>163.125451666667</v>
      </c>
      <c r="H20" s="18">
        <f>+'[8]ENEL PCA+PCF'!$C19</f>
        <v>162.78</v>
      </c>
      <c r="I20" s="18">
        <f>+'[9]ENEL PCA+PCF'!$C19</f>
        <v>163.146966666667</v>
      </c>
      <c r="J20" s="18">
        <f>+'[10]ENEL PCA+PCF'!$C19</f>
        <v>164.56870166666701</v>
      </c>
      <c r="K20" s="18">
        <f>+'[11]ENEL PCA+PCF'!$C19</f>
        <v>166.098068333333</v>
      </c>
      <c r="L20" s="18">
        <f>+'[12]ENEL PCA+PCF'!$C19</f>
        <v>165.12482333333301</v>
      </c>
      <c r="M20" s="18">
        <f>+'[13]ENEL PCA+PCF'!$C19</f>
        <v>162.454941666667</v>
      </c>
      <c r="N20" s="18">
        <f>+'[14]ENEL PCA+PCF'!$C19</f>
        <v>160.665496666667</v>
      </c>
      <c r="O20" s="18">
        <f>+'[15]ENEL PCA+PCF'!$C19</f>
        <v>163.88044333333301</v>
      </c>
      <c r="P20" s="18">
        <f>+'[16]ENEL PCA+PCF'!$C19</f>
        <v>161.952</v>
      </c>
      <c r="Q20" s="18">
        <f>+'[17]ENEL PCA+PCF'!$C19</f>
        <v>161.952</v>
      </c>
      <c r="R20" s="18">
        <f>+'[18]ENEL PCA+PCF'!$C19</f>
        <v>160.516516666667</v>
      </c>
      <c r="S20" s="18">
        <f>+'[19]ENEL PCA+PCF'!$C19</f>
        <v>167.96923333333299</v>
      </c>
      <c r="T20" s="18">
        <f>+'[20]ENEL PCA+PCF'!$C19</f>
        <v>163.884705</v>
      </c>
      <c r="U20" s="18">
        <f>+'[21]ENEL PCA+PCF'!$C19</f>
        <v>163.783446666667</v>
      </c>
      <c r="V20" s="18">
        <f>+'[22]ENEL PCA+PCF'!$C19</f>
        <v>161.86500000000001</v>
      </c>
      <c r="W20" s="18">
        <f>+'[23]ENEL PCA+PCF'!$C19</f>
        <v>161.86500000000001</v>
      </c>
      <c r="X20" s="18">
        <f>+'[24]ENEL PCA+PCF'!$C19</f>
        <v>161.86500000000001</v>
      </c>
      <c r="Y20" s="18">
        <f>+'[25]ENEL PCA+PCF'!$C19</f>
        <v>159.861875</v>
      </c>
      <c r="Z20" s="18">
        <f>+'[26]ENEL PCA+PCF'!$C19</f>
        <v>162.13475</v>
      </c>
      <c r="AA20" s="18">
        <f>+'[27]ENEL PCA+PCF'!$C19</f>
        <v>159.34337333333301</v>
      </c>
      <c r="AB20" s="18">
        <f>+'[28]ENEL PCA+PCF'!$C19</f>
        <v>164.96089333333299</v>
      </c>
      <c r="AC20" s="18">
        <f>+'[29]ENEL PCA+PCF'!$C19</f>
        <v>161.65800666666701</v>
      </c>
      <c r="AD20" s="18">
        <f>+'[30]ENEL PCA+PCF'!$C19</f>
        <v>159.56892666666701</v>
      </c>
      <c r="AE20" s="18">
        <f>+'[31]ENEL PCA+PCF'!$C19</f>
        <v>174.167315</v>
      </c>
      <c r="AF20" s="18">
        <f>+'[32]ENEL PCA+PCF'!$C19</f>
        <v>161.92132166666599</v>
      </c>
      <c r="AG20" s="18">
        <f>+'[33]ENEL PCA+PCF'!$C19</f>
        <v>0</v>
      </c>
    </row>
    <row r="21" spans="1:108" ht="20" customHeight="1">
      <c r="A21" s="16"/>
      <c r="B21" s="17">
        <v>0.375</v>
      </c>
      <c r="C21" s="18">
        <f>+'[3]ENEL PCA+PCF'!$C20</f>
        <v>161.34</v>
      </c>
      <c r="D21" s="18">
        <f>+'[4]ENEL PCA+PCF'!$C20</f>
        <v>175.070425</v>
      </c>
      <c r="E21" s="18">
        <f>+'[5]ENEL PCA+PCF'!$C20</f>
        <v>169.735381666667</v>
      </c>
      <c r="F21" s="18">
        <f>+'[6]ENEL PCA+PCF'!$C20</f>
        <v>162.95934333333301</v>
      </c>
      <c r="G21" s="18">
        <f>+'[7]ENEL PCA+PCF'!$C20</f>
        <v>164.464431666667</v>
      </c>
      <c r="H21" s="18">
        <f>+'[8]ENEL PCA+PCF'!$C20</f>
        <v>172.972266666667</v>
      </c>
      <c r="I21" s="18">
        <f>+'[9]ENEL PCA+PCF'!$C20</f>
        <v>164.266155</v>
      </c>
      <c r="J21" s="18">
        <f>+'[10]ENEL PCA+PCF'!$C20</f>
        <v>162.78</v>
      </c>
      <c r="K21" s="18">
        <f>+'[11]ENEL PCA+PCF'!$C20</f>
        <v>164.38746</v>
      </c>
      <c r="L21" s="18">
        <f>+'[12]ENEL PCA+PCF'!$C20</f>
        <v>167.86755666666701</v>
      </c>
      <c r="M21" s="18">
        <f>+'[13]ENEL PCA+PCF'!$C20</f>
        <v>167.40053333333299</v>
      </c>
      <c r="N21" s="18">
        <f>+'[14]ENEL PCA+PCF'!$C20</f>
        <v>171.38477</v>
      </c>
      <c r="O21" s="18">
        <f>+'[15]ENEL PCA+PCF'!$C20</f>
        <v>164.350846666667</v>
      </c>
      <c r="P21" s="18">
        <f>+'[16]ENEL PCA+PCF'!$C20</f>
        <v>162.81460000000001</v>
      </c>
      <c r="Q21" s="18">
        <f>+'[17]ENEL PCA+PCF'!$C20</f>
        <v>163.180683333334</v>
      </c>
      <c r="R21" s="18">
        <f>+'[18]ENEL PCA+PCF'!$C20</f>
        <v>160.77665666666701</v>
      </c>
      <c r="S21" s="18">
        <f>+'[19]ENEL PCA+PCF'!$C20</f>
        <v>173.12832499999999</v>
      </c>
      <c r="T21" s="18">
        <f>+'[20]ENEL PCA+PCF'!$C20</f>
        <v>173.892676666667</v>
      </c>
      <c r="U21" s="18">
        <f>+'[21]ENEL PCA+PCF'!$C20</f>
        <v>175.48068499999999</v>
      </c>
      <c r="V21" s="18">
        <f>+'[22]ENEL PCA+PCF'!$C20</f>
        <v>170.83776333333299</v>
      </c>
      <c r="W21" s="18">
        <f>+'[23]ENEL PCA+PCF'!$C20</f>
        <v>161.86500000000001</v>
      </c>
      <c r="X21" s="18">
        <f>+'[24]ENEL PCA+PCF'!$C20</f>
        <v>161.86500000000001</v>
      </c>
      <c r="Y21" s="18">
        <f>+'[25]ENEL PCA+PCF'!$C20</f>
        <v>163.22073666666699</v>
      </c>
      <c r="Z21" s="18">
        <f>+'[26]ENEL PCA+PCF'!$C20</f>
        <v>160.00399999999999</v>
      </c>
      <c r="AA21" s="18">
        <f>+'[27]ENEL PCA+PCF'!$C20</f>
        <v>164.094856666667</v>
      </c>
      <c r="AB21" s="18">
        <f>+'[28]ENEL PCA+PCF'!$C20</f>
        <v>172.80486833333299</v>
      </c>
      <c r="AC21" s="18">
        <f>+'[29]ENEL PCA+PCF'!$C20</f>
        <v>163.98540499999999</v>
      </c>
      <c r="AD21" s="18">
        <f>+'[30]ENEL PCA+PCF'!$C20</f>
        <v>160.00399999999999</v>
      </c>
      <c r="AE21" s="18">
        <f>+'[31]ENEL PCA+PCF'!$C20</f>
        <v>158.92355000000001</v>
      </c>
      <c r="AF21" s="18">
        <f>+'[32]ENEL PCA+PCF'!$C20</f>
        <v>167.97591499999999</v>
      </c>
      <c r="AG21" s="18">
        <f>+'[33]ENEL PCA+PCF'!$C20</f>
        <v>0</v>
      </c>
    </row>
    <row r="22" spans="1:108" ht="20" customHeight="1">
      <c r="A22" s="16"/>
      <c r="B22" s="17">
        <v>0.41666666666666702</v>
      </c>
      <c r="C22" s="18">
        <f>+'[3]ENEL PCA+PCF'!$C21</f>
        <v>161.34</v>
      </c>
      <c r="D22" s="18">
        <f>+'[4]ENEL PCA+PCF'!$C21</f>
        <v>172.49038666666701</v>
      </c>
      <c r="E22" s="18">
        <f>+'[5]ENEL PCA+PCF'!$C21</f>
        <v>172.533238333333</v>
      </c>
      <c r="F22" s="18">
        <f>+'[6]ENEL PCA+PCF'!$C21</f>
        <v>172.78264999999999</v>
      </c>
      <c r="G22" s="18">
        <f>+'[7]ENEL PCA+PCF'!$C21</f>
        <v>171.14460666666699</v>
      </c>
      <c r="H22" s="18">
        <f>+'[8]ENEL PCA+PCF'!$C21</f>
        <v>175.01501999999999</v>
      </c>
      <c r="I22" s="18">
        <f>+'[9]ENEL PCA+PCF'!$C21</f>
        <v>162.78</v>
      </c>
      <c r="J22" s="18">
        <f>+'[10]ENEL PCA+PCF'!$C21</f>
        <v>162.78</v>
      </c>
      <c r="K22" s="18">
        <f>+'[11]ENEL PCA+PCF'!$C21</f>
        <v>169.45406333333301</v>
      </c>
      <c r="L22" s="18">
        <f>+'[12]ENEL PCA+PCF'!$C21</f>
        <v>174.459528333333</v>
      </c>
      <c r="M22" s="18">
        <f>+'[13]ENEL PCA+PCF'!$C21</f>
        <v>170.79680833333299</v>
      </c>
      <c r="N22" s="18">
        <f>+'[14]ENEL PCA+PCF'!$C21</f>
        <v>169.21227833333299</v>
      </c>
      <c r="O22" s="18">
        <f>+'[15]ENEL PCA+PCF'!$C21</f>
        <v>172.606316666667</v>
      </c>
      <c r="P22" s="18">
        <f>+'[16]ENEL PCA+PCF'!$C21</f>
        <v>163.31399999999999</v>
      </c>
      <c r="Q22" s="18">
        <f>+'[17]ENEL PCA+PCF'!$C21</f>
        <v>163.31399999999999</v>
      </c>
      <c r="R22" s="18">
        <f>+'[18]ENEL PCA+PCF'!$C21</f>
        <v>174.891085</v>
      </c>
      <c r="S22" s="18">
        <f>+'[19]ENEL PCA+PCF'!$C21</f>
        <v>169.39586333333301</v>
      </c>
      <c r="T22" s="18">
        <f>+'[20]ENEL PCA+PCF'!$C21</f>
        <v>172.98722000000001</v>
      </c>
      <c r="U22" s="18">
        <f>+'[21]ENEL PCA+PCF'!$C21</f>
        <v>169.13843499999999</v>
      </c>
      <c r="V22" s="18">
        <f>+'[22]ENEL PCA+PCF'!$C21</f>
        <v>169.61320333333299</v>
      </c>
      <c r="W22" s="18">
        <f>+'[23]ENEL PCA+PCF'!$C21</f>
        <v>168.9256</v>
      </c>
      <c r="X22" s="18">
        <f>+'[24]ENEL PCA+PCF'!$C21</f>
        <v>161.86500000000001</v>
      </c>
      <c r="Y22" s="18">
        <f>+'[25]ENEL PCA+PCF'!$C21</f>
        <v>170.82820833333301</v>
      </c>
      <c r="Z22" s="18">
        <f>+'[26]ENEL PCA+PCF'!$C21</f>
        <v>160.00399999999999</v>
      </c>
      <c r="AA22" s="18">
        <f>+'[27]ENEL PCA+PCF'!$C21</f>
        <v>172.53442000000001</v>
      </c>
      <c r="AB22" s="18">
        <f>+'[28]ENEL PCA+PCF'!$C21</f>
        <v>171.76261333333301</v>
      </c>
      <c r="AC22" s="18">
        <f>+'[29]ENEL PCA+PCF'!$C21</f>
        <v>169.12895333333299</v>
      </c>
      <c r="AD22" s="18">
        <f>+'[30]ENEL PCA+PCF'!$C21</f>
        <v>160.00399999999999</v>
      </c>
      <c r="AE22" s="18">
        <f>+'[31]ENEL PCA+PCF'!$C21</f>
        <v>158.97371000000001</v>
      </c>
      <c r="AF22" s="18">
        <f>+'[32]ENEL PCA+PCF'!$C21</f>
        <v>169.622058333333</v>
      </c>
      <c r="AG22" s="18">
        <f>+'[33]ENEL PCA+PCF'!$C21</f>
        <v>0</v>
      </c>
    </row>
    <row r="23" spans="1:108" ht="20" customHeight="1">
      <c r="A23" s="16"/>
      <c r="B23" s="17">
        <v>0.45833333333333298</v>
      </c>
      <c r="C23" s="18">
        <f>+'[3]ENEL PCA+PCF'!$C22</f>
        <v>162.09718833333301</v>
      </c>
      <c r="D23" s="18">
        <f>+'[4]ENEL PCA+PCF'!$C22</f>
        <v>171.37144333333299</v>
      </c>
      <c r="E23" s="18">
        <f>+'[5]ENEL PCA+PCF'!$C22</f>
        <v>172.19709666666699</v>
      </c>
      <c r="F23" s="18">
        <f>+'[6]ENEL PCA+PCF'!$C22</f>
        <v>173.77882666666699</v>
      </c>
      <c r="G23" s="18">
        <f>+'[7]ENEL PCA+PCF'!$C22</f>
        <v>170.75992333333301</v>
      </c>
      <c r="H23" s="18">
        <f>+'[8]ENEL PCA+PCF'!$C22</f>
        <v>171.32688833333299</v>
      </c>
      <c r="I23" s="18">
        <f>+'[9]ENEL PCA+PCF'!$C22</f>
        <v>162.78</v>
      </c>
      <c r="J23" s="18">
        <f>+'[10]ENEL PCA+PCF'!$C22</f>
        <v>164.51805999999999</v>
      </c>
      <c r="K23" s="18">
        <f>+'[11]ENEL PCA+PCF'!$C22</f>
        <v>174.423836666667</v>
      </c>
      <c r="L23" s="18">
        <f>+'[12]ENEL PCA+PCF'!$C22</f>
        <v>172.677946666667</v>
      </c>
      <c r="M23" s="18">
        <f>+'[13]ENEL PCA+PCF'!$C22</f>
        <v>170.760166666667</v>
      </c>
      <c r="N23" s="18">
        <f>+'[14]ENEL PCA+PCF'!$C22</f>
        <v>171.791791666667</v>
      </c>
      <c r="O23" s="18">
        <f>+'[15]ENEL PCA+PCF'!$C22</f>
        <v>172.68651333333301</v>
      </c>
      <c r="P23" s="18">
        <f>+'[16]ENEL PCA+PCF'!$C22</f>
        <v>163.31399999999999</v>
      </c>
      <c r="Q23" s="18">
        <f>+'[17]ENEL PCA+PCF'!$C22</f>
        <v>163.31399999999999</v>
      </c>
      <c r="R23" s="18">
        <f>+'[18]ENEL PCA+PCF'!$C22</f>
        <v>172.801706666667</v>
      </c>
      <c r="S23" s="18">
        <f>+'[19]ENEL PCA+PCF'!$C22</f>
        <v>172.21077333333301</v>
      </c>
      <c r="T23" s="18">
        <f>+'[20]ENEL PCA+PCF'!$C22</f>
        <v>174.75554333333301</v>
      </c>
      <c r="U23" s="18">
        <f>+'[21]ENEL PCA+PCF'!$C22</f>
        <v>172.49216999999999</v>
      </c>
      <c r="V23" s="18">
        <f>+'[22]ENEL PCA+PCF'!$C22</f>
        <v>171.78577999999999</v>
      </c>
      <c r="W23" s="18">
        <f>+'[23]ENEL PCA+PCF'!$C22</f>
        <v>173.16564</v>
      </c>
      <c r="X23" s="18">
        <f>+'[24]ENEL PCA+PCF'!$C22</f>
        <v>161.86500000000001</v>
      </c>
      <c r="Y23" s="18">
        <f>+'[25]ENEL PCA+PCF'!$C22</f>
        <v>167.39713166666701</v>
      </c>
      <c r="Z23" s="18">
        <f>+'[26]ENEL PCA+PCF'!$C22</f>
        <v>167.087706666667</v>
      </c>
      <c r="AA23" s="18">
        <f>+'[27]ENEL PCA+PCF'!$C22</f>
        <v>165.072871666667</v>
      </c>
      <c r="AB23" s="18">
        <f>+'[28]ENEL PCA+PCF'!$C22</f>
        <v>169.826108333333</v>
      </c>
      <c r="AC23" s="18">
        <f>+'[29]ENEL PCA+PCF'!$C22</f>
        <v>168.51265166666701</v>
      </c>
      <c r="AD23" s="18">
        <f>+'[30]ENEL PCA+PCF'!$C22</f>
        <v>164.592183333333</v>
      </c>
      <c r="AE23" s="18">
        <f>+'[31]ENEL PCA+PCF'!$C22</f>
        <v>158.96741333333301</v>
      </c>
      <c r="AF23" s="18">
        <f>+'[32]ENEL PCA+PCF'!$C22</f>
        <v>168.20324333333301</v>
      </c>
      <c r="AG23" s="18">
        <f>+'[33]ENEL PCA+PCF'!$C22</f>
        <v>0</v>
      </c>
    </row>
    <row r="24" spans="1:108" ht="20" customHeight="1">
      <c r="A24" s="16"/>
      <c r="B24" s="17">
        <v>0.5</v>
      </c>
      <c r="C24" s="18">
        <f>+'[3]ENEL PCA+PCF'!$C23</f>
        <v>161.34</v>
      </c>
      <c r="D24" s="18">
        <f>+'[4]ENEL PCA+PCF'!$C23</f>
        <v>171.334448333333</v>
      </c>
      <c r="E24" s="18">
        <f>+'[5]ENEL PCA+PCF'!$C23</f>
        <v>173.63280333333299</v>
      </c>
      <c r="F24" s="18">
        <f>+'[6]ENEL PCA+PCF'!$C23</f>
        <v>173.78233499999999</v>
      </c>
      <c r="G24" s="18">
        <f>+'[7]ENEL PCA+PCF'!$C23</f>
        <v>169.90159499999999</v>
      </c>
      <c r="H24" s="18">
        <f>+'[8]ENEL PCA+PCF'!$C23</f>
        <v>171.291603333333</v>
      </c>
      <c r="I24" s="18">
        <f>+'[9]ENEL PCA+PCF'!$C23</f>
        <v>162.78</v>
      </c>
      <c r="J24" s="18">
        <f>+'[10]ENEL PCA+PCF'!$C23</f>
        <v>162.78</v>
      </c>
      <c r="K24" s="18">
        <f>+'[11]ENEL PCA+PCF'!$C23</f>
        <v>174.476279661017</v>
      </c>
      <c r="L24" s="18">
        <f>+'[12]ENEL PCA+PCF'!$C23</f>
        <v>173.274538333333</v>
      </c>
      <c r="M24" s="18">
        <f>+'[13]ENEL PCA+PCF'!$C23</f>
        <v>171.79223500000001</v>
      </c>
      <c r="N24" s="18">
        <f>+'[14]ENEL PCA+PCF'!$C23</f>
        <v>169.713975</v>
      </c>
      <c r="O24" s="18">
        <f>+'[15]ENEL PCA+PCF'!$C23</f>
        <v>170.451325</v>
      </c>
      <c r="P24" s="18">
        <f>+'[16]ENEL PCA+PCF'!$C23</f>
        <v>163.31399999999999</v>
      </c>
      <c r="Q24" s="18">
        <f>+'[17]ENEL PCA+PCF'!$C23</f>
        <v>163.31399999999999</v>
      </c>
      <c r="R24" s="18">
        <f>+'[18]ENEL PCA+PCF'!$C23</f>
        <v>173.510991666667</v>
      </c>
      <c r="S24" s="18">
        <f>+'[19]ENEL PCA+PCF'!$C23</f>
        <v>170.70045166666699</v>
      </c>
      <c r="T24" s="18">
        <f>+'[20]ENEL PCA+PCF'!$C23</f>
        <v>172.893853333333</v>
      </c>
      <c r="U24" s="18">
        <f>+'[21]ENEL PCA+PCF'!$C23</f>
        <v>173.04961333333301</v>
      </c>
      <c r="V24" s="18">
        <f>+'[22]ENEL PCA+PCF'!$C23</f>
        <v>170.66865166666699</v>
      </c>
      <c r="W24" s="18">
        <f>+'[23]ENEL PCA+PCF'!$C23</f>
        <v>171.17658666666699</v>
      </c>
      <c r="X24" s="18">
        <f>+'[24]ENEL PCA+PCF'!$C23</f>
        <v>161.86500000000001</v>
      </c>
      <c r="Y24" s="18">
        <f>+'[25]ENEL PCA+PCF'!$C23</f>
        <v>171.19621333333299</v>
      </c>
      <c r="Z24" s="18">
        <f>+'[26]ENEL PCA+PCF'!$C23</f>
        <v>169.28832666666699</v>
      </c>
      <c r="AA24" s="18">
        <f>+'[27]ENEL PCA+PCF'!$C23</f>
        <v>169.79600500000001</v>
      </c>
      <c r="AB24" s="18">
        <f>+'[28]ENEL PCA+PCF'!$C23</f>
        <v>169.880081666667</v>
      </c>
      <c r="AC24" s="18">
        <f>+'[29]ENEL PCA+PCF'!$C23</f>
        <v>168.575353333333</v>
      </c>
      <c r="AD24" s="18">
        <f>+'[30]ENEL PCA+PCF'!$C23</f>
        <v>160.9872</v>
      </c>
      <c r="AE24" s="18">
        <f>+'[31]ENEL PCA+PCF'!$C23</f>
        <v>159.03530333333299</v>
      </c>
      <c r="AF24" s="18">
        <f>+'[32]ENEL PCA+PCF'!$C23</f>
        <v>168.307893333333</v>
      </c>
      <c r="AG24" s="18">
        <f>+'[33]ENEL PCA+PCF'!$C23</f>
        <v>0</v>
      </c>
    </row>
    <row r="25" spans="1:108" ht="20" customHeight="1">
      <c r="A25" s="16"/>
      <c r="B25" s="17">
        <v>0.54166666666666696</v>
      </c>
      <c r="C25" s="18">
        <f>+'[3]ENEL PCA+PCF'!$C24</f>
        <v>161.34</v>
      </c>
      <c r="D25" s="18">
        <f>+'[4]ENEL PCA+PCF'!$C24</f>
        <v>172.604491666667</v>
      </c>
      <c r="E25" s="18">
        <f>+'[5]ENEL PCA+PCF'!$C24</f>
        <v>172.30267499999999</v>
      </c>
      <c r="F25" s="18">
        <f>+'[6]ENEL PCA+PCF'!$C24</f>
        <v>171.273081666667</v>
      </c>
      <c r="G25" s="18">
        <f>+'[7]ENEL PCA+PCF'!$C24</f>
        <v>171.72100166666701</v>
      </c>
      <c r="H25" s="18">
        <f>+'[8]ENEL PCA+PCF'!$C24</f>
        <v>171.320108333333</v>
      </c>
      <c r="I25" s="18">
        <f>+'[9]ENEL PCA+PCF'!$C24</f>
        <v>162.78</v>
      </c>
      <c r="J25" s="18">
        <f>+'[10]ENEL PCA+PCF'!$C24</f>
        <v>163.2415</v>
      </c>
      <c r="K25" s="18">
        <f>+'[11]ENEL PCA+PCF'!$C24</f>
        <v>165.336085</v>
      </c>
      <c r="L25" s="18">
        <f>+'[12]ENEL PCA+PCF'!$C24</f>
        <v>174.93441999999999</v>
      </c>
      <c r="M25" s="18">
        <f>+'[13]ENEL PCA+PCF'!$C24</f>
        <v>169.491183333333</v>
      </c>
      <c r="N25" s="18">
        <f>+'[14]ENEL PCA+PCF'!$C24</f>
        <v>170.94224500000001</v>
      </c>
      <c r="O25" s="18">
        <f>+'[15]ENEL PCA+PCF'!$C24</f>
        <v>170.49757500000001</v>
      </c>
      <c r="P25" s="18">
        <f>+'[16]ENEL PCA+PCF'!$C24</f>
        <v>163.31399999999999</v>
      </c>
      <c r="Q25" s="18">
        <f>+'[17]ENEL PCA+PCF'!$C24</f>
        <v>163.31399999999999</v>
      </c>
      <c r="R25" s="18">
        <f>+'[18]ENEL PCA+PCF'!$C24</f>
        <v>174.501206666667</v>
      </c>
      <c r="S25" s="18">
        <f>+'[19]ENEL PCA+PCF'!$C24</f>
        <v>172.97295</v>
      </c>
      <c r="T25" s="18">
        <f>+'[20]ENEL PCA+PCF'!$C24</f>
        <v>173.45255666666699</v>
      </c>
      <c r="U25" s="18">
        <f>+'[21]ENEL PCA+PCF'!$C24</f>
        <v>173.78716666666699</v>
      </c>
      <c r="V25" s="18">
        <f>+'[22]ENEL PCA+PCF'!$C24</f>
        <v>169.345711666667</v>
      </c>
      <c r="W25" s="18">
        <f>+'[23]ENEL PCA+PCF'!$C24</f>
        <v>171.106091666667</v>
      </c>
      <c r="X25" s="18">
        <f>+'[24]ENEL PCA+PCF'!$C24</f>
        <v>161.86500000000001</v>
      </c>
      <c r="Y25" s="18">
        <f>+'[25]ENEL PCA+PCF'!$C24</f>
        <v>171.84924166666701</v>
      </c>
      <c r="Z25" s="18">
        <f>+'[26]ENEL PCA+PCF'!$C24</f>
        <v>169.68421333333299</v>
      </c>
      <c r="AA25" s="18">
        <f>+'[27]ENEL PCA+PCF'!$C24</f>
        <v>168.640635</v>
      </c>
      <c r="AB25" s="18">
        <f>+'[28]ENEL PCA+PCF'!$C24</f>
        <v>169.86763166666699</v>
      </c>
      <c r="AC25" s="18">
        <f>+'[29]ENEL PCA+PCF'!$C24</f>
        <v>169.48487333333301</v>
      </c>
      <c r="AD25" s="18">
        <f>+'[30]ENEL PCA+PCF'!$C24</f>
        <v>160.00399999999999</v>
      </c>
      <c r="AE25" s="18">
        <f>+'[31]ENEL PCA+PCF'!$C24</f>
        <v>161.233</v>
      </c>
      <c r="AF25" s="18">
        <f>+'[32]ENEL PCA+PCF'!$C24</f>
        <v>170.03910833333299</v>
      </c>
      <c r="AG25" s="18">
        <f>+'[33]ENEL PCA+PCF'!$C24</f>
        <v>0</v>
      </c>
    </row>
    <row r="26" spans="1:108" ht="20" customHeight="1">
      <c r="A26" s="16"/>
      <c r="B26" s="17">
        <v>0.58333333333333304</v>
      </c>
      <c r="C26" s="18">
        <f>+'[3]ENEL PCA+PCF'!$C25</f>
        <v>161.34</v>
      </c>
      <c r="D26" s="18">
        <f>+'[4]ENEL PCA+PCF'!$C25</f>
        <v>169.91844666666699</v>
      </c>
      <c r="E26" s="18">
        <f>+'[5]ENEL PCA+PCF'!$C25</f>
        <v>172.92873166666701</v>
      </c>
      <c r="F26" s="18">
        <f>+'[6]ENEL PCA+PCF'!$C25</f>
        <v>171.278355</v>
      </c>
      <c r="G26" s="18">
        <f>+'[7]ENEL PCA+PCF'!$C25</f>
        <v>173.332281666667</v>
      </c>
      <c r="H26" s="18">
        <f>+'[8]ENEL PCA+PCF'!$C25</f>
        <v>171.293393333333</v>
      </c>
      <c r="I26" s="18">
        <f>+'[9]ENEL PCA+PCF'!$C25</f>
        <v>162.78</v>
      </c>
      <c r="J26" s="18">
        <f>+'[10]ENEL PCA+PCF'!$C25</f>
        <v>163.33355166666701</v>
      </c>
      <c r="K26" s="18">
        <f>+'[11]ENEL PCA+PCF'!$C25</f>
        <v>164.33995166666699</v>
      </c>
      <c r="L26" s="18">
        <f>+'[12]ENEL PCA+PCF'!$C25</f>
        <v>168.80781833333299</v>
      </c>
      <c r="M26" s="18">
        <f>+'[13]ENEL PCA+PCF'!$C25</f>
        <v>170.194616666667</v>
      </c>
      <c r="N26" s="18">
        <f>+'[14]ENEL PCA+PCF'!$C25</f>
        <v>169.320928333333</v>
      </c>
      <c r="O26" s="18">
        <f>+'[15]ENEL PCA+PCF'!$C25</f>
        <v>174.05455499999999</v>
      </c>
      <c r="P26" s="18">
        <f>+'[16]ENEL PCA+PCF'!$C25</f>
        <v>163.31399999999999</v>
      </c>
      <c r="Q26" s="18">
        <f>+'[17]ENEL PCA+PCF'!$C25</f>
        <v>167.06970000000001</v>
      </c>
      <c r="R26" s="18">
        <f>+'[18]ENEL PCA+PCF'!$C25</f>
        <v>172.937473333333</v>
      </c>
      <c r="S26" s="18">
        <f>+'[19]ENEL PCA+PCF'!$C25</f>
        <v>170.95509833333301</v>
      </c>
      <c r="T26" s="18">
        <f>+'[20]ENEL PCA+PCF'!$C25</f>
        <v>170.50032999999999</v>
      </c>
      <c r="U26" s="18">
        <f>+'[21]ENEL PCA+PCF'!$C25</f>
        <v>170.38773</v>
      </c>
      <c r="V26" s="18">
        <f>+'[22]ENEL PCA+PCF'!$C25</f>
        <v>171.20781500000001</v>
      </c>
      <c r="W26" s="18">
        <f>+'[23]ENEL PCA+PCF'!$C25</f>
        <v>167.05102500000001</v>
      </c>
      <c r="X26" s="18">
        <f>+'[24]ENEL PCA+PCF'!$C25</f>
        <v>161.86500000000001</v>
      </c>
      <c r="Y26" s="18">
        <f>+'[25]ENEL PCA+PCF'!$C25</f>
        <v>169.513718333333</v>
      </c>
      <c r="Z26" s="18">
        <f>+'[26]ENEL PCA+PCF'!$C25</f>
        <v>170.01078333333299</v>
      </c>
      <c r="AA26" s="18">
        <f>+'[27]ENEL PCA+PCF'!$C25</f>
        <v>173.83822333333299</v>
      </c>
      <c r="AB26" s="18">
        <f>+'[28]ENEL PCA+PCF'!$C25</f>
        <v>169.85682666666699</v>
      </c>
      <c r="AC26" s="18">
        <f>+'[29]ENEL PCA+PCF'!$C25</f>
        <v>171.05791500000001</v>
      </c>
      <c r="AD26" s="18">
        <f>+'[30]ENEL PCA+PCF'!$C25</f>
        <v>159.993596666667</v>
      </c>
      <c r="AE26" s="18">
        <f>+'[31]ENEL PCA+PCF'!$C25</f>
        <v>161.233</v>
      </c>
      <c r="AF26" s="18">
        <f>+'[32]ENEL PCA+PCF'!$C25</f>
        <v>172.62112833333299</v>
      </c>
      <c r="AG26" s="18">
        <f>+'[33]ENEL PCA+PCF'!$C25</f>
        <v>0</v>
      </c>
    </row>
    <row r="27" spans="1:108" ht="20" customHeight="1">
      <c r="A27" s="16"/>
      <c r="B27" s="17">
        <v>0.625</v>
      </c>
      <c r="C27" s="18">
        <f>+'[3]ENEL PCA+PCF'!$C26</f>
        <v>161.34</v>
      </c>
      <c r="D27" s="18">
        <f>+'[4]ENEL PCA+PCF'!$C26</f>
        <v>171.936958333333</v>
      </c>
      <c r="E27" s="18">
        <f>+'[5]ENEL PCA+PCF'!$C26</f>
        <v>171.23724666666701</v>
      </c>
      <c r="F27" s="18">
        <f>+'[6]ENEL PCA+PCF'!$C26</f>
        <v>172.12660333333301</v>
      </c>
      <c r="G27" s="18">
        <f>+'[7]ENEL PCA+PCF'!$C26</f>
        <v>171.22060500000001</v>
      </c>
      <c r="H27" s="18">
        <f>+'[8]ENEL PCA+PCF'!$C26</f>
        <v>171.306465</v>
      </c>
      <c r="I27" s="18">
        <f>+'[9]ENEL PCA+PCF'!$C26</f>
        <v>162.78</v>
      </c>
      <c r="J27" s="18">
        <f>+'[10]ENEL PCA+PCF'!$C26</f>
        <v>162.78</v>
      </c>
      <c r="K27" s="18">
        <f>+'[11]ENEL PCA+PCF'!$C26</f>
        <v>163.31399999999999</v>
      </c>
      <c r="L27" s="18">
        <f>+'[12]ENEL PCA+PCF'!$C26</f>
        <v>169.14524499999999</v>
      </c>
      <c r="M27" s="18">
        <f>+'[13]ENEL PCA+PCF'!$C26</f>
        <v>169.708323333333</v>
      </c>
      <c r="N27" s="18">
        <f>+'[14]ENEL PCA+PCF'!$C26</f>
        <v>169.43546000000001</v>
      </c>
      <c r="O27" s="18">
        <f>+'[15]ENEL PCA+PCF'!$C26</f>
        <v>172.7259</v>
      </c>
      <c r="P27" s="18">
        <f>+'[16]ENEL PCA+PCF'!$C26</f>
        <v>163.31399999999999</v>
      </c>
      <c r="Q27" s="18">
        <f>+'[17]ENEL PCA+PCF'!$C26</f>
        <v>169.39301</v>
      </c>
      <c r="R27" s="18">
        <f>+'[18]ENEL PCA+PCF'!$C26</f>
        <v>174.478491666667</v>
      </c>
      <c r="S27" s="18">
        <f>+'[19]ENEL PCA+PCF'!$C26</f>
        <v>170.43920666666699</v>
      </c>
      <c r="T27" s="18">
        <f>+'[20]ENEL PCA+PCF'!$C26</f>
        <v>170.56551166666699</v>
      </c>
      <c r="U27" s="18">
        <f>+'[21]ENEL PCA+PCF'!$C26</f>
        <v>172.15393</v>
      </c>
      <c r="V27" s="18">
        <f>+'[22]ENEL PCA+PCF'!$C26</f>
        <v>171.494088333333</v>
      </c>
      <c r="W27" s="18">
        <f>+'[23]ENEL PCA+PCF'!$C26</f>
        <v>165.289941666667</v>
      </c>
      <c r="X27" s="18">
        <f>+'[24]ENEL PCA+PCF'!$C26</f>
        <v>161.86500000000001</v>
      </c>
      <c r="Y27" s="18">
        <f>+'[25]ENEL PCA+PCF'!$C26</f>
        <v>169.83089333333299</v>
      </c>
      <c r="Z27" s="18">
        <f>+'[26]ENEL PCA+PCF'!$C26</f>
        <v>168.81192166666699</v>
      </c>
      <c r="AA27" s="18">
        <f>+'[27]ENEL PCA+PCF'!$C26</f>
        <v>170.33732833333301</v>
      </c>
      <c r="AB27" s="18">
        <f>+'[28]ENEL PCA+PCF'!$C26</f>
        <v>171.67950999999999</v>
      </c>
      <c r="AC27" s="18">
        <f>+'[29]ENEL PCA+PCF'!$C26</f>
        <v>168.61742833333301</v>
      </c>
      <c r="AD27" s="18">
        <f>+'[30]ENEL PCA+PCF'!$C26</f>
        <v>159.75834</v>
      </c>
      <c r="AE27" s="18">
        <f>+'[31]ENEL PCA+PCF'!$C26</f>
        <v>160.97790333333401</v>
      </c>
      <c r="AF27" s="18">
        <f>+'[32]ENEL PCA+PCF'!$C26</f>
        <v>169.729246666667</v>
      </c>
      <c r="AG27" s="18">
        <f>+'[33]ENEL PCA+PCF'!$C26</f>
        <v>0</v>
      </c>
    </row>
    <row r="28" spans="1:108" ht="20" customHeight="1">
      <c r="A28" s="16"/>
      <c r="B28" s="17">
        <v>0.66666666666666696</v>
      </c>
      <c r="C28" s="18">
        <f>+'[3]ENEL PCA+PCF'!$C27</f>
        <v>161.34</v>
      </c>
      <c r="D28" s="18">
        <f>+'[4]ENEL PCA+PCF'!$C27</f>
        <v>170.94580833333299</v>
      </c>
      <c r="E28" s="18">
        <f>+'[5]ENEL PCA+PCF'!$C27</f>
        <v>171.19717666666699</v>
      </c>
      <c r="F28" s="18">
        <f>+'[6]ENEL PCA+PCF'!$C27</f>
        <v>170.702505</v>
      </c>
      <c r="G28" s="18">
        <f>+'[7]ENEL PCA+PCF'!$C27</f>
        <v>171.26284000000001</v>
      </c>
      <c r="H28" s="18">
        <f>+'[8]ENEL PCA+PCF'!$C27</f>
        <v>173.35237833333301</v>
      </c>
      <c r="I28" s="18">
        <f>+'[9]ENEL PCA+PCF'!$C27</f>
        <v>162.78</v>
      </c>
      <c r="J28" s="18">
        <f>+'[10]ENEL PCA+PCF'!$C27</f>
        <v>159.16450666666699</v>
      </c>
      <c r="K28" s="18">
        <f>+'[11]ENEL PCA+PCF'!$C27</f>
        <v>162.71095500000001</v>
      </c>
      <c r="L28" s="18">
        <f>+'[12]ENEL PCA+PCF'!$C27</f>
        <v>169.245061666667</v>
      </c>
      <c r="M28" s="18">
        <f>+'[13]ENEL PCA+PCF'!$C27</f>
        <v>166.00786500000001</v>
      </c>
      <c r="N28" s="18">
        <f>+'[14]ENEL PCA+PCF'!$C27</f>
        <v>169.43321333333299</v>
      </c>
      <c r="O28" s="18">
        <f>+'[15]ENEL PCA+PCF'!$C27</f>
        <v>170.57881</v>
      </c>
      <c r="P28" s="18">
        <f>+'[16]ENEL PCA+PCF'!$C27</f>
        <v>163.31399999999999</v>
      </c>
      <c r="Q28" s="18">
        <f>+'[17]ENEL PCA+PCF'!$C27</f>
        <v>163.31399999999999</v>
      </c>
      <c r="R28" s="18">
        <f>+'[18]ENEL PCA+PCF'!$C27</f>
        <v>170.41887333333301</v>
      </c>
      <c r="S28" s="18">
        <f>+'[19]ENEL PCA+PCF'!$C27</f>
        <v>172.751125</v>
      </c>
      <c r="T28" s="18">
        <f>+'[20]ENEL PCA+PCF'!$C27</f>
        <v>170.42132333333299</v>
      </c>
      <c r="U28" s="18">
        <f>+'[21]ENEL PCA+PCF'!$C27</f>
        <v>169.57422666666699</v>
      </c>
      <c r="V28" s="18">
        <f>+'[22]ENEL PCA+PCF'!$C27</f>
        <v>171.90721500000001</v>
      </c>
      <c r="W28" s="18">
        <f>+'[23]ENEL PCA+PCF'!$C27</f>
        <v>165.33837</v>
      </c>
      <c r="X28" s="18">
        <f>+'[24]ENEL PCA+PCF'!$C27</f>
        <v>168.337588333333</v>
      </c>
      <c r="Y28" s="18">
        <f>+'[25]ENEL PCA+PCF'!$C27</f>
        <v>167.44454833333299</v>
      </c>
      <c r="Z28" s="18">
        <f>+'[26]ENEL PCA+PCF'!$C27</f>
        <v>168.86483999999999</v>
      </c>
      <c r="AA28" s="18">
        <f>+'[27]ENEL PCA+PCF'!$C27</f>
        <v>170.55013666666699</v>
      </c>
      <c r="AB28" s="18">
        <f>+'[28]ENEL PCA+PCF'!$C27</f>
        <v>169.057488333333</v>
      </c>
      <c r="AC28" s="18">
        <f>+'[29]ENEL PCA+PCF'!$C27</f>
        <v>169.98695833333301</v>
      </c>
      <c r="AD28" s="18">
        <f>+'[30]ENEL PCA+PCF'!$C27</f>
        <v>159.713461666667</v>
      </c>
      <c r="AE28" s="18">
        <f>+'[31]ENEL PCA+PCF'!$C27</f>
        <v>159.29237499999999</v>
      </c>
      <c r="AF28" s="18">
        <f>+'[32]ENEL PCA+PCF'!$C27</f>
        <v>169.10682</v>
      </c>
      <c r="AG28" s="18">
        <f>+'[33]ENEL PCA+PCF'!$C27</f>
        <v>0</v>
      </c>
    </row>
    <row r="29" spans="1:108" ht="20" customHeight="1">
      <c r="A29" s="16"/>
      <c r="B29" s="17">
        <v>0.70833333333333304</v>
      </c>
      <c r="C29" s="18">
        <f>+'[3]ENEL PCA+PCF'!$C28</f>
        <v>161.34</v>
      </c>
      <c r="D29" s="18">
        <f>+'[4]ENEL PCA+PCF'!$C28</f>
        <v>168.507573333333</v>
      </c>
      <c r="E29" s="18">
        <f>+'[5]ENEL PCA+PCF'!$C28</f>
        <v>174.96632333333301</v>
      </c>
      <c r="F29" s="18">
        <f>+'[6]ENEL PCA+PCF'!$C28</f>
        <v>170.410143333333</v>
      </c>
      <c r="G29" s="18">
        <f>+'[7]ENEL PCA+PCF'!$C28</f>
        <v>171.32585499999999</v>
      </c>
      <c r="H29" s="18">
        <f>+'[8]ENEL PCA+PCF'!$C28</f>
        <v>169.111471666667</v>
      </c>
      <c r="I29" s="18">
        <f>+'[9]ENEL PCA+PCF'!$C28</f>
        <v>162.78</v>
      </c>
      <c r="J29" s="18">
        <f>+'[10]ENEL PCA+PCF'!$C28</f>
        <v>164.65235000000001</v>
      </c>
      <c r="K29" s="18">
        <f>+'[11]ENEL PCA+PCF'!$C28</f>
        <v>164.374658333333</v>
      </c>
      <c r="L29" s="18">
        <f>+'[12]ENEL PCA+PCF'!$C28</f>
        <v>170.59772833333301</v>
      </c>
      <c r="M29" s="18">
        <f>+'[13]ENEL PCA+PCF'!$C28</f>
        <v>165.05185166666701</v>
      </c>
      <c r="N29" s="18">
        <f>+'[14]ENEL PCA+PCF'!$C28</f>
        <v>169.73908</v>
      </c>
      <c r="O29" s="18">
        <f>+'[15]ENEL PCA+PCF'!$C28</f>
        <v>172.831328333333</v>
      </c>
      <c r="P29" s="18">
        <f>+'[16]ENEL PCA+PCF'!$C28</f>
        <v>163.31399999999999</v>
      </c>
      <c r="Q29" s="18">
        <f>+'[17]ENEL PCA+PCF'!$C28</f>
        <v>163.31399999999999</v>
      </c>
      <c r="R29" s="18">
        <f>+'[18]ENEL PCA+PCF'!$C28</f>
        <v>172.94171</v>
      </c>
      <c r="S29" s="18">
        <f>+'[19]ENEL PCA+PCF'!$C28</f>
        <v>172.66594833333301</v>
      </c>
      <c r="T29" s="18">
        <f>+'[20]ENEL PCA+PCF'!$C28</f>
        <v>175.59850666666699</v>
      </c>
      <c r="U29" s="18">
        <f>+'[21]ENEL PCA+PCF'!$C28</f>
        <v>173.184461666667</v>
      </c>
      <c r="V29" s="18">
        <f>+'[22]ENEL PCA+PCF'!$C28</f>
        <v>164.929808333333</v>
      </c>
      <c r="W29" s="18">
        <f>+'[23]ENEL PCA+PCF'!$C28</f>
        <v>163.97185999999999</v>
      </c>
      <c r="X29" s="18">
        <f>+'[24]ENEL PCA+PCF'!$C28</f>
        <v>160.57212000000001</v>
      </c>
      <c r="Y29" s="18">
        <f>+'[25]ENEL PCA+PCF'!$C28</f>
        <v>166.228328333333</v>
      </c>
      <c r="Z29" s="18">
        <f>+'[26]ENEL PCA+PCF'!$C28</f>
        <v>171.43984666666699</v>
      </c>
      <c r="AA29" s="18">
        <f>+'[27]ENEL PCA+PCF'!$C28</f>
        <v>168.85959</v>
      </c>
      <c r="AB29" s="18">
        <f>+'[28]ENEL PCA+PCF'!$C28</f>
        <v>169.138043333333</v>
      </c>
      <c r="AC29" s="18">
        <f>+'[29]ENEL PCA+PCF'!$C28</f>
        <v>163.31918166666699</v>
      </c>
      <c r="AD29" s="18">
        <f>+'[30]ENEL PCA+PCF'!$C28</f>
        <v>159.28681333333299</v>
      </c>
      <c r="AE29" s="18">
        <f>+'[31]ENEL PCA+PCF'!$C28</f>
        <v>159.00411666666699</v>
      </c>
      <c r="AF29" s="18">
        <f>+'[32]ENEL PCA+PCF'!$C28</f>
        <v>170.560081666667</v>
      </c>
      <c r="AG29" s="18">
        <f>+'[33]ENEL PCA+PCF'!$C28</f>
        <v>0</v>
      </c>
    </row>
    <row r="30" spans="1:108" ht="20" customHeight="1">
      <c r="A30" s="16"/>
      <c r="B30" s="17">
        <v>0.75</v>
      </c>
      <c r="C30" s="18">
        <f>+'[3]ENEL PCA+PCF'!$C29</f>
        <v>163.16127333333301</v>
      </c>
      <c r="D30" s="18">
        <f>+'[4]ENEL PCA+PCF'!$C29</f>
        <v>170.868613333333</v>
      </c>
      <c r="E30" s="18">
        <f>+'[5]ENEL PCA+PCF'!$C29</f>
        <v>170.18486166666699</v>
      </c>
      <c r="F30" s="18">
        <f>+'[6]ENEL PCA+PCF'!$C29</f>
        <v>165.82867666666701</v>
      </c>
      <c r="G30" s="18">
        <f>+'[7]ENEL PCA+PCF'!$C29</f>
        <v>171.75719833333301</v>
      </c>
      <c r="H30" s="18">
        <f>+'[8]ENEL PCA+PCF'!$C29</f>
        <v>167.680501666667</v>
      </c>
      <c r="I30" s="18">
        <f>+'[9]ENEL PCA+PCF'!$C29</f>
        <v>162.85904666666701</v>
      </c>
      <c r="J30" s="18">
        <f>+'[10]ENEL PCA+PCF'!$C29</f>
        <v>164.793896666667</v>
      </c>
      <c r="K30" s="18">
        <f>+'[11]ENEL PCA+PCF'!$C29</f>
        <v>164.806633333333</v>
      </c>
      <c r="L30" s="18">
        <f>+'[12]ENEL PCA+PCF'!$C29</f>
        <v>172.07130833333301</v>
      </c>
      <c r="M30" s="18">
        <f>+'[13]ENEL PCA+PCF'!$C29</f>
        <v>165.56936666666701</v>
      </c>
      <c r="N30" s="18">
        <f>+'[14]ENEL PCA+PCF'!$C29</f>
        <v>166.115545</v>
      </c>
      <c r="O30" s="18">
        <f>+'[15]ENEL PCA+PCF'!$C29</f>
        <v>170.36933999999999</v>
      </c>
      <c r="P30" s="18">
        <f>+'[16]ENEL PCA+PCF'!$C29</f>
        <v>172.56509</v>
      </c>
      <c r="Q30" s="18">
        <f>+'[17]ENEL PCA+PCF'!$C29</f>
        <v>172.858755</v>
      </c>
      <c r="R30" s="18">
        <f>+'[18]ENEL PCA+PCF'!$C29</f>
        <v>174.005306666667</v>
      </c>
      <c r="S30" s="18">
        <f>+'[19]ENEL PCA+PCF'!$C29</f>
        <v>174.864673333333</v>
      </c>
      <c r="T30" s="18">
        <f>+'[20]ENEL PCA+PCF'!$C29</f>
        <v>174.71390666666699</v>
      </c>
      <c r="U30" s="18">
        <f>+'[21]ENEL PCA+PCF'!$C29</f>
        <v>173.10416833333301</v>
      </c>
      <c r="V30" s="18">
        <f>+'[22]ENEL PCA+PCF'!$C29</f>
        <v>162.46940833333301</v>
      </c>
      <c r="W30" s="18">
        <f>+'[23]ENEL PCA+PCF'!$C29</f>
        <v>161.86500000000001</v>
      </c>
      <c r="X30" s="18">
        <f>+'[24]ENEL PCA+PCF'!$C29</f>
        <v>165.155018333333</v>
      </c>
      <c r="Y30" s="18">
        <f>+'[25]ENEL PCA+PCF'!$C29</f>
        <v>172.47383666666701</v>
      </c>
      <c r="Z30" s="18">
        <f>+'[26]ENEL PCA+PCF'!$C29</f>
        <v>165.21714</v>
      </c>
      <c r="AA30" s="18">
        <f>+'[27]ENEL PCA+PCF'!$C29</f>
        <v>163.335035</v>
      </c>
      <c r="AB30" s="18">
        <f>+'[28]ENEL PCA+PCF'!$C29</f>
        <v>162.96939</v>
      </c>
      <c r="AC30" s="18">
        <f>+'[29]ENEL PCA+PCF'!$C29</f>
        <v>162.564696666667</v>
      </c>
      <c r="AD30" s="18">
        <f>+'[30]ENEL PCA+PCF'!$C29</f>
        <v>164.2184</v>
      </c>
      <c r="AE30" s="18">
        <f>+'[31]ENEL PCA+PCF'!$C29</f>
        <v>165.14178000000001</v>
      </c>
      <c r="AF30" s="18">
        <f>+'[32]ENEL PCA+PCF'!$C29</f>
        <v>169.026148333333</v>
      </c>
      <c r="AG30" s="18">
        <f>+'[33]ENEL PCA+PCF'!$C29</f>
        <v>0</v>
      </c>
    </row>
    <row r="31" spans="1:108" ht="20" customHeight="1">
      <c r="A31" s="16"/>
      <c r="B31" s="17">
        <v>0.79166666666666696</v>
      </c>
      <c r="C31" s="18">
        <f>+'[3]ENEL PCA+PCF'!$C30</f>
        <v>171.58354499999999</v>
      </c>
      <c r="D31" s="18">
        <f>+'[4]ENEL PCA+PCF'!$C30</f>
        <v>173.29360333333301</v>
      </c>
      <c r="E31" s="18">
        <f>+'[5]ENEL PCA+PCF'!$C30</f>
        <v>174.01918499999999</v>
      </c>
      <c r="F31" s="18">
        <f>+'[6]ENEL PCA+PCF'!$C30</f>
        <v>173.88787666666701</v>
      </c>
      <c r="G31" s="18">
        <f>+'[7]ENEL PCA+PCF'!$C30</f>
        <v>172.01801333333299</v>
      </c>
      <c r="H31" s="18">
        <f>+'[8]ENEL PCA+PCF'!$C30</f>
        <v>173.86861833333401</v>
      </c>
      <c r="I31" s="18">
        <f>+'[9]ENEL PCA+PCF'!$C30</f>
        <v>175.951831666667</v>
      </c>
      <c r="J31" s="18">
        <f>+'[10]ENEL PCA+PCF'!$C30</f>
        <v>172.797891666667</v>
      </c>
      <c r="K31" s="18">
        <f>+'[11]ENEL PCA+PCF'!$C30</f>
        <v>176.89482333333299</v>
      </c>
      <c r="L31" s="18">
        <f>+'[12]ENEL PCA+PCF'!$C30</f>
        <v>174.700696666667</v>
      </c>
      <c r="M31" s="18">
        <f>+'[13]ENEL PCA+PCF'!$C30</f>
        <v>174.53041999999999</v>
      </c>
      <c r="N31" s="18">
        <f>+'[14]ENEL PCA+PCF'!$C30</f>
        <v>177.47853499999999</v>
      </c>
      <c r="O31" s="18">
        <f>+'[15]ENEL PCA+PCF'!$C30</f>
        <v>176.06285666666699</v>
      </c>
      <c r="P31" s="18">
        <f>+'[16]ENEL PCA+PCF'!$C30</f>
        <v>176.31218166666699</v>
      </c>
      <c r="Q31" s="18">
        <f>+'[17]ENEL PCA+PCF'!$C30</f>
        <v>174.22540166666701</v>
      </c>
      <c r="R31" s="18">
        <f>+'[18]ENEL PCA+PCF'!$C30</f>
        <v>172.86307666666701</v>
      </c>
      <c r="S31" s="18">
        <f>+'[19]ENEL PCA+PCF'!$C30</f>
        <v>173.97261499999999</v>
      </c>
      <c r="T31" s="18">
        <f>+'[20]ENEL PCA+PCF'!$C30</f>
        <v>172.97942166666701</v>
      </c>
      <c r="U31" s="18">
        <f>+'[21]ENEL PCA+PCF'!$C30</f>
        <v>171.33426</v>
      </c>
      <c r="V31" s="18">
        <f>+'[22]ENEL PCA+PCF'!$C30</f>
        <v>176.53037</v>
      </c>
      <c r="W31" s="18">
        <f>+'[23]ENEL PCA+PCF'!$C30</f>
        <v>174.886073333333</v>
      </c>
      <c r="X31" s="18">
        <f>+'[24]ENEL PCA+PCF'!$C30</f>
        <v>171.45930999999999</v>
      </c>
      <c r="Y31" s="18">
        <f>+'[25]ENEL PCA+PCF'!$C30</f>
        <v>173.37281999999999</v>
      </c>
      <c r="Z31" s="18">
        <f>+'[26]ENEL PCA+PCF'!$C30</f>
        <v>173.94526500000001</v>
      </c>
      <c r="AA31" s="18">
        <f>+'[27]ENEL PCA+PCF'!$C30</f>
        <v>172.78429499999999</v>
      </c>
      <c r="AB31" s="18">
        <f>+'[28]ENEL PCA+PCF'!$C30</f>
        <v>167.24991666666699</v>
      </c>
      <c r="AC31" s="18">
        <f>+'[29]ENEL PCA+PCF'!$C30</f>
        <v>173.60549333333299</v>
      </c>
      <c r="AD31" s="18">
        <f>+'[30]ENEL PCA+PCF'!$C30</f>
        <v>171.34210833333299</v>
      </c>
      <c r="AE31" s="18">
        <f>+'[31]ENEL PCA+PCF'!$C30</f>
        <v>173.81687500000001</v>
      </c>
      <c r="AF31" s="18">
        <f>+'[32]ENEL PCA+PCF'!$C30</f>
        <v>174.11095166666701</v>
      </c>
      <c r="AG31" s="18">
        <f>+'[33]ENEL PCA+PCF'!$C30</f>
        <v>0</v>
      </c>
      <c r="DD31" s="19"/>
    </row>
    <row r="32" spans="1:108" ht="20" customHeight="1">
      <c r="A32" s="16"/>
      <c r="B32" s="17">
        <v>0.83333333333333304</v>
      </c>
      <c r="C32" s="18">
        <f>+'[3]ENEL PCA+PCF'!$C31</f>
        <v>170.473311666667</v>
      </c>
      <c r="D32" s="18">
        <f>+'[4]ENEL PCA+PCF'!$C31</f>
        <v>171.162743333333</v>
      </c>
      <c r="E32" s="18">
        <f>+'[5]ENEL PCA+PCF'!$C31</f>
        <v>172.69205500000001</v>
      </c>
      <c r="F32" s="18">
        <f>+'[6]ENEL PCA+PCF'!$C31</f>
        <v>171.73852500000001</v>
      </c>
      <c r="G32" s="18">
        <f>+'[7]ENEL PCA+PCF'!$C31</f>
        <v>171.27190999999999</v>
      </c>
      <c r="H32" s="18">
        <f>+'[8]ENEL PCA+PCF'!$C31</f>
        <v>173.295488333333</v>
      </c>
      <c r="I32" s="18">
        <f>+'[9]ENEL PCA+PCF'!$C31</f>
        <v>171.22771</v>
      </c>
      <c r="J32" s="18">
        <f>+'[10]ENEL PCA+PCF'!$C31</f>
        <v>172.57995666666699</v>
      </c>
      <c r="K32" s="18">
        <f>+'[11]ENEL PCA+PCF'!$C31</f>
        <v>174.64674833333299</v>
      </c>
      <c r="L32" s="18">
        <f>+'[12]ENEL PCA+PCF'!$C31</f>
        <v>172.99995833333301</v>
      </c>
      <c r="M32" s="18">
        <f>+'[13]ENEL PCA+PCF'!$C31</f>
        <v>172.30499333333299</v>
      </c>
      <c r="N32" s="18">
        <f>+'[14]ENEL PCA+PCF'!$C31</f>
        <v>174.764148333333</v>
      </c>
      <c r="O32" s="18">
        <f>+'[15]ENEL PCA+PCF'!$C31</f>
        <v>173.23630333333301</v>
      </c>
      <c r="P32" s="18">
        <f>+'[16]ENEL PCA+PCF'!$C31</f>
        <v>172.970088333333</v>
      </c>
      <c r="Q32" s="18">
        <f>+'[17]ENEL PCA+PCF'!$C31</f>
        <v>174.70614333333299</v>
      </c>
      <c r="R32" s="18">
        <f>+'[18]ENEL PCA+PCF'!$C31</f>
        <v>175.31683833333301</v>
      </c>
      <c r="S32" s="18">
        <f>+'[19]ENEL PCA+PCF'!$C31</f>
        <v>174.026185</v>
      </c>
      <c r="T32" s="18">
        <f>+'[20]ENEL PCA+PCF'!$C31</f>
        <v>174.46562333333301</v>
      </c>
      <c r="U32" s="18">
        <f>+'[21]ENEL PCA+PCF'!$C31</f>
        <v>174.468073333333</v>
      </c>
      <c r="V32" s="18">
        <f>+'[22]ENEL PCA+PCF'!$C31</f>
        <v>173.800951666667</v>
      </c>
      <c r="W32" s="18">
        <f>+'[23]ENEL PCA+PCF'!$C31</f>
        <v>174.39718666666701</v>
      </c>
      <c r="X32" s="18">
        <f>+'[24]ENEL PCA+PCF'!$C31</f>
        <v>171.126485</v>
      </c>
      <c r="Y32" s="18">
        <f>+'[25]ENEL PCA+PCF'!$C31</f>
        <v>174.80576500000001</v>
      </c>
      <c r="Z32" s="18">
        <f>+'[26]ENEL PCA+PCF'!$C31</f>
        <v>174.58629166666699</v>
      </c>
      <c r="AA32" s="18">
        <f>+'[27]ENEL PCA+PCF'!$C31</f>
        <v>171.57008166666699</v>
      </c>
      <c r="AB32" s="18">
        <f>+'[28]ENEL PCA+PCF'!$C31</f>
        <v>166.24310666666699</v>
      </c>
      <c r="AC32" s="18">
        <f>+'[29]ENEL PCA+PCF'!$C31</f>
        <v>170.59391666666701</v>
      </c>
      <c r="AD32" s="18">
        <f>+'[30]ENEL PCA+PCF'!$C31</f>
        <v>172.387881666667</v>
      </c>
      <c r="AE32" s="18">
        <f>+'[31]ENEL PCA+PCF'!$C31</f>
        <v>173.51264499999999</v>
      </c>
      <c r="AF32" s="18">
        <f>+'[32]ENEL PCA+PCF'!$C31</f>
        <v>171.31210999999999</v>
      </c>
      <c r="AG32" s="18">
        <f>+'[33]ENEL PCA+PCF'!$C31</f>
        <v>0</v>
      </c>
    </row>
    <row r="33" spans="1:62" ht="20" customHeight="1">
      <c r="A33" s="16"/>
      <c r="B33" s="17">
        <v>0.875</v>
      </c>
      <c r="C33" s="18">
        <f>+'[3]ENEL PCA+PCF'!$C32</f>
        <v>170.781483333333</v>
      </c>
      <c r="D33" s="18">
        <f>+'[4]ENEL PCA+PCF'!$C32</f>
        <v>173.72632666666701</v>
      </c>
      <c r="E33" s="18">
        <f>+'[5]ENEL PCA+PCF'!$C32</f>
        <v>174.087238333333</v>
      </c>
      <c r="F33" s="18">
        <f>+'[6]ENEL PCA+PCF'!$C32</f>
        <v>171.96473166666701</v>
      </c>
      <c r="G33" s="18">
        <f>+'[7]ENEL PCA+PCF'!$C32</f>
        <v>171.31726499999999</v>
      </c>
      <c r="H33" s="18">
        <f>+'[8]ENEL PCA+PCF'!$C32</f>
        <v>170.68829333333301</v>
      </c>
      <c r="I33" s="18">
        <f>+'[9]ENEL PCA+PCF'!$C32</f>
        <v>166.22204666666701</v>
      </c>
      <c r="J33" s="18">
        <f>+'[10]ENEL PCA+PCF'!$C32</f>
        <v>169.398145</v>
      </c>
      <c r="K33" s="18">
        <f>+'[11]ENEL PCA+PCF'!$C32</f>
        <v>176.059341666667</v>
      </c>
      <c r="L33" s="18">
        <f>+'[12]ENEL PCA+PCF'!$C32</f>
        <v>175.91796833333299</v>
      </c>
      <c r="M33" s="18">
        <f>+'[13]ENEL PCA+PCF'!$C32</f>
        <v>174.82659333333299</v>
      </c>
      <c r="N33" s="18">
        <f>+'[14]ENEL PCA+PCF'!$C32</f>
        <v>174.489898333333</v>
      </c>
      <c r="O33" s="18">
        <f>+'[15]ENEL PCA+PCF'!$C32</f>
        <v>175.97262499999999</v>
      </c>
      <c r="P33" s="18">
        <f>+'[16]ENEL PCA+PCF'!$C32</f>
        <v>176.42078833333301</v>
      </c>
      <c r="Q33" s="18">
        <f>+'[17]ENEL PCA+PCF'!$C32</f>
        <v>163.55344333333301</v>
      </c>
      <c r="R33" s="18">
        <f>+'[18]ENEL PCA+PCF'!$C32</f>
        <v>168.590396666667</v>
      </c>
      <c r="S33" s="18">
        <f>+'[19]ENEL PCA+PCF'!$C32</f>
        <v>175.84808166666701</v>
      </c>
      <c r="T33" s="18">
        <f>+'[20]ENEL PCA+PCF'!$C32</f>
        <v>174.88021333333299</v>
      </c>
      <c r="U33" s="18">
        <f>+'[21]ENEL PCA+PCF'!$C32</f>
        <v>170.92289833333299</v>
      </c>
      <c r="V33" s="18">
        <f>+'[22]ENEL PCA+PCF'!$C32</f>
        <v>173.26893000000001</v>
      </c>
      <c r="W33" s="18">
        <f>+'[23]ENEL PCA+PCF'!$C32</f>
        <v>169.31793500000001</v>
      </c>
      <c r="X33" s="18">
        <f>+'[24]ENEL PCA+PCF'!$C32</f>
        <v>167.17667333333301</v>
      </c>
      <c r="Y33" s="18">
        <f>+'[25]ENEL PCA+PCF'!$C32</f>
        <v>170.22258500000001</v>
      </c>
      <c r="Z33" s="18">
        <f>+'[26]ENEL PCA+PCF'!$C32</f>
        <v>170.954051666667</v>
      </c>
      <c r="AA33" s="18">
        <f>+'[27]ENEL PCA+PCF'!$C32</f>
        <v>168.937401666667</v>
      </c>
      <c r="AB33" s="18">
        <f>+'[28]ENEL PCA+PCF'!$C32</f>
        <v>164.66381000000001</v>
      </c>
      <c r="AC33" s="18">
        <f>+'[29]ENEL PCA+PCF'!$C32</f>
        <v>170.97681499999999</v>
      </c>
      <c r="AD33" s="18">
        <f>+'[30]ENEL PCA+PCF'!$C32</f>
        <v>167.86418499999999</v>
      </c>
      <c r="AE33" s="18">
        <f>+'[31]ENEL PCA+PCF'!$C32</f>
        <v>167.18605666666701</v>
      </c>
      <c r="AF33" s="18">
        <f>+'[32]ENEL PCA+PCF'!$C32</f>
        <v>167.419671666667</v>
      </c>
      <c r="AG33" s="18">
        <f>+'[33]ENEL PCA+PCF'!$C32</f>
        <v>0</v>
      </c>
    </row>
    <row r="34" spans="1:62" ht="20" customHeight="1">
      <c r="A34" s="16"/>
      <c r="B34" s="17">
        <v>0.91666666666666696</v>
      </c>
      <c r="C34" s="18">
        <f>+'[3]ENEL PCA+PCF'!$C33</f>
        <v>163.10831666666701</v>
      </c>
      <c r="D34" s="18">
        <f>+'[4]ENEL PCA+PCF'!$C33</f>
        <v>167.89879999999999</v>
      </c>
      <c r="E34" s="18">
        <f>+'[5]ENEL PCA+PCF'!$C33</f>
        <v>170.124631666667</v>
      </c>
      <c r="F34" s="18">
        <f>+'[6]ENEL PCA+PCF'!$C33</f>
        <v>167.47769</v>
      </c>
      <c r="G34" s="18">
        <f>+'[7]ENEL PCA+PCF'!$C33</f>
        <v>172.85096166666699</v>
      </c>
      <c r="H34" s="18">
        <f>+'[8]ENEL PCA+PCF'!$C33</f>
        <v>162.88272333333299</v>
      </c>
      <c r="I34" s="18">
        <f>+'[9]ENEL PCA+PCF'!$C33</f>
        <v>164.89692666666701</v>
      </c>
      <c r="J34" s="18">
        <f>+'[10]ENEL PCA+PCF'!$C33</f>
        <v>164.601368333333</v>
      </c>
      <c r="K34" s="18">
        <f>+'[11]ENEL PCA+PCF'!$C33</f>
        <v>169.22673333333299</v>
      </c>
      <c r="L34" s="18">
        <f>+'[12]ENEL PCA+PCF'!$C33</f>
        <v>171.968208333333</v>
      </c>
      <c r="M34" s="18">
        <f>+'[13]ENEL PCA+PCF'!$C33</f>
        <v>165.67875833333301</v>
      </c>
      <c r="N34" s="18">
        <f>+'[14]ENEL PCA+PCF'!$C33</f>
        <v>169.01942500000001</v>
      </c>
      <c r="O34" s="18">
        <f>+'[15]ENEL PCA+PCF'!$C33</f>
        <v>169.45691500000001</v>
      </c>
      <c r="P34" s="18">
        <f>+'[16]ENEL PCA+PCF'!$C33</f>
        <v>169.318093333333</v>
      </c>
      <c r="Q34" s="18">
        <f>+'[17]ENEL PCA+PCF'!$C33</f>
        <v>161.93266333333301</v>
      </c>
      <c r="R34" s="18">
        <f>+'[18]ENEL PCA+PCF'!$C33</f>
        <v>168.77097333333299</v>
      </c>
      <c r="S34" s="18">
        <f>+'[19]ENEL PCA+PCF'!$C33</f>
        <v>169.15270166666701</v>
      </c>
      <c r="T34" s="18">
        <f>+'[20]ENEL PCA+PCF'!$C33</f>
        <v>169.05712500000001</v>
      </c>
      <c r="U34" s="18">
        <f>+'[21]ENEL PCA+PCF'!$C33</f>
        <v>166.59189833333301</v>
      </c>
      <c r="V34" s="18">
        <f>+'[22]ENEL PCA+PCF'!$C33</f>
        <v>173.87359833333301</v>
      </c>
      <c r="W34" s="18">
        <f>+'[23]ENEL PCA+PCF'!$C33</f>
        <v>168.804081666667</v>
      </c>
      <c r="X34" s="18">
        <f>+'[24]ENEL PCA+PCF'!$C33</f>
        <v>163.11955666666699</v>
      </c>
      <c r="Y34" s="18">
        <f>+'[25]ENEL PCA+PCF'!$C33</f>
        <v>167.73611666666699</v>
      </c>
      <c r="Z34" s="18">
        <f>+'[26]ENEL PCA+PCF'!$C33</f>
        <v>165.88673</v>
      </c>
      <c r="AA34" s="18">
        <f>+'[27]ENEL PCA+PCF'!$C33</f>
        <v>173.27057666666701</v>
      </c>
      <c r="AB34" s="18">
        <f>+'[28]ENEL PCA+PCF'!$C33</f>
        <v>166.38537500000001</v>
      </c>
      <c r="AC34" s="18">
        <f>+'[29]ENEL PCA+PCF'!$C33</f>
        <v>175.42983166666701</v>
      </c>
      <c r="AD34" s="18">
        <f>+'[30]ENEL PCA+PCF'!$C33</f>
        <v>162.726566666667</v>
      </c>
      <c r="AE34" s="18">
        <f>+'[31]ENEL PCA+PCF'!$C33</f>
        <v>167.17419166666701</v>
      </c>
      <c r="AF34" s="18">
        <f>+'[32]ENEL PCA+PCF'!$C33</f>
        <v>163.96578666666699</v>
      </c>
      <c r="AG34" s="18">
        <f>+'[33]ENEL PCA+PCF'!$C33</f>
        <v>0</v>
      </c>
    </row>
    <row r="35" spans="1:62" ht="20" customHeight="1">
      <c r="A35" s="16"/>
      <c r="B35" s="17">
        <v>0.95833333333333304</v>
      </c>
      <c r="C35" s="18">
        <f>+'[3]ENEL PCA+PCF'!$C34</f>
        <v>160.53449166666701</v>
      </c>
      <c r="D35" s="18">
        <f>+'[4]ENEL PCA+PCF'!$C34</f>
        <v>162.78</v>
      </c>
      <c r="E35" s="18">
        <f>+'[5]ENEL PCA+PCF'!$C34</f>
        <v>164.35673666666699</v>
      </c>
      <c r="F35" s="18">
        <f>+'[6]ENEL PCA+PCF'!$C34</f>
        <v>160.39485666666701</v>
      </c>
      <c r="G35" s="18">
        <f>+'[7]ENEL PCA+PCF'!$C34</f>
        <v>171.04545666666701</v>
      </c>
      <c r="H35" s="18">
        <f>+'[8]ENEL PCA+PCF'!$C34</f>
        <v>160.61724333333299</v>
      </c>
      <c r="I35" s="18">
        <f>+'[9]ENEL PCA+PCF'!$C34</f>
        <v>162.78</v>
      </c>
      <c r="J35" s="18">
        <f>+'[10]ENEL PCA+PCF'!$C34</f>
        <v>162.78</v>
      </c>
      <c r="K35" s="18">
        <f>+'[11]ENEL PCA+PCF'!$C34</f>
        <v>168.19726</v>
      </c>
      <c r="L35" s="18">
        <f>+'[12]ENEL PCA+PCF'!$C34</f>
        <v>162.141966666667</v>
      </c>
      <c r="M35" s="18">
        <f>+'[13]ENEL PCA+PCF'!$C34</f>
        <v>161.28266833333299</v>
      </c>
      <c r="N35" s="18">
        <f>+'[14]ENEL PCA+PCF'!$C34</f>
        <v>162.460833333333</v>
      </c>
      <c r="O35" s="18">
        <f>+'[15]ENEL PCA+PCF'!$C34</f>
        <v>163.061133333333</v>
      </c>
      <c r="P35" s="18">
        <f>+'[16]ENEL PCA+PCF'!$C34</f>
        <v>166.70208666666699</v>
      </c>
      <c r="Q35" s="18">
        <f>+'[17]ENEL PCA+PCF'!$C34</f>
        <v>165.595018333333</v>
      </c>
      <c r="R35" s="18">
        <f>+'[18]ENEL PCA+PCF'!$C34</f>
        <v>164.20604499999999</v>
      </c>
      <c r="S35" s="18">
        <f>+'[19]ENEL PCA+PCF'!$C34</f>
        <v>161.450065</v>
      </c>
      <c r="T35" s="18">
        <f>+'[20]ENEL PCA+PCF'!$C34</f>
        <v>165.448313333333</v>
      </c>
      <c r="U35" s="18">
        <f>+'[21]ENEL PCA+PCF'!$C34</f>
        <v>161.82984833333299</v>
      </c>
      <c r="V35" s="18">
        <f>+'[22]ENEL PCA+PCF'!$C34</f>
        <v>165.81813500000001</v>
      </c>
      <c r="W35" s="18">
        <f>+'[23]ENEL PCA+PCF'!$C34</f>
        <v>163.315891666667</v>
      </c>
      <c r="X35" s="18">
        <f>+'[24]ENEL PCA+PCF'!$C34</f>
        <v>163.95950999999999</v>
      </c>
      <c r="Y35" s="18">
        <f>+'[25]ENEL PCA+PCF'!$C34</f>
        <v>162.90710999999999</v>
      </c>
      <c r="Z35" s="18">
        <f>+'[26]ENEL PCA+PCF'!$C34</f>
        <v>160.85680666666701</v>
      </c>
      <c r="AA35" s="18">
        <f>+'[27]ENEL PCA+PCF'!$C34</f>
        <v>164.46710999999999</v>
      </c>
      <c r="AB35" s="18">
        <f>+'[28]ENEL PCA+PCF'!$C34</f>
        <v>156.65867</v>
      </c>
      <c r="AC35" s="18">
        <f>+'[29]ENEL PCA+PCF'!$C34</f>
        <v>162.419588333333</v>
      </c>
      <c r="AD35" s="18">
        <f>+'[30]ENEL PCA+PCF'!$C34</f>
        <v>159.68244000000001</v>
      </c>
      <c r="AE35" s="18">
        <f>+'[31]ENEL PCA+PCF'!$C34</f>
        <v>159.654146666667</v>
      </c>
      <c r="AF35" s="18">
        <f>+'[32]ENEL PCA+PCF'!$C34</f>
        <v>159.02129333333301</v>
      </c>
      <c r="AG35" s="18">
        <f>+'[33]ENEL PCA+PCF'!$C34</f>
        <v>0</v>
      </c>
    </row>
    <row r="36" spans="1:62" ht="20" customHeight="1">
      <c r="A36" s="16"/>
      <c r="B36" s="20" t="s">
        <v>3</v>
      </c>
      <c r="C36" s="18">
        <f>+'[3]ENEL PCA+PCF'!$C35</f>
        <v>158.381</v>
      </c>
      <c r="D36" s="18">
        <f>+'[4]ENEL PCA+PCF'!$C35</f>
        <v>163.792071666667</v>
      </c>
      <c r="E36" s="18">
        <f>+'[5]ENEL PCA+PCF'!$C35</f>
        <v>166.799736666667</v>
      </c>
      <c r="F36" s="18">
        <f>+'[6]ENEL PCA+PCF'!$C35</f>
        <v>160.36738333333301</v>
      </c>
      <c r="G36" s="18">
        <f>+'[7]ENEL PCA+PCF'!$C35</f>
        <v>164.19154333333299</v>
      </c>
      <c r="H36" s="18">
        <f>+'[8]ENEL PCA+PCF'!$C35</f>
        <v>163.21377833333301</v>
      </c>
      <c r="I36" s="18">
        <f>+'[9]ENEL PCA+PCF'!$C35</f>
        <v>162.78</v>
      </c>
      <c r="J36" s="18">
        <f>+'[10]ENEL PCA+PCF'!$C35</f>
        <v>165.65916666666701</v>
      </c>
      <c r="K36" s="18">
        <f>+'[11]ENEL PCA+PCF'!$C35</f>
        <v>168.772388333333</v>
      </c>
      <c r="L36" s="18">
        <f>+'[12]ENEL PCA+PCF'!$C35</f>
        <v>162.96201500000001</v>
      </c>
      <c r="M36" s="18">
        <f>+'[13]ENEL PCA+PCF'!$C35</f>
        <v>165.69869333333301</v>
      </c>
      <c r="N36" s="18">
        <f>+'[14]ENEL PCA+PCF'!$C35</f>
        <v>164.95220499999999</v>
      </c>
      <c r="O36" s="18">
        <f>+'[15]ENEL PCA+PCF'!$C35</f>
        <v>160.66201333333299</v>
      </c>
      <c r="P36" s="18">
        <f>+'[16]ENEL PCA+PCF'!$C35</f>
        <v>164.960941666667</v>
      </c>
      <c r="Q36" s="18">
        <f>+'[17]ENEL PCA+PCF'!$C35</f>
        <v>158.94888</v>
      </c>
      <c r="R36" s="18">
        <f>+'[18]ENEL PCA+PCF'!$C35</f>
        <v>159.70935</v>
      </c>
      <c r="S36" s="18">
        <f>+'[19]ENEL PCA+PCF'!$C35</f>
        <v>164.40061333333301</v>
      </c>
      <c r="T36" s="18">
        <f>+'[20]ENEL PCA+PCF'!$C35</f>
        <v>165.602925</v>
      </c>
      <c r="U36" s="18">
        <f>+'[21]ENEL PCA+PCF'!$C35</f>
        <v>162.925816666667</v>
      </c>
      <c r="V36" s="18">
        <f>+'[22]ENEL PCA+PCF'!$C35</f>
        <v>160.56191833333301</v>
      </c>
      <c r="W36" s="18">
        <f>+'[23]ENEL PCA+PCF'!$C35</f>
        <v>161.54250666666701</v>
      </c>
      <c r="X36" s="18">
        <f>+'[24]ENEL PCA+PCF'!$C35</f>
        <v>159.27284</v>
      </c>
      <c r="Y36" s="18">
        <f>+'[25]ENEL PCA+PCF'!$C35</f>
        <v>158.960096666667</v>
      </c>
      <c r="Z36" s="18">
        <f>+'[26]ENEL PCA+PCF'!$C35</f>
        <v>159.46414999999999</v>
      </c>
      <c r="AA36" s="18">
        <f>+'[27]ENEL PCA+PCF'!$C35</f>
        <v>163.43956499999999</v>
      </c>
      <c r="AB36" s="18">
        <f>+'[28]ENEL PCA+PCF'!$C35</f>
        <v>156.36096333333299</v>
      </c>
      <c r="AC36" s="18">
        <f>+'[29]ENEL PCA+PCF'!$C35</f>
        <v>160.22031833333301</v>
      </c>
      <c r="AD36" s="18">
        <f>+'[30]ENEL PCA+PCF'!$C35</f>
        <v>175.85545833333299</v>
      </c>
      <c r="AE36" s="18">
        <f>+'[31]ENEL PCA+PCF'!$C35</f>
        <v>175.00603333333299</v>
      </c>
      <c r="AF36" s="18">
        <f>+'[32]ENEL PCA+PCF'!$C35</f>
        <v>161.25952833333301</v>
      </c>
      <c r="AG36" s="18">
        <f>+'[33]ENEL PCA+PCF'!$C35</f>
        <v>0</v>
      </c>
    </row>
    <row r="37" spans="1:6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" customHeigh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6">
      <c r="B39" s="8" t="s">
        <v>4</v>
      </c>
      <c r="C39" s="21"/>
      <c r="R39" s="9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>
      <c r="B40" s="24"/>
      <c r="C40" s="21"/>
      <c r="R40" s="9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>
      <c r="B41" s="24"/>
      <c r="C41" s="15">
        <f>+[34]Sheet1!$B$10</f>
        <v>41518</v>
      </c>
      <c r="D41" s="15">
        <f>+[35]Sheet1!$B$10</f>
        <v>41519</v>
      </c>
      <c r="E41" s="15">
        <f>+[36]Sheet1!$B$10</f>
        <v>41520</v>
      </c>
      <c r="F41" s="15">
        <f>+[37]Sheet1!$B$10</f>
        <v>41521</v>
      </c>
      <c r="G41" s="15">
        <f>+[38]Sheet1!$B$10</f>
        <v>41522</v>
      </c>
      <c r="H41" s="15">
        <f>+[39]Sheet1!$B$10</f>
        <v>41523</v>
      </c>
      <c r="I41" s="15">
        <f>+[40]Sheet1!$B$10</f>
        <v>41524</v>
      </c>
      <c r="J41" s="15">
        <f>+[41]Sheet1!$B$10</f>
        <v>41525</v>
      </c>
      <c r="K41" s="15">
        <f>+[42]Sheet1!$B$10</f>
        <v>41526</v>
      </c>
      <c r="L41" s="15">
        <f>+[43]Sheet1!$B$10</f>
        <v>41527</v>
      </c>
      <c r="M41" s="15">
        <f>+[44]Sheet1!$B$10</f>
        <v>41528</v>
      </c>
      <c r="N41" s="15">
        <f>+[45]Sheet1!$B$10</f>
        <v>41529</v>
      </c>
      <c r="O41" s="15">
        <f>+[46]Sheet1!$B$10</f>
        <v>41530</v>
      </c>
      <c r="P41" s="15">
        <f>+[47]Sheet1!$B$10</f>
        <v>41531</v>
      </c>
      <c r="Q41" s="15">
        <f>+[48]Sheet1!$B$10</f>
        <v>41532</v>
      </c>
      <c r="R41" s="15">
        <f>+[49]Sheet1!$B$10</f>
        <v>41533</v>
      </c>
      <c r="S41" s="15">
        <f>+[50]Sheet1!$B$10</f>
        <v>41534</v>
      </c>
      <c r="T41" s="15">
        <f>+[51]Sheet1!$B$10</f>
        <v>41535</v>
      </c>
      <c r="U41" s="15">
        <f>+[52]Sheet1!$B$10</f>
        <v>41536</v>
      </c>
      <c r="V41" s="15">
        <f>+[53]Sheet1!$B$10</f>
        <v>41537</v>
      </c>
      <c r="W41" s="15">
        <f>+[54]Sheet1!$B$10</f>
        <v>41538</v>
      </c>
      <c r="X41" s="15">
        <f>+[55]Sheet1!$B$10</f>
        <v>41539</v>
      </c>
      <c r="Y41" s="15">
        <f>+[56]Sheet1!$B$10</f>
        <v>41540</v>
      </c>
      <c r="Z41" s="15">
        <f>+[57]Sheet1!$B$10</f>
        <v>41541</v>
      </c>
      <c r="AA41" s="15">
        <f>+[58]Sheet1!$B$10</f>
        <v>41542</v>
      </c>
      <c r="AB41" s="15">
        <f>+[59]Sheet1!$B$10</f>
        <v>41543</v>
      </c>
      <c r="AC41" s="15">
        <f>+[60]Sheet1!$B$10</f>
        <v>41544</v>
      </c>
      <c r="AD41" s="15">
        <f>+[61]Sheet1!$B$10</f>
        <v>41545</v>
      </c>
      <c r="AE41" s="15">
        <f>+[62]Sheet1!$B$10</f>
        <v>41546</v>
      </c>
      <c r="AF41" s="15">
        <f>+[63]Sheet1!$B$10</f>
        <v>41547</v>
      </c>
      <c r="AG41" s="15">
        <f>+[64]Sheet1!$B$10</f>
        <v>0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>
      <c r="B42" s="26" t="s">
        <v>5</v>
      </c>
      <c r="C42" s="18">
        <f>+[34]Sheet1!$N$110</f>
        <v>215</v>
      </c>
      <c r="D42" s="18">
        <f>+[35]Sheet1!$N$110</f>
        <v>0.5</v>
      </c>
      <c r="E42" s="18">
        <f>+[36]Sheet1!$N$110</f>
        <v>0.5</v>
      </c>
      <c r="F42" s="18">
        <f>+[37]Sheet1!$N$110</f>
        <v>0.5</v>
      </c>
      <c r="G42" s="18">
        <f>+[38]Sheet1!$N$110</f>
        <v>0.5</v>
      </c>
      <c r="H42" s="18">
        <f>+[39]Sheet1!$N$110</f>
        <v>0.5</v>
      </c>
      <c r="I42" s="18">
        <f>+[40]Sheet1!$N$110</f>
        <v>0.5</v>
      </c>
      <c r="J42" s="18">
        <f>+[41]Sheet1!$N$110</f>
        <v>0.5</v>
      </c>
      <c r="K42" s="18">
        <f>+[42]Sheet1!$N$110</f>
        <v>0.5</v>
      </c>
      <c r="L42" s="18">
        <f>+[43]Sheet1!$N$110</f>
        <v>0.5</v>
      </c>
      <c r="M42" s="18">
        <f>+[44]Sheet1!$N$110</f>
        <v>0.5</v>
      </c>
      <c r="N42" s="18">
        <f>+[45]Sheet1!$N$110</f>
        <v>0.5</v>
      </c>
      <c r="O42" s="18">
        <f>+[46]Sheet1!$N$110</f>
        <v>0.5</v>
      </c>
      <c r="P42" s="18">
        <f>+[47]Sheet1!$N$110</f>
        <v>0.5</v>
      </c>
      <c r="Q42" s="18">
        <f>+[48]Sheet1!$N$110</f>
        <v>0.5</v>
      </c>
      <c r="R42" s="18">
        <f>+[49]Sheet1!$N$110</f>
        <v>0.5</v>
      </c>
      <c r="S42" s="18">
        <f>+[50]Sheet1!$N$110</f>
        <v>215</v>
      </c>
      <c r="T42" s="18">
        <f>+[51]Sheet1!$N$110</f>
        <v>215</v>
      </c>
      <c r="U42" s="18">
        <f>+[52]Sheet1!$N$110</f>
        <v>215</v>
      </c>
      <c r="V42" s="18">
        <f>+[53]Sheet1!$N$110</f>
        <v>215</v>
      </c>
      <c r="W42" s="18">
        <f>+[54]Sheet1!$N$110</f>
        <v>215</v>
      </c>
      <c r="X42" s="18">
        <f>+[55]Sheet1!$N$110</f>
        <v>215</v>
      </c>
      <c r="Y42" s="18">
        <f>+[56]Sheet1!$N$110</f>
        <v>215</v>
      </c>
      <c r="Z42" s="18">
        <f>+[57]Sheet1!$N$110</f>
        <v>215</v>
      </c>
      <c r="AA42" s="18">
        <f>+[58]Sheet1!$N$110</f>
        <v>215</v>
      </c>
      <c r="AB42" s="18">
        <f>+[59]Sheet1!$N$110</f>
        <v>215</v>
      </c>
      <c r="AC42" s="18">
        <f>+[60]Sheet1!$N$110</f>
        <v>0.5</v>
      </c>
      <c r="AD42" s="18">
        <f>+[61]Sheet1!$N$110</f>
        <v>0.5</v>
      </c>
      <c r="AE42" s="18">
        <f>+[62]Sheet1!$N$110</f>
        <v>0.5</v>
      </c>
      <c r="AF42" s="18">
        <f>+[63]Sheet1!$N$110</f>
        <v>0.5</v>
      </c>
      <c r="AG42" s="18">
        <f>+[64]Sheet1!$N$110</f>
        <v>0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6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>
      <c r="B50" s="30" t="s">
        <v>10</v>
      </c>
      <c r="C50" s="18">
        <f>MAX($C$13:$AF$36)</f>
        <v>183.15980999999999</v>
      </c>
      <c r="D50" s="18">
        <f>MIN($C$13:$AF$36)</f>
        <v>152.25541999999999</v>
      </c>
      <c r="E50" s="18">
        <f>+[1]LIQUIDAC!BV288/[1]LIQUIDAC!BU288</f>
        <v>92.994384116990986</v>
      </c>
      <c r="F50" s="18">
        <f>AVERAGE($C$13:$AF$36)</f>
        <v>165.63616190230681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>
      <c r="B51" s="30" t="s">
        <v>11</v>
      </c>
      <c r="C51" s="18">
        <f>MAX($C$42:$AF$42)</f>
        <v>215</v>
      </c>
      <c r="D51" s="18">
        <f>MIN($C$42:$AF$42)</f>
        <v>0.5</v>
      </c>
      <c r="E51" s="18">
        <f>[1]LIQUIDAC!BV290/[1]LIQUIDAC!BU290</f>
        <v>185.68279229872593</v>
      </c>
      <c r="F51" s="18">
        <f>AVERAGE($C$42:$AF$42)</f>
        <v>79.150000000000006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>
      <c r="B53" s="24"/>
      <c r="C53" s="21"/>
      <c r="E53" s="28"/>
      <c r="S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AG11">
    <cfRule type="cellIs" dxfId="7" priority="4" stopIfTrue="1" operator="equal">
      <formula>TRUNC(C$12,0)</formula>
    </cfRule>
  </conditionalFormatting>
  <conditionalFormatting sqref="C42:AG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C37:AG37">
    <cfRule type="cellIs" dxfId="4" priority="3" operator="notEqual">
      <formula>0</formula>
    </cfRule>
  </conditionalFormatting>
  <conditionalFormatting sqref="C11:AG11">
    <cfRule type="cellIs" dxfId="3" priority="2" stopIfTrue="1" operator="equal">
      <formula>TRUNC(C$12,0)</formula>
    </cfRule>
  </conditionalFormatting>
  <conditionalFormatting sqref="C13:AG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9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Company>ENATREL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Ponce</dc:creator>
  <cp:lastModifiedBy>Diego</cp:lastModifiedBy>
  <dcterms:created xsi:type="dcterms:W3CDTF">2013-10-15T17:14:30Z</dcterms:created>
  <dcterms:modified xsi:type="dcterms:W3CDTF">2016-05-04T21:56:59Z</dcterms:modified>
</cp:coreProperties>
</file>