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480" yWindow="40" windowWidth="28320" windowHeight="14980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</externalReferences>
  <definedNames>
    <definedName name="Contratada">[1]INY!$B$1048575</definedName>
    <definedName name="_xlnm.Print_Area" localSheetId="0">PRECIOS!$B$2:$AG$52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1" l="1"/>
  <c r="E50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F5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F13" i="1"/>
  <c r="AF37" i="1"/>
  <c r="AE13" i="1"/>
  <c r="AE37" i="1"/>
  <c r="AD13" i="1"/>
  <c r="AD37" i="1"/>
  <c r="AC13" i="1"/>
  <c r="AC37" i="1"/>
  <c r="AB13" i="1"/>
  <c r="AB37" i="1"/>
  <c r="AA13" i="1"/>
  <c r="AA37" i="1"/>
  <c r="Z13" i="1"/>
  <c r="Z37" i="1"/>
  <c r="Y13" i="1"/>
  <c r="Y37" i="1"/>
  <c r="X13" i="1"/>
  <c r="X37" i="1"/>
  <c r="W13" i="1"/>
  <c r="W37" i="1"/>
  <c r="V13" i="1"/>
  <c r="V37" i="1"/>
  <c r="U13" i="1"/>
  <c r="U37" i="1"/>
  <c r="T13" i="1"/>
  <c r="T37" i="1"/>
  <c r="S13" i="1"/>
  <c r="S37" i="1"/>
  <c r="R13" i="1"/>
  <c r="R37" i="1"/>
  <c r="Q13" i="1"/>
  <c r="Q37" i="1"/>
  <c r="P13" i="1"/>
  <c r="P37" i="1"/>
  <c r="O13" i="1"/>
  <c r="O37" i="1"/>
  <c r="N13" i="1"/>
  <c r="N37" i="1"/>
  <c r="M13" i="1"/>
  <c r="M37" i="1"/>
  <c r="L13" i="1"/>
  <c r="L37" i="1"/>
  <c r="K13" i="1"/>
  <c r="K37" i="1"/>
  <c r="J13" i="1"/>
  <c r="J37" i="1"/>
  <c r="I13" i="1"/>
  <c r="I37" i="1"/>
  <c r="H13" i="1"/>
  <c r="H37" i="1"/>
  <c r="G13" i="1"/>
  <c r="G37" i="1"/>
  <c r="F13" i="1"/>
  <c r="F37" i="1"/>
  <c r="E13" i="1"/>
  <c r="C13" i="1"/>
  <c r="D13" i="1"/>
  <c r="F50" i="1"/>
  <c r="D37" i="1"/>
  <c r="C37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9" i="1"/>
  <c r="E37" i="1"/>
  <c r="C50" i="1"/>
  <c r="D50" i="1"/>
  <c r="D51" i="1"/>
  <c r="C51" i="1"/>
</calcChain>
</file>

<file path=xl/sharedStrings.xml><?xml version="1.0" encoding="utf-8"?>
<sst xmlns="http://schemas.openxmlformats.org/spreadsheetml/2006/main" count="14" uniqueCount="12">
  <si>
    <t>PRECIOS DE ENERGIA EN EL MERCADO DE OCASION ( US$/MWh )</t>
  </si>
  <si>
    <t>LIQUIDACION OFICIAL ABRIL 2014</t>
  </si>
  <si>
    <t>HRS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</si>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</sst>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0000"/>
  </numFmts>
  <fonts count="16" x14ac:knownFonts="1">
    <font>
      <sz val="9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7" fillId="0" borderId="0"/>
    <xf numFmtId="0" fontId="1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2" fillId="3" borderId="0" xfId="2" applyFill="1" applyAlignment="1" applyProtection="1">
      <alignment vertical="center"/>
      <protection hidden="1"/>
    </xf>
    <xf numFmtId="0" fontId="3" fillId="3" borderId="0" xfId="2" applyFont="1" applyFill="1" applyBorder="1" applyAlignment="1" applyProtection="1">
      <alignment horizontal="left" vertical="center"/>
      <protection hidden="1"/>
    </xf>
    <xf numFmtId="0" fontId="4" fillId="3" borderId="0" xfId="2" applyFont="1" applyFill="1" applyBorder="1" applyAlignment="1" applyProtection="1">
      <alignment horizontal="center" vertical="center"/>
      <protection hidden="1"/>
    </xf>
    <xf numFmtId="0" fontId="5" fillId="3" borderId="0" xfId="2" applyFont="1" applyFill="1" applyBorder="1" applyAlignment="1" applyProtection="1">
      <alignment vertical="center"/>
      <protection hidden="1"/>
    </xf>
    <xf numFmtId="0" fontId="6" fillId="3" borderId="0" xfId="2" applyFont="1" applyFill="1" applyBorder="1" applyAlignment="1" applyProtection="1">
      <alignment horizontal="left" vertical="center"/>
      <protection hidden="1"/>
    </xf>
    <xf numFmtId="0" fontId="7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vertical="center"/>
      <protection hidden="1"/>
    </xf>
    <xf numFmtId="0" fontId="8" fillId="3" borderId="0" xfId="2" applyFont="1" applyFill="1" applyAlignment="1" applyProtection="1">
      <alignment vertical="center"/>
      <protection hidden="1"/>
    </xf>
    <xf numFmtId="0" fontId="0" fillId="4" borderId="0" xfId="0" applyFill="1"/>
    <xf numFmtId="0" fontId="9" fillId="3" borderId="0" xfId="2" applyFont="1" applyFill="1" applyAlignment="1" applyProtection="1">
      <alignment vertical="center"/>
      <protection hidden="1"/>
    </xf>
    <xf numFmtId="164" fontId="10" fillId="3" borderId="0" xfId="2" applyNumberFormat="1" applyFont="1" applyFill="1" applyAlignment="1" applyProtection="1">
      <alignment horizontal="left" vertical="center"/>
      <protection hidden="1"/>
    </xf>
    <xf numFmtId="16" fontId="11" fillId="5" borderId="2" xfId="2" applyNumberFormat="1" applyFont="1" applyFill="1" applyBorder="1" applyAlignment="1" applyProtection="1">
      <alignment horizontal="center" vertical="center"/>
      <protection hidden="1"/>
    </xf>
    <xf numFmtId="0" fontId="12" fillId="3" borderId="0" xfId="2" applyFont="1" applyFill="1" applyAlignment="1" applyProtection="1">
      <alignment vertical="center"/>
      <protection hidden="1"/>
    </xf>
    <xf numFmtId="0" fontId="11" fillId="3" borderId="2" xfId="2" applyFont="1" applyFill="1" applyBorder="1" applyAlignment="1" applyProtection="1">
      <alignment horizontal="center" vertical="center"/>
      <protection hidden="1"/>
    </xf>
    <xf numFmtId="16" fontId="11" fillId="3" borderId="2" xfId="2" applyNumberFormat="1" applyFont="1" applyFill="1" applyBorder="1" applyAlignment="1" applyProtection="1">
      <alignment horizontal="center" vertical="center"/>
      <protection hidden="1"/>
    </xf>
    <xf numFmtId="43" fontId="2" fillId="3" borderId="0" xfId="1" applyFont="1" applyFill="1" applyAlignment="1" applyProtection="1">
      <alignment vertical="center"/>
      <protection hidden="1"/>
    </xf>
    <xf numFmtId="20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7" fillId="3" borderId="2" xfId="2" applyNumberFormat="1" applyFont="1" applyFill="1" applyBorder="1" applyAlignment="1" applyProtection="1">
      <alignment horizontal="center" vertical="center"/>
      <protection hidden="1"/>
    </xf>
    <xf numFmtId="0" fontId="13" fillId="3" borderId="0" xfId="2" applyFont="1" applyFill="1" applyAlignment="1" applyProtection="1">
      <alignment vertical="center"/>
      <protection hidden="1"/>
    </xf>
    <xf numFmtId="49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horizontal="center" vertical="center"/>
      <protection hidden="1"/>
    </xf>
    <xf numFmtId="165" fontId="14" fillId="3" borderId="0" xfId="2" applyNumberFormat="1" applyFont="1" applyFill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vertical="center"/>
      <protection hidden="1"/>
    </xf>
    <xf numFmtId="1" fontId="13" fillId="3" borderId="0" xfId="2" applyNumberFormat="1" applyFont="1" applyFill="1" applyAlignment="1" applyProtection="1">
      <alignment horizontal="center" vertical="center"/>
      <protection hidden="1"/>
    </xf>
    <xf numFmtId="0" fontId="2" fillId="3" borderId="0" xfId="2" applyFill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horizontal="center" vertical="center"/>
      <protection hidden="1"/>
    </xf>
    <xf numFmtId="1" fontId="13" fillId="3" borderId="0" xfId="2" applyNumberFormat="1" applyFont="1" applyFill="1" applyAlignment="1" applyProtection="1">
      <alignment horizontal="left" vertical="center"/>
      <protection hidden="1"/>
    </xf>
    <xf numFmtId="0" fontId="15" fillId="3" borderId="0" xfId="2" applyFont="1" applyFill="1" applyAlignment="1" applyProtection="1">
      <alignment vertical="center"/>
      <protection hidden="1"/>
    </xf>
    <xf numFmtId="1" fontId="11" fillId="3" borderId="3" xfId="2" applyNumberFormat="1" applyFont="1" applyFill="1" applyBorder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vertical="center"/>
      <protection hidden="1"/>
    </xf>
  </cellXfs>
  <cellStyles count="7">
    <cellStyle name="Comma" xfId="1" builtinId="3"/>
    <cellStyle name="Millares_TRANSACCIONES01092001" xfId="3"/>
    <cellStyle name="Normal" xfId="0" builtinId="0"/>
    <cellStyle name="Normal 2" xfId="4"/>
    <cellStyle name="Normal 3" xfId="5"/>
    <cellStyle name="Normal_TRANSACCIONESSEPTIEMBRE2002-1Quincena" xfId="2"/>
    <cellStyle name="Note 2" xfId="6"/>
  </cellStyles>
  <dxfs count="24"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3.xml"/><Relationship Id="rId15" Type="http://schemas.openxmlformats.org/officeDocument/2006/relationships/externalLink" Target="externalLinks/externalLink14.xml"/><Relationship Id="rId16" Type="http://schemas.openxmlformats.org/officeDocument/2006/relationships/externalLink" Target="externalLinks/externalLink15.xml"/><Relationship Id="rId17" Type="http://schemas.openxmlformats.org/officeDocument/2006/relationships/externalLink" Target="externalLinks/externalLink16.xml"/><Relationship Id="rId18" Type="http://schemas.openxmlformats.org/officeDocument/2006/relationships/externalLink" Target="externalLinks/externalLink17.xml"/><Relationship Id="rId19" Type="http://schemas.openxmlformats.org/officeDocument/2006/relationships/externalLink" Target="externalLinks/externalLink18.xml"/><Relationship Id="rId63" Type="http://schemas.openxmlformats.org/officeDocument/2006/relationships/externalLink" Target="externalLinks/externalLink62.xml"/><Relationship Id="rId64" Type="http://schemas.openxmlformats.org/officeDocument/2006/relationships/theme" Target="theme/theme1.xml"/><Relationship Id="rId65" Type="http://schemas.openxmlformats.org/officeDocument/2006/relationships/styles" Target="styles.xml"/><Relationship Id="rId66" Type="http://schemas.openxmlformats.org/officeDocument/2006/relationships/sharedStrings" Target="sharedStrings.xml"/><Relationship Id="rId67" Type="http://schemas.openxmlformats.org/officeDocument/2006/relationships/calcChain" Target="calcChain.xml"/><Relationship Id="rId50" Type="http://schemas.openxmlformats.org/officeDocument/2006/relationships/externalLink" Target="externalLinks/externalLink49.xml"/><Relationship Id="rId51" Type="http://schemas.openxmlformats.org/officeDocument/2006/relationships/externalLink" Target="externalLinks/externalLink50.xml"/><Relationship Id="rId52" Type="http://schemas.openxmlformats.org/officeDocument/2006/relationships/externalLink" Target="externalLinks/externalLink51.xml"/><Relationship Id="rId53" Type="http://schemas.openxmlformats.org/officeDocument/2006/relationships/externalLink" Target="externalLinks/externalLink52.xml"/><Relationship Id="rId54" Type="http://schemas.openxmlformats.org/officeDocument/2006/relationships/externalLink" Target="externalLinks/externalLink53.xml"/><Relationship Id="rId55" Type="http://schemas.openxmlformats.org/officeDocument/2006/relationships/externalLink" Target="externalLinks/externalLink54.xml"/><Relationship Id="rId56" Type="http://schemas.openxmlformats.org/officeDocument/2006/relationships/externalLink" Target="externalLinks/externalLink55.xml"/><Relationship Id="rId57" Type="http://schemas.openxmlformats.org/officeDocument/2006/relationships/externalLink" Target="externalLinks/externalLink56.xml"/><Relationship Id="rId58" Type="http://schemas.openxmlformats.org/officeDocument/2006/relationships/externalLink" Target="externalLinks/externalLink57.xml"/><Relationship Id="rId59" Type="http://schemas.openxmlformats.org/officeDocument/2006/relationships/externalLink" Target="externalLinks/externalLink58.xml"/><Relationship Id="rId40" Type="http://schemas.openxmlformats.org/officeDocument/2006/relationships/externalLink" Target="externalLinks/externalLink39.xml"/><Relationship Id="rId41" Type="http://schemas.openxmlformats.org/officeDocument/2006/relationships/externalLink" Target="externalLinks/externalLink40.xml"/><Relationship Id="rId42" Type="http://schemas.openxmlformats.org/officeDocument/2006/relationships/externalLink" Target="externalLinks/externalLink41.xml"/><Relationship Id="rId43" Type="http://schemas.openxmlformats.org/officeDocument/2006/relationships/externalLink" Target="externalLinks/externalLink42.xml"/><Relationship Id="rId44" Type="http://schemas.openxmlformats.org/officeDocument/2006/relationships/externalLink" Target="externalLinks/externalLink43.xml"/><Relationship Id="rId45" Type="http://schemas.openxmlformats.org/officeDocument/2006/relationships/externalLink" Target="externalLinks/externalLink44.xml"/><Relationship Id="rId46" Type="http://schemas.openxmlformats.org/officeDocument/2006/relationships/externalLink" Target="externalLinks/externalLink45.xml"/><Relationship Id="rId47" Type="http://schemas.openxmlformats.org/officeDocument/2006/relationships/externalLink" Target="externalLinks/externalLink46.xml"/><Relationship Id="rId48" Type="http://schemas.openxmlformats.org/officeDocument/2006/relationships/externalLink" Target="externalLinks/externalLink47.xml"/><Relationship Id="rId49" Type="http://schemas.openxmlformats.org/officeDocument/2006/relationships/externalLink" Target="externalLinks/externalLink48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7.xml"/><Relationship Id="rId9" Type="http://schemas.openxmlformats.org/officeDocument/2006/relationships/externalLink" Target="externalLinks/externalLink8.xml"/><Relationship Id="rId30" Type="http://schemas.openxmlformats.org/officeDocument/2006/relationships/externalLink" Target="externalLinks/externalLink29.xml"/><Relationship Id="rId31" Type="http://schemas.openxmlformats.org/officeDocument/2006/relationships/externalLink" Target="externalLinks/externalLink30.xml"/><Relationship Id="rId32" Type="http://schemas.openxmlformats.org/officeDocument/2006/relationships/externalLink" Target="externalLinks/externalLink31.xml"/><Relationship Id="rId33" Type="http://schemas.openxmlformats.org/officeDocument/2006/relationships/externalLink" Target="externalLinks/externalLink32.xml"/><Relationship Id="rId34" Type="http://schemas.openxmlformats.org/officeDocument/2006/relationships/externalLink" Target="externalLinks/externalLink33.xml"/><Relationship Id="rId35" Type="http://schemas.openxmlformats.org/officeDocument/2006/relationships/externalLink" Target="externalLinks/externalLink34.xml"/><Relationship Id="rId36" Type="http://schemas.openxmlformats.org/officeDocument/2006/relationships/externalLink" Target="externalLinks/externalLink35.xml"/><Relationship Id="rId37" Type="http://schemas.openxmlformats.org/officeDocument/2006/relationships/externalLink" Target="externalLinks/externalLink36.xml"/><Relationship Id="rId38" Type="http://schemas.openxmlformats.org/officeDocument/2006/relationships/externalLink" Target="externalLinks/externalLink37.xml"/><Relationship Id="rId39" Type="http://schemas.openxmlformats.org/officeDocument/2006/relationships/externalLink" Target="externalLinks/externalLink38.xml"/><Relationship Id="rId20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20.xml"/><Relationship Id="rId22" Type="http://schemas.openxmlformats.org/officeDocument/2006/relationships/externalLink" Target="externalLinks/externalLink21.xml"/><Relationship Id="rId23" Type="http://schemas.openxmlformats.org/officeDocument/2006/relationships/externalLink" Target="externalLinks/externalLink22.xml"/><Relationship Id="rId24" Type="http://schemas.openxmlformats.org/officeDocument/2006/relationships/externalLink" Target="externalLinks/externalLink23.xml"/><Relationship Id="rId25" Type="http://schemas.openxmlformats.org/officeDocument/2006/relationships/externalLink" Target="externalLinks/externalLink24.xml"/><Relationship Id="rId26" Type="http://schemas.openxmlformats.org/officeDocument/2006/relationships/externalLink" Target="externalLinks/externalLink25.xml"/><Relationship Id="rId27" Type="http://schemas.openxmlformats.org/officeDocument/2006/relationships/externalLink" Target="externalLinks/externalLink26.xml"/><Relationship Id="rId28" Type="http://schemas.openxmlformats.org/officeDocument/2006/relationships/externalLink" Target="externalLinks/externalLink27.xml"/><Relationship Id="rId29" Type="http://schemas.openxmlformats.org/officeDocument/2006/relationships/externalLink" Target="externalLinks/externalLink28.xml"/><Relationship Id="rId60" Type="http://schemas.openxmlformats.org/officeDocument/2006/relationships/externalLink" Target="externalLinks/externalLink59.xml"/><Relationship Id="rId61" Type="http://schemas.openxmlformats.org/officeDocument/2006/relationships/externalLink" Target="externalLinks/externalLink60.xml"/><Relationship Id="rId62" Type="http://schemas.openxmlformats.org/officeDocument/2006/relationships/externalLink" Target="externalLinks/externalLink61.xml"/><Relationship Id="rId10" Type="http://schemas.openxmlformats.org/officeDocument/2006/relationships/externalLink" Target="externalLinks/externalLink9.xml"/><Relationship Id="rId11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1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png"/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6</xdr:col>
      <xdr:colOff>628650</xdr:colOff>
      <xdr:row>4</xdr:row>
      <xdr:rowOff>114300</xdr:rowOff>
    </xdr:to>
    <xdr:grpSp>
      <xdr:nvGrpSpPr>
        <xdr:cNvPr id="2" name="Group 23"/>
        <xdr:cNvGrpSpPr>
          <a:grpSpLocks/>
        </xdr:cNvGrpSpPr>
      </xdr:nvGrpSpPr>
      <xdr:grpSpPr bwMode="auto">
        <a:xfrm>
          <a:off x="371475" y="152400"/>
          <a:ext cx="4219575" cy="901700"/>
          <a:chOff x="1494" y="1134"/>
          <a:chExt cx="6840" cy="1575"/>
        </a:xfrm>
      </xdr:grpSpPr>
      <xdr:pic>
        <xdr:nvPicPr>
          <xdr:cNvPr id="3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27</xdr:col>
      <xdr:colOff>209550</xdr:colOff>
      <xdr:row>2</xdr:row>
      <xdr:rowOff>152400</xdr:rowOff>
    </xdr:from>
    <xdr:to>
      <xdr:col>29</xdr:col>
      <xdr:colOff>473075</xdr:colOff>
      <xdr:row>6</xdr:row>
      <xdr:rowOff>190500</xdr:rowOff>
    </xdr:to>
    <xdr:pic>
      <xdr:nvPicPr>
        <xdr:cNvPr id="7" name="Picture 6" descr="C:\Documents and Settings\GSoto\Desktop\Logos\2014 - Icono - Año.bmp"/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297400" y="638175"/>
          <a:ext cx="1558925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Abr_201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0804201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0904201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10042014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1104201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1204201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130420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1404201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15042014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1604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1704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Precio%20de%20Energ&#237;a%20de%20Abr%201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18042014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1904201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20042014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21042014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22042014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23042014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24042014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25042014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26042014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2704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01042014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28042014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29042014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30042014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010414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020414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030414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040414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050414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060414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0704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02042014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080414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090414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100414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110414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120414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130414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140414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150414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160414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1704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03042014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180414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190414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200414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210414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220414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230414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240414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250414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260414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2704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04042014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280414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290414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3004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0504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0604201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070420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quidacion por Dia"/>
      <sheetName val="EXP-nodos"/>
      <sheetName val="IMP-nodos"/>
      <sheetName val="EXT"/>
      <sheetName val="INY"/>
      <sheetName val="PRECIOS"/>
      <sheetName val="LIQUIDAC"/>
      <sheetName val="PEAJE"/>
      <sheetName val="HPA-POT"/>
      <sheetName val="EOL-POT"/>
      <sheetName val="HEM-POT"/>
      <sheetName val="PBP-POT"/>
      <sheetName val="AMAYO 2-POT"/>
      <sheetName val="AMAYO-POT"/>
      <sheetName val="ALBANISA-POT"/>
      <sheetName val="ENEL-SIUNA-POT"/>
      <sheetName val="ENEL-MLK-POT"/>
      <sheetName val="INDEX-POT"/>
      <sheetName val="ENSA-POT"/>
      <sheetName val="PENSA-POT"/>
      <sheetName val="CCN-POT"/>
      <sheetName val="EAAI-POT"/>
      <sheetName val="AGRICORP-POT"/>
      <sheetName val="PLASTINIC-POT"/>
      <sheetName val="HOLCIM-POT"/>
      <sheetName val="CHDN-POT"/>
      <sheetName val="CEMEX-POT"/>
      <sheetName val="TRITON-POT"/>
      <sheetName val="EAAI"/>
      <sheetName val="AGRICORP"/>
      <sheetName val="PLASTINIC"/>
      <sheetName val="ENACAL-POT"/>
      <sheetName val="BLUEFIELDS-POT"/>
      <sheetName val="DISNORTE-POT"/>
      <sheetName val="DISSUR-POT"/>
      <sheetName val="GEN. SN. RAFAEL-POT"/>
      <sheetName val="MONTE ROSA-POT"/>
      <sheetName val="EEC-20-POT"/>
      <sheetName val="ENEL PCA+PCF-POT"/>
      <sheetName val="GEOSA-POT"/>
      <sheetName val="ENEL PLB+PMG-POT"/>
      <sheetName val="HPA"/>
      <sheetName val="EOL"/>
      <sheetName val="HEM"/>
      <sheetName val="PBP"/>
      <sheetName val="AMAYO 2"/>
      <sheetName val="AMAYO"/>
      <sheetName val="ALBANISA"/>
      <sheetName val="ENEL-SIUNA"/>
      <sheetName val="ENEL-MLK"/>
      <sheetName val="INDEX"/>
      <sheetName val="DESV. CONTROL"/>
      <sheetName val="ENER. OPORT. CNDC"/>
      <sheetName val="ENSA"/>
      <sheetName val="PENSA"/>
      <sheetName val="CCN"/>
      <sheetName val="HOLCIM"/>
      <sheetName val="CHDN"/>
      <sheetName val="CEMEX"/>
      <sheetName val="ENACAL"/>
      <sheetName val="TRITON"/>
      <sheetName val="BLUEFIELDS"/>
      <sheetName val="DISNORTE"/>
      <sheetName val="DISSUR"/>
      <sheetName val="GEN. SN. RAFAEL"/>
      <sheetName val="MONTE ROSA"/>
      <sheetName val="EEC-20"/>
      <sheetName val="ENEL PCA+PCF"/>
      <sheetName val="GEOSA"/>
      <sheetName val="ENEL PLB+PMG"/>
    </sheetNames>
    <sheetDataSet>
      <sheetData sheetId="0"/>
      <sheetData sheetId="1"/>
      <sheetData sheetId="2"/>
      <sheetData sheetId="3"/>
      <sheetData sheetId="4">
        <row r="1048575">
          <cell r="B1048575" t="str">
            <v>SI</v>
          </cell>
        </row>
      </sheetData>
      <sheetData sheetId="5"/>
      <sheetData sheetId="6">
        <row r="288">
          <cell r="BU288">
            <v>16709.683204262419</v>
          </cell>
          <cell r="BV288">
            <v>2406011.3032289697</v>
          </cell>
        </row>
        <row r="290">
          <cell r="BU290" t="e">
            <v>#REF!</v>
          </cell>
          <cell r="BV290" t="e">
            <v>#REF!</v>
          </cell>
        </row>
      </sheetData>
      <sheetData sheetId="7">
        <row r="8">
          <cell r="C8" t="str">
            <v>PERIODO: 01.ABRIL.2014 - 30.ABRIL.2014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41737</v>
          </cell>
        </row>
      </sheetData>
      <sheetData sheetId="9"/>
      <sheetData sheetId="10">
        <row r="7">
          <cell r="B7">
            <v>41737</v>
          </cell>
        </row>
      </sheetData>
      <sheetData sheetId="11">
        <row r="7">
          <cell r="B7">
            <v>41737</v>
          </cell>
        </row>
      </sheetData>
      <sheetData sheetId="12">
        <row r="7">
          <cell r="B7">
            <v>41737</v>
          </cell>
        </row>
      </sheetData>
      <sheetData sheetId="13">
        <row r="7">
          <cell r="B7">
            <v>41737</v>
          </cell>
        </row>
      </sheetData>
      <sheetData sheetId="14">
        <row r="36">
          <cell r="B36">
            <v>311.53266623683874</v>
          </cell>
        </row>
      </sheetData>
      <sheetData sheetId="15"/>
      <sheetData sheetId="16">
        <row r="12">
          <cell r="C12">
            <v>151.40602000000001</v>
          </cell>
        </row>
        <row r="13">
          <cell r="C13">
            <v>150.762</v>
          </cell>
        </row>
        <row r="14">
          <cell r="C14">
            <v>150.762</v>
          </cell>
        </row>
        <row r="15">
          <cell r="C15">
            <v>150.762</v>
          </cell>
        </row>
        <row r="16">
          <cell r="C16">
            <v>150.762</v>
          </cell>
        </row>
        <row r="17">
          <cell r="C17">
            <v>150.762</v>
          </cell>
        </row>
        <row r="18">
          <cell r="C18">
            <v>152.18866333333301</v>
          </cell>
        </row>
        <row r="19">
          <cell r="C19">
            <v>152.15445500000001</v>
          </cell>
        </row>
        <row r="20">
          <cell r="C20">
            <v>154.473185</v>
          </cell>
        </row>
        <row r="21">
          <cell r="C21">
            <v>159.677333333333</v>
          </cell>
        </row>
        <row r="22">
          <cell r="C22">
            <v>159.04951</v>
          </cell>
        </row>
        <row r="23">
          <cell r="C23">
            <v>163.148261666667</v>
          </cell>
        </row>
        <row r="24">
          <cell r="C24">
            <v>163.40926666666701</v>
          </cell>
        </row>
        <row r="25">
          <cell r="C25">
            <v>162.33525333333299</v>
          </cell>
        </row>
        <row r="26">
          <cell r="C26">
            <v>161.77393333333299</v>
          </cell>
        </row>
        <row r="27">
          <cell r="C27">
            <v>161.882933333333</v>
          </cell>
        </row>
        <row r="28">
          <cell r="C28">
            <v>165.72586999999999</v>
          </cell>
        </row>
        <row r="29">
          <cell r="C29">
            <v>160.628615</v>
          </cell>
        </row>
        <row r="30">
          <cell r="C30">
            <v>163.762711666667</v>
          </cell>
        </row>
        <row r="31">
          <cell r="C31">
            <v>161.84069666666699</v>
          </cell>
        </row>
        <row r="32">
          <cell r="C32">
            <v>159.95121333333299</v>
          </cell>
        </row>
        <row r="33">
          <cell r="C33">
            <v>155.717481666667</v>
          </cell>
        </row>
        <row r="34">
          <cell r="C34">
            <v>150.762</v>
          </cell>
        </row>
        <row r="35">
          <cell r="C35">
            <v>150.74527333333299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41738</v>
          </cell>
        </row>
      </sheetData>
      <sheetData sheetId="9"/>
      <sheetData sheetId="10">
        <row r="7">
          <cell r="B7">
            <v>41738</v>
          </cell>
        </row>
      </sheetData>
      <sheetData sheetId="11">
        <row r="7">
          <cell r="B7">
            <v>41738</v>
          </cell>
        </row>
      </sheetData>
      <sheetData sheetId="12">
        <row r="7">
          <cell r="B7">
            <v>41738</v>
          </cell>
        </row>
      </sheetData>
      <sheetData sheetId="13">
        <row r="7">
          <cell r="B7">
            <v>41738</v>
          </cell>
        </row>
      </sheetData>
      <sheetData sheetId="14">
        <row r="36">
          <cell r="B36">
            <v>333.25614302104128</v>
          </cell>
        </row>
      </sheetData>
      <sheetData sheetId="15"/>
      <sheetData sheetId="16">
        <row r="12">
          <cell r="C12">
            <v>150.76</v>
          </cell>
        </row>
        <row r="13">
          <cell r="C13">
            <v>150.76</v>
          </cell>
        </row>
        <row r="14">
          <cell r="C14">
            <v>147.71119166666699</v>
          </cell>
        </row>
        <row r="15">
          <cell r="C15">
            <v>145.890905</v>
          </cell>
        </row>
        <row r="16">
          <cell r="C16">
            <v>150.76</v>
          </cell>
        </row>
        <row r="17">
          <cell r="C17">
            <v>150.76</v>
          </cell>
        </row>
        <row r="18">
          <cell r="C18">
            <v>150.10790333333301</v>
          </cell>
        </row>
        <row r="19">
          <cell r="C19">
            <v>150.12720999999999</v>
          </cell>
        </row>
        <row r="20">
          <cell r="C20">
            <v>151.96660333333301</v>
          </cell>
        </row>
        <row r="21">
          <cell r="C21">
            <v>158.79221833333301</v>
          </cell>
        </row>
        <row r="22">
          <cell r="C22">
            <v>158.488</v>
          </cell>
        </row>
        <row r="23">
          <cell r="C23">
            <v>159.748766666667</v>
          </cell>
        </row>
        <row r="24">
          <cell r="C24">
            <v>159.45802499999999</v>
          </cell>
        </row>
        <row r="25">
          <cell r="C25">
            <v>158.488</v>
          </cell>
        </row>
        <row r="26">
          <cell r="C26">
            <v>159.83365166666701</v>
          </cell>
        </row>
        <row r="27">
          <cell r="C27">
            <v>159.85441499999999</v>
          </cell>
        </row>
        <row r="28">
          <cell r="C28">
            <v>155.59106666666699</v>
          </cell>
        </row>
        <row r="29">
          <cell r="C29">
            <v>151.02546833333301</v>
          </cell>
        </row>
        <row r="30">
          <cell r="C30">
            <v>158.866668333333</v>
          </cell>
        </row>
        <row r="31">
          <cell r="C31">
            <v>161.451335</v>
          </cell>
        </row>
        <row r="32">
          <cell r="C32">
            <v>150.81744333333299</v>
          </cell>
        </row>
        <row r="33">
          <cell r="C33">
            <v>150.76126666666701</v>
          </cell>
        </row>
        <row r="34">
          <cell r="C34">
            <v>150.76</v>
          </cell>
        </row>
        <row r="35">
          <cell r="C35">
            <v>150.92794166666701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41739</v>
          </cell>
        </row>
      </sheetData>
      <sheetData sheetId="9"/>
      <sheetData sheetId="10">
        <row r="7">
          <cell r="B7">
            <v>41739</v>
          </cell>
        </row>
      </sheetData>
      <sheetData sheetId="11">
        <row r="7">
          <cell r="B7">
            <v>41739</v>
          </cell>
        </row>
      </sheetData>
      <sheetData sheetId="12">
        <row r="7">
          <cell r="B7">
            <v>41739</v>
          </cell>
        </row>
      </sheetData>
      <sheetData sheetId="13">
        <row r="7">
          <cell r="B7">
            <v>41739</v>
          </cell>
        </row>
      </sheetData>
      <sheetData sheetId="14">
        <row r="36">
          <cell r="B36">
            <v>328.30001381473437</v>
          </cell>
        </row>
      </sheetData>
      <sheetData sheetId="15"/>
      <sheetData sheetId="16">
        <row r="12">
          <cell r="C12">
            <v>143.394575</v>
          </cell>
        </row>
        <row r="13">
          <cell r="C13">
            <v>139.4143</v>
          </cell>
        </row>
        <row r="14">
          <cell r="C14">
            <v>140.99176666666699</v>
          </cell>
        </row>
        <row r="15">
          <cell r="C15">
            <v>150.76</v>
          </cell>
        </row>
        <row r="16">
          <cell r="C16">
            <v>142.97979333333299</v>
          </cell>
        </row>
        <row r="17">
          <cell r="C17">
            <v>143.942158333333</v>
          </cell>
        </row>
        <row r="18">
          <cell r="C18">
            <v>143.78601333333299</v>
          </cell>
        </row>
        <row r="19">
          <cell r="C19">
            <v>146.946495</v>
          </cell>
        </row>
        <row r="20">
          <cell r="C20">
            <v>150.76103333333299</v>
          </cell>
        </row>
        <row r="21">
          <cell r="C21">
            <v>151.24490333333301</v>
          </cell>
        </row>
        <row r="22">
          <cell r="C22">
            <v>155.62680666666699</v>
          </cell>
        </row>
        <row r="23">
          <cell r="C23">
            <v>157.925536666667</v>
          </cell>
        </row>
        <row r="24">
          <cell r="C24">
            <v>151.980371666667</v>
          </cell>
        </row>
        <row r="25">
          <cell r="C25">
            <v>156.260723333333</v>
          </cell>
        </row>
        <row r="26">
          <cell r="C26">
            <v>156.150403333333</v>
          </cell>
        </row>
        <row r="27">
          <cell r="C27">
            <v>152.064145</v>
          </cell>
        </row>
        <row r="28">
          <cell r="C28">
            <v>153.365906666667</v>
          </cell>
        </row>
        <row r="29">
          <cell r="C29">
            <v>163.39622333333301</v>
          </cell>
        </row>
        <row r="30">
          <cell r="C30">
            <v>160.54949666666701</v>
          </cell>
        </row>
        <row r="31">
          <cell r="C31">
            <v>152.12735333333299</v>
          </cell>
        </row>
        <row r="32">
          <cell r="C32">
            <v>158.58568333333301</v>
          </cell>
        </row>
        <row r="33">
          <cell r="C33">
            <v>154.723383333333</v>
          </cell>
        </row>
        <row r="34">
          <cell r="C34">
            <v>159.74057666666701</v>
          </cell>
        </row>
        <row r="35">
          <cell r="C35">
            <v>153.0788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41740</v>
          </cell>
        </row>
      </sheetData>
      <sheetData sheetId="9"/>
      <sheetData sheetId="10">
        <row r="7">
          <cell r="B7">
            <v>41740</v>
          </cell>
        </row>
      </sheetData>
      <sheetData sheetId="11">
        <row r="7">
          <cell r="B7">
            <v>41740</v>
          </cell>
        </row>
      </sheetData>
      <sheetData sheetId="12">
        <row r="7">
          <cell r="B7">
            <v>41740</v>
          </cell>
        </row>
      </sheetData>
      <sheetData sheetId="13">
        <row r="7">
          <cell r="B7">
            <v>41740</v>
          </cell>
        </row>
      </sheetData>
      <sheetData sheetId="14">
        <row r="36">
          <cell r="B36">
            <v>323.29800908242225</v>
          </cell>
        </row>
      </sheetData>
      <sheetData sheetId="15"/>
      <sheetData sheetId="16">
        <row r="12">
          <cell r="C12">
            <v>143.207631666667</v>
          </cell>
        </row>
        <row r="13">
          <cell r="C13">
            <v>143.87044666666699</v>
          </cell>
        </row>
        <row r="14">
          <cell r="C14">
            <v>142.998955</v>
          </cell>
        </row>
        <row r="15">
          <cell r="C15">
            <v>140.986723333333</v>
          </cell>
        </row>
        <row r="16">
          <cell r="C16">
            <v>143.733</v>
          </cell>
        </row>
        <row r="17">
          <cell r="C17">
            <v>147.15577500000001</v>
          </cell>
        </row>
        <row r="18">
          <cell r="C18">
            <v>144.02633333333301</v>
          </cell>
        </row>
        <row r="19">
          <cell r="C19">
            <v>150.47269333333401</v>
          </cell>
        </row>
        <row r="20">
          <cell r="C20">
            <v>153.47007666666701</v>
          </cell>
        </row>
        <row r="21">
          <cell r="C21">
            <v>160.00222666666701</v>
          </cell>
        </row>
        <row r="22">
          <cell r="C22">
            <v>160.07869333333301</v>
          </cell>
        </row>
        <row r="23">
          <cell r="C23">
            <v>160.13616666666701</v>
          </cell>
        </row>
        <row r="24">
          <cell r="C24">
            <v>160.083721666667</v>
          </cell>
        </row>
        <row r="25">
          <cell r="C25">
            <v>160.26139499999999</v>
          </cell>
        </row>
        <row r="26">
          <cell r="C26">
            <v>160.128706666667</v>
          </cell>
        </row>
        <row r="27">
          <cell r="C27">
            <v>156.84877166666701</v>
          </cell>
        </row>
        <row r="28">
          <cell r="C28">
            <v>150.224498333333</v>
          </cell>
        </row>
        <row r="29">
          <cell r="C29">
            <v>150.92749333333299</v>
          </cell>
        </row>
        <row r="30">
          <cell r="C30">
            <v>155.79221999999999</v>
          </cell>
        </row>
        <row r="31">
          <cell r="C31">
            <v>155.80761000000001</v>
          </cell>
        </row>
        <row r="32">
          <cell r="C32">
            <v>153.08588166666701</v>
          </cell>
        </row>
        <row r="33">
          <cell r="C33">
            <v>150.760733333334</v>
          </cell>
        </row>
        <row r="34">
          <cell r="C34">
            <v>149.47866666666701</v>
          </cell>
        </row>
        <row r="35">
          <cell r="C35">
            <v>150.76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41741</v>
          </cell>
        </row>
      </sheetData>
      <sheetData sheetId="9"/>
      <sheetData sheetId="10">
        <row r="7">
          <cell r="B7">
            <v>41741</v>
          </cell>
        </row>
      </sheetData>
      <sheetData sheetId="11">
        <row r="7">
          <cell r="B7">
            <v>41741</v>
          </cell>
        </row>
      </sheetData>
      <sheetData sheetId="12">
        <row r="7">
          <cell r="B7">
            <v>41741</v>
          </cell>
        </row>
      </sheetData>
      <sheetData sheetId="13">
        <row r="7">
          <cell r="B7">
            <v>41741</v>
          </cell>
        </row>
      </sheetData>
      <sheetData sheetId="14">
        <row r="36">
          <cell r="B36">
            <v>287.20959130424603</v>
          </cell>
        </row>
      </sheetData>
      <sheetData sheetId="15"/>
      <sheetData sheetId="16">
        <row r="12">
          <cell r="C12">
            <v>150.76</v>
          </cell>
        </row>
        <row r="13">
          <cell r="C13">
            <v>150.76</v>
          </cell>
        </row>
        <row r="14">
          <cell r="C14">
            <v>150.76</v>
          </cell>
        </row>
        <row r="15">
          <cell r="C15">
            <v>150.76</v>
          </cell>
        </row>
        <row r="16">
          <cell r="C16">
            <v>150.76</v>
          </cell>
        </row>
        <row r="17">
          <cell r="C17">
            <v>150.76</v>
          </cell>
        </row>
        <row r="18">
          <cell r="C18">
            <v>150.895771666667</v>
          </cell>
        </row>
        <row r="19">
          <cell r="C19">
            <v>150.76</v>
          </cell>
        </row>
        <row r="20">
          <cell r="C20">
            <v>150.762</v>
          </cell>
        </row>
        <row r="21">
          <cell r="C21">
            <v>150.762</v>
          </cell>
        </row>
        <row r="22">
          <cell r="C22">
            <v>150.762</v>
          </cell>
        </row>
        <row r="23">
          <cell r="C23">
            <v>155.795796666667</v>
          </cell>
        </row>
        <row r="24">
          <cell r="C24">
            <v>155.37131666666701</v>
          </cell>
        </row>
        <row r="25">
          <cell r="C25">
            <v>150.762</v>
          </cell>
        </row>
        <row r="26">
          <cell r="C26">
            <v>150.762</v>
          </cell>
        </row>
        <row r="27">
          <cell r="C27">
            <v>150.762</v>
          </cell>
        </row>
        <row r="28">
          <cell r="C28">
            <v>150.76</v>
          </cell>
        </row>
        <row r="29">
          <cell r="C29">
            <v>147.531096666667</v>
          </cell>
        </row>
        <row r="30">
          <cell r="C30">
            <v>158.35153666666699</v>
          </cell>
        </row>
        <row r="31">
          <cell r="C31">
            <v>155.67787000000001</v>
          </cell>
        </row>
        <row r="32">
          <cell r="C32">
            <v>152.82777999999999</v>
          </cell>
        </row>
        <row r="33">
          <cell r="C33">
            <v>150.762</v>
          </cell>
        </row>
        <row r="34">
          <cell r="C34">
            <v>150.762</v>
          </cell>
        </row>
        <row r="35">
          <cell r="C35">
            <v>150.762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41742</v>
          </cell>
        </row>
      </sheetData>
      <sheetData sheetId="9"/>
      <sheetData sheetId="10">
        <row r="7">
          <cell r="B7">
            <v>41742</v>
          </cell>
        </row>
      </sheetData>
      <sheetData sheetId="11">
        <row r="7">
          <cell r="B7">
            <v>41742</v>
          </cell>
        </row>
      </sheetData>
      <sheetData sheetId="12">
        <row r="7">
          <cell r="B7">
            <v>41742</v>
          </cell>
        </row>
      </sheetData>
      <sheetData sheetId="13">
        <row r="7">
          <cell r="B7">
            <v>41742</v>
          </cell>
        </row>
      </sheetData>
      <sheetData sheetId="14">
        <row r="36">
          <cell r="B36">
            <v>292.13612288752307</v>
          </cell>
        </row>
      </sheetData>
      <sheetData sheetId="15"/>
      <sheetData sheetId="16">
        <row r="12">
          <cell r="C12">
            <v>151.10158999999999</v>
          </cell>
        </row>
        <row r="13">
          <cell r="C13">
            <v>150.76</v>
          </cell>
        </row>
        <row r="14">
          <cell r="C14">
            <v>150.76</v>
          </cell>
        </row>
        <row r="15">
          <cell r="C15">
            <v>150.76</v>
          </cell>
        </row>
        <row r="16">
          <cell r="C16">
            <v>150.76</v>
          </cell>
        </row>
        <row r="17">
          <cell r="C17">
            <v>148.94953833333301</v>
          </cell>
        </row>
        <row r="18">
          <cell r="C18">
            <v>150.76</v>
          </cell>
        </row>
        <row r="19">
          <cell r="C19">
            <v>150.76</v>
          </cell>
        </row>
        <row r="20">
          <cell r="C20">
            <v>150.76</v>
          </cell>
        </row>
        <row r="21">
          <cell r="C21">
            <v>150.76</v>
          </cell>
        </row>
        <row r="22">
          <cell r="C22">
            <v>150.76</v>
          </cell>
        </row>
        <row r="23">
          <cell r="C23">
            <v>150.762</v>
          </cell>
        </row>
        <row r="24">
          <cell r="C24">
            <v>150.762</v>
          </cell>
        </row>
        <row r="25">
          <cell r="C25">
            <v>151.411235</v>
          </cell>
        </row>
        <row r="26">
          <cell r="C26">
            <v>151.396381666667</v>
          </cell>
        </row>
        <row r="27">
          <cell r="C27">
            <v>151.39834666666701</v>
          </cell>
        </row>
        <row r="28">
          <cell r="C28">
            <v>151.46238500000001</v>
          </cell>
        </row>
        <row r="29">
          <cell r="C29">
            <v>150.762</v>
          </cell>
        </row>
        <row r="30">
          <cell r="C30">
            <v>155.21476999999999</v>
          </cell>
        </row>
        <row r="31">
          <cell r="C31">
            <v>160.33509833333301</v>
          </cell>
        </row>
        <row r="32">
          <cell r="C32">
            <v>164.309055</v>
          </cell>
        </row>
        <row r="33">
          <cell r="C33">
            <v>150.761666666667</v>
          </cell>
        </row>
        <row r="34">
          <cell r="C34">
            <v>151.063291666667</v>
          </cell>
        </row>
        <row r="35">
          <cell r="C35">
            <v>150.76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41743</v>
          </cell>
        </row>
      </sheetData>
      <sheetData sheetId="9"/>
      <sheetData sheetId="10">
        <row r="7">
          <cell r="B7">
            <v>41743</v>
          </cell>
        </row>
      </sheetData>
      <sheetData sheetId="11">
        <row r="7">
          <cell r="B7">
            <v>41743</v>
          </cell>
        </row>
      </sheetData>
      <sheetData sheetId="12">
        <row r="7">
          <cell r="B7">
            <v>41743</v>
          </cell>
        </row>
      </sheetData>
      <sheetData sheetId="13">
        <row r="7">
          <cell r="B7">
            <v>41743</v>
          </cell>
        </row>
      </sheetData>
      <sheetData sheetId="14">
        <row r="36">
          <cell r="B36">
            <v>265.89679304330161</v>
          </cell>
        </row>
      </sheetData>
      <sheetData sheetId="15"/>
      <sheetData sheetId="16">
        <row r="12">
          <cell r="C12">
            <v>149.28165000000001</v>
          </cell>
        </row>
        <row r="13">
          <cell r="C13">
            <v>149.03100000000001</v>
          </cell>
        </row>
        <row r="14">
          <cell r="C14">
            <v>149.03100000000001</v>
          </cell>
        </row>
        <row r="15">
          <cell r="C15">
            <v>149.03100000000001</v>
          </cell>
        </row>
        <row r="16">
          <cell r="C16">
            <v>148.985905</v>
          </cell>
        </row>
        <row r="17">
          <cell r="C17">
            <v>147.58939000000001</v>
          </cell>
        </row>
        <row r="18">
          <cell r="C18">
            <v>148.97678833333299</v>
          </cell>
        </row>
        <row r="19">
          <cell r="C19">
            <v>152.26499999999999</v>
          </cell>
        </row>
        <row r="20">
          <cell r="C20">
            <v>152.84834833333301</v>
          </cell>
        </row>
        <row r="21">
          <cell r="C21">
            <v>161.044455</v>
          </cell>
        </row>
        <row r="22">
          <cell r="C22">
            <v>160.59005500000001</v>
          </cell>
        </row>
        <row r="23">
          <cell r="C23">
            <v>160.66096166666699</v>
          </cell>
        </row>
        <row r="24">
          <cell r="C24">
            <v>160.774566666667</v>
          </cell>
        </row>
        <row r="25">
          <cell r="C25">
            <v>161.42538999999999</v>
          </cell>
        </row>
        <row r="26">
          <cell r="C26">
            <v>163.37681166666701</v>
          </cell>
        </row>
        <row r="27">
          <cell r="C27">
            <v>162.178478333333</v>
          </cell>
        </row>
        <row r="28">
          <cell r="C28">
            <v>163.48519166666699</v>
          </cell>
        </row>
        <row r="29">
          <cell r="C29">
            <v>162.12378000000001</v>
          </cell>
        </row>
        <row r="30">
          <cell r="C30">
            <v>162.554458333333</v>
          </cell>
        </row>
        <row r="31">
          <cell r="C31">
            <v>163.30077</v>
          </cell>
        </row>
        <row r="32">
          <cell r="C32">
            <v>161.74397166666699</v>
          </cell>
        </row>
        <row r="33">
          <cell r="C33">
            <v>160.899351666667</v>
          </cell>
        </row>
        <row r="34">
          <cell r="C34">
            <v>161.81164166666699</v>
          </cell>
        </row>
        <row r="35">
          <cell r="C35">
            <v>154.28337166666699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41744</v>
          </cell>
        </row>
      </sheetData>
      <sheetData sheetId="9"/>
      <sheetData sheetId="10">
        <row r="7">
          <cell r="B7">
            <v>41744</v>
          </cell>
        </row>
      </sheetData>
      <sheetData sheetId="11">
        <row r="7">
          <cell r="B7">
            <v>41744</v>
          </cell>
        </row>
      </sheetData>
      <sheetData sheetId="12">
        <row r="7">
          <cell r="B7">
            <v>41744</v>
          </cell>
        </row>
      </sheetData>
      <sheetData sheetId="13">
        <row r="7">
          <cell r="B7">
            <v>41744</v>
          </cell>
        </row>
      </sheetData>
      <sheetData sheetId="14">
        <row r="36">
          <cell r="B36">
            <v>299.39457153549034</v>
          </cell>
        </row>
      </sheetData>
      <sheetData sheetId="15"/>
      <sheetData sheetId="16">
        <row r="12">
          <cell r="C12">
            <v>154.53443666666701</v>
          </cell>
        </row>
        <row r="13">
          <cell r="C13">
            <v>156.360615</v>
          </cell>
        </row>
        <row r="14">
          <cell r="C14">
            <v>155.043286666667</v>
          </cell>
        </row>
        <row r="15">
          <cell r="C15">
            <v>154.651996666667</v>
          </cell>
        </row>
        <row r="16">
          <cell r="C16">
            <v>153.67038666666701</v>
          </cell>
        </row>
        <row r="17">
          <cell r="C17">
            <v>155.53926833333301</v>
          </cell>
        </row>
        <row r="18">
          <cell r="C18">
            <v>155.986111666667</v>
          </cell>
        </row>
        <row r="19">
          <cell r="C19">
            <v>160.09399999999999</v>
          </cell>
        </row>
        <row r="20">
          <cell r="C20">
            <v>163.92645166666699</v>
          </cell>
        </row>
        <row r="21">
          <cell r="C21">
            <v>163.03248666666701</v>
          </cell>
        </row>
        <row r="22">
          <cell r="C22">
            <v>163.03529499999999</v>
          </cell>
        </row>
        <row r="23">
          <cell r="C23">
            <v>163.882528333333</v>
          </cell>
        </row>
        <row r="24">
          <cell r="C24">
            <v>161.81116499999999</v>
          </cell>
        </row>
        <row r="25">
          <cell r="C25">
            <v>161.86436499999999</v>
          </cell>
        </row>
        <row r="26">
          <cell r="C26">
            <v>163.65066166666699</v>
          </cell>
        </row>
        <row r="27">
          <cell r="C27">
            <v>164.45371666666699</v>
          </cell>
        </row>
        <row r="28">
          <cell r="C28">
            <v>164.26209333333301</v>
          </cell>
        </row>
        <row r="29">
          <cell r="C29">
            <v>153.59700166666701</v>
          </cell>
        </row>
        <row r="30">
          <cell r="C30">
            <v>162.429008333333</v>
          </cell>
        </row>
        <row r="31">
          <cell r="C31">
            <v>162.76292833333301</v>
          </cell>
        </row>
        <row r="32">
          <cell r="C32">
            <v>162.54851500000001</v>
          </cell>
        </row>
        <row r="33">
          <cell r="C33">
            <v>155.68144333333299</v>
          </cell>
        </row>
        <row r="34">
          <cell r="C34">
            <v>153.880548333333</v>
          </cell>
        </row>
        <row r="35">
          <cell r="C35">
            <v>150.20754500000001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41745</v>
          </cell>
        </row>
      </sheetData>
      <sheetData sheetId="9"/>
      <sheetData sheetId="10">
        <row r="7">
          <cell r="B7">
            <v>41745</v>
          </cell>
        </row>
      </sheetData>
      <sheetData sheetId="11">
        <row r="7">
          <cell r="B7">
            <v>41745</v>
          </cell>
        </row>
      </sheetData>
      <sheetData sheetId="12">
        <row r="7">
          <cell r="B7">
            <v>41745</v>
          </cell>
        </row>
      </sheetData>
      <sheetData sheetId="13">
        <row r="7">
          <cell r="B7">
            <v>41745</v>
          </cell>
        </row>
      </sheetData>
      <sheetData sheetId="14">
        <row r="36">
          <cell r="B36">
            <v>286.90225711159826</v>
          </cell>
        </row>
      </sheetData>
      <sheetData sheetId="15"/>
      <sheetData sheetId="16">
        <row r="12">
          <cell r="C12">
            <v>150.19515166666699</v>
          </cell>
        </row>
        <row r="13">
          <cell r="C13">
            <v>150.215098333333</v>
          </cell>
        </row>
        <row r="14">
          <cell r="C14">
            <v>154.78127333333299</v>
          </cell>
        </row>
        <row r="15">
          <cell r="C15">
            <v>153.467985</v>
          </cell>
        </row>
        <row r="16">
          <cell r="C16">
            <v>153.29005166666701</v>
          </cell>
        </row>
        <row r="17">
          <cell r="C17">
            <v>152.89588166666701</v>
          </cell>
        </row>
        <row r="18">
          <cell r="C18">
            <v>152.573275</v>
          </cell>
        </row>
        <row r="19">
          <cell r="C19">
            <v>153.11159333333299</v>
          </cell>
        </row>
        <row r="20">
          <cell r="C20">
            <v>153.304323333333</v>
          </cell>
        </row>
        <row r="21">
          <cell r="C21">
            <v>153.31637833333301</v>
          </cell>
        </row>
        <row r="22">
          <cell r="C22">
            <v>153.320353333333</v>
          </cell>
        </row>
        <row r="23">
          <cell r="C23">
            <v>156.33303000000001</v>
          </cell>
        </row>
        <row r="24">
          <cell r="C24">
            <v>155.96970166666699</v>
          </cell>
        </row>
        <row r="25">
          <cell r="C25">
            <v>155.96420166666701</v>
          </cell>
        </row>
        <row r="26">
          <cell r="C26">
            <v>155.956211666667</v>
          </cell>
        </row>
        <row r="27">
          <cell r="C27">
            <v>161.45420999999999</v>
          </cell>
        </row>
        <row r="28">
          <cell r="C28">
            <v>156.48146</v>
          </cell>
        </row>
        <row r="29">
          <cell r="C29">
            <v>156.911818333333</v>
          </cell>
        </row>
        <row r="30">
          <cell r="C30">
            <v>162.55839166666701</v>
          </cell>
        </row>
        <row r="31">
          <cell r="C31">
            <v>161.66712166666699</v>
          </cell>
        </row>
        <row r="32">
          <cell r="C32">
            <v>152.383995</v>
          </cell>
        </row>
        <row r="33">
          <cell r="C33">
            <v>154.72558166666701</v>
          </cell>
        </row>
        <row r="34">
          <cell r="C34">
            <v>150.211795</v>
          </cell>
        </row>
        <row r="35">
          <cell r="C35">
            <v>149.03100000000001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41746</v>
          </cell>
        </row>
      </sheetData>
      <sheetData sheetId="9"/>
      <sheetData sheetId="10">
        <row r="7">
          <cell r="B7">
            <v>41746</v>
          </cell>
        </row>
      </sheetData>
      <sheetData sheetId="11">
        <row r="7">
          <cell r="B7">
            <v>41746</v>
          </cell>
        </row>
      </sheetData>
      <sheetData sheetId="12">
        <row r="7">
          <cell r="B7">
            <v>41746</v>
          </cell>
        </row>
      </sheetData>
      <sheetData sheetId="13">
        <row r="7">
          <cell r="B7">
            <v>41746</v>
          </cell>
        </row>
      </sheetData>
      <sheetData sheetId="14">
        <row r="36">
          <cell r="B36">
            <v>278.79602011529056</v>
          </cell>
        </row>
      </sheetData>
      <sheetData sheetId="15"/>
      <sheetData sheetId="16">
        <row r="12">
          <cell r="C12">
            <v>149.22001</v>
          </cell>
        </row>
        <row r="13">
          <cell r="C13">
            <v>149.03100000000001</v>
          </cell>
        </row>
        <row r="14">
          <cell r="C14">
            <v>149.03100000000001</v>
          </cell>
        </row>
        <row r="15">
          <cell r="C15">
            <v>149.03100000000001</v>
          </cell>
        </row>
        <row r="16">
          <cell r="C16">
            <v>149.03100000000001</v>
          </cell>
        </row>
        <row r="17">
          <cell r="C17">
            <v>147.38498999999999</v>
          </cell>
        </row>
        <row r="18">
          <cell r="C18">
            <v>49.191200000000002</v>
          </cell>
        </row>
        <row r="19">
          <cell r="C19">
            <v>83.269005000000007</v>
          </cell>
        </row>
        <row r="20">
          <cell r="C20">
            <v>140.736641666667</v>
          </cell>
        </row>
        <row r="21">
          <cell r="C21">
            <v>144.197303333333</v>
          </cell>
        </row>
        <row r="22">
          <cell r="C22">
            <v>147.26916499999999</v>
          </cell>
        </row>
        <row r="23">
          <cell r="C23">
            <v>149.41610499999999</v>
          </cell>
        </row>
        <row r="24">
          <cell r="C24">
            <v>150.34449000000001</v>
          </cell>
        </row>
        <row r="25">
          <cell r="C25">
            <v>150.38292833333301</v>
          </cell>
        </row>
        <row r="26">
          <cell r="C26">
            <v>150.500043333333</v>
          </cell>
        </row>
        <row r="27">
          <cell r="C27">
            <v>151.43463333333301</v>
          </cell>
        </row>
        <row r="28">
          <cell r="C28">
            <v>145.47572666666699</v>
          </cell>
        </row>
        <row r="29">
          <cell r="C29">
            <v>149.56981666666701</v>
          </cell>
        </row>
        <row r="30">
          <cell r="C30">
            <v>151.39785833333301</v>
          </cell>
        </row>
        <row r="31">
          <cell r="C31">
            <v>152.54974166666699</v>
          </cell>
        </row>
        <row r="32">
          <cell r="C32">
            <v>150.24776</v>
          </cell>
        </row>
        <row r="33">
          <cell r="C33">
            <v>157.10076166666701</v>
          </cell>
        </row>
        <row r="34">
          <cell r="C34">
            <v>146.73820833333301</v>
          </cell>
        </row>
        <row r="35">
          <cell r="C35">
            <v>149.54930666666701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 refreshError="1">
        <row r="4">
          <cell r="C4">
            <v>41730</v>
          </cell>
          <cell r="D4">
            <v>41731</v>
          </cell>
          <cell r="E4">
            <v>41732</v>
          </cell>
          <cell r="F4">
            <v>41733</v>
          </cell>
          <cell r="G4">
            <v>41734</v>
          </cell>
          <cell r="H4">
            <v>41735</v>
          </cell>
          <cell r="I4">
            <v>41736</v>
          </cell>
          <cell r="J4">
            <v>41737</v>
          </cell>
          <cell r="K4">
            <v>41738</v>
          </cell>
          <cell r="L4">
            <v>41739</v>
          </cell>
          <cell r="M4">
            <v>41740</v>
          </cell>
          <cell r="N4">
            <v>41741</v>
          </cell>
          <cell r="O4">
            <v>41742</v>
          </cell>
          <cell r="P4">
            <v>41743</v>
          </cell>
          <cell r="Q4">
            <v>41744</v>
          </cell>
          <cell r="R4">
            <v>41745</v>
          </cell>
          <cell r="S4">
            <v>41746</v>
          </cell>
          <cell r="T4">
            <v>41747</v>
          </cell>
          <cell r="U4">
            <v>41748</v>
          </cell>
          <cell r="V4">
            <v>41749</v>
          </cell>
          <cell r="W4">
            <v>41750</v>
          </cell>
          <cell r="X4">
            <v>41751</v>
          </cell>
          <cell r="Y4">
            <v>41752</v>
          </cell>
          <cell r="Z4">
            <v>41753</v>
          </cell>
          <cell r="AA4">
            <v>41754</v>
          </cell>
          <cell r="AB4">
            <v>41755</v>
          </cell>
          <cell r="AC4">
            <v>41756</v>
          </cell>
          <cell r="AD4">
            <v>41757</v>
          </cell>
          <cell r="AE4">
            <v>41758</v>
          </cell>
          <cell r="AF4">
            <v>41759</v>
          </cell>
        </row>
        <row r="29">
          <cell r="C29">
            <v>3571.9706133333352</v>
          </cell>
          <cell r="D29">
            <v>3596.4043816666667</v>
          </cell>
          <cell r="E29">
            <v>3637.8481150000007</v>
          </cell>
          <cell r="F29">
            <v>3693.2628633333356</v>
          </cell>
          <cell r="G29">
            <v>3625.6709350000006</v>
          </cell>
          <cell r="H29">
            <v>3558.616803333332</v>
          </cell>
          <cell r="I29">
            <v>3774.0171683333347</v>
          </cell>
          <cell r="J29">
            <v>3764.4426766666661</v>
          </cell>
          <cell r="K29">
            <v>3693.7080799999994</v>
          </cell>
          <cell r="L29">
            <v>3639.7964483333317</v>
          </cell>
          <cell r="M29">
            <v>3644.2984200000028</v>
          </cell>
          <cell r="N29">
            <v>3639.3891683333359</v>
          </cell>
          <cell r="O29">
            <v>3647.2893583333334</v>
          </cell>
          <cell r="P29">
            <v>3767.2933366666671</v>
          </cell>
          <cell r="Q29">
            <v>3816.9058550000009</v>
          </cell>
          <cell r="R29">
            <v>3710.1198833333342</v>
          </cell>
          <cell r="S29">
            <v>3412.0996949999999</v>
          </cell>
          <cell r="T29">
            <v>3632.8220549999983</v>
          </cell>
          <cell r="U29">
            <v>3580.2500333333314</v>
          </cell>
          <cell r="V29">
            <v>3426.8927333333331</v>
          </cell>
          <cell r="W29">
            <v>3804.6317750000017</v>
          </cell>
          <cell r="X29">
            <v>3751.3607583333355</v>
          </cell>
          <cell r="Y29">
            <v>3796.9715450000003</v>
          </cell>
          <cell r="Z29">
            <v>3822.5563150000012</v>
          </cell>
          <cell r="AA29">
            <v>3842.3014799999992</v>
          </cell>
          <cell r="AB29">
            <v>3769.7326083333328</v>
          </cell>
          <cell r="AC29">
            <v>3730.8474950000018</v>
          </cell>
          <cell r="AD29">
            <v>3918.4408216666657</v>
          </cell>
          <cell r="AE29">
            <v>3916.3115933333329</v>
          </cell>
          <cell r="AF29">
            <v>3928.2971333333326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41747</v>
          </cell>
        </row>
      </sheetData>
      <sheetData sheetId="9"/>
      <sheetData sheetId="10">
        <row r="7">
          <cell r="B7">
            <v>41747</v>
          </cell>
        </row>
      </sheetData>
      <sheetData sheetId="11">
        <row r="7">
          <cell r="B7">
            <v>41747</v>
          </cell>
        </row>
      </sheetData>
      <sheetData sheetId="12">
        <row r="7">
          <cell r="B7">
            <v>41747</v>
          </cell>
        </row>
      </sheetData>
      <sheetData sheetId="13">
        <row r="7">
          <cell r="B7">
            <v>41747</v>
          </cell>
        </row>
      </sheetData>
      <sheetData sheetId="14">
        <row r="36">
          <cell r="B36">
            <v>325.13313563935918</v>
          </cell>
        </row>
      </sheetData>
      <sheetData sheetId="15"/>
      <sheetData sheetId="16">
        <row r="12">
          <cell r="C12">
            <v>149.03100000000001</v>
          </cell>
        </row>
        <row r="13">
          <cell r="C13">
            <v>149.03100000000001</v>
          </cell>
        </row>
        <row r="14">
          <cell r="C14">
            <v>151.25295333333301</v>
          </cell>
        </row>
        <row r="15">
          <cell r="C15">
            <v>155.50287333333301</v>
          </cell>
        </row>
        <row r="16">
          <cell r="C16">
            <v>149.03100000000001</v>
          </cell>
        </row>
        <row r="17">
          <cell r="C17">
            <v>151.50052333333301</v>
          </cell>
        </row>
        <row r="18">
          <cell r="C18">
            <v>149.03100000000001</v>
          </cell>
        </row>
        <row r="19">
          <cell r="C19">
            <v>151.830995</v>
          </cell>
        </row>
        <row r="20">
          <cell r="C20">
            <v>149.30980666666699</v>
          </cell>
        </row>
        <row r="21">
          <cell r="C21">
            <v>149.03100000000001</v>
          </cell>
        </row>
        <row r="22">
          <cell r="C22">
            <v>149.03100000000001</v>
          </cell>
        </row>
        <row r="23">
          <cell r="C23">
            <v>150.33888833333299</v>
          </cell>
        </row>
        <row r="24">
          <cell r="C24">
            <v>151.641155</v>
          </cell>
        </row>
        <row r="25">
          <cell r="C25">
            <v>152.26499999999999</v>
          </cell>
        </row>
        <row r="26">
          <cell r="C26">
            <v>152.26499999999999</v>
          </cell>
        </row>
        <row r="27">
          <cell r="C27">
            <v>153.864405</v>
          </cell>
        </row>
        <row r="28">
          <cell r="C28">
            <v>150.60629333333301</v>
          </cell>
        </row>
        <row r="29">
          <cell r="C29">
            <v>152.37934000000001</v>
          </cell>
        </row>
        <row r="30">
          <cell r="C30">
            <v>156.704905</v>
          </cell>
        </row>
        <row r="31">
          <cell r="C31">
            <v>154.388826666667</v>
          </cell>
        </row>
        <row r="32">
          <cell r="C32">
            <v>152.26499999999999</v>
          </cell>
        </row>
        <row r="33">
          <cell r="C33">
            <v>154.45809</v>
          </cell>
        </row>
        <row r="34">
          <cell r="C34">
            <v>149.03100000000001</v>
          </cell>
        </row>
        <row r="35">
          <cell r="C35">
            <v>149.03100000000001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41748</v>
          </cell>
        </row>
      </sheetData>
      <sheetData sheetId="9"/>
      <sheetData sheetId="10">
        <row r="7">
          <cell r="B7">
            <v>41748</v>
          </cell>
        </row>
      </sheetData>
      <sheetData sheetId="11">
        <row r="7">
          <cell r="B7">
            <v>41748</v>
          </cell>
        </row>
      </sheetData>
      <sheetData sheetId="12">
        <row r="7">
          <cell r="B7">
            <v>41748</v>
          </cell>
        </row>
      </sheetData>
      <sheetData sheetId="13">
        <row r="7">
          <cell r="B7">
            <v>41748</v>
          </cell>
        </row>
      </sheetData>
      <sheetData sheetId="14">
        <row r="36">
          <cell r="B36">
            <v>223.93717314804456</v>
          </cell>
        </row>
      </sheetData>
      <sheetData sheetId="15"/>
      <sheetData sheetId="16">
        <row r="12">
          <cell r="C12">
            <v>140.72800000000001</v>
          </cell>
        </row>
        <row r="13">
          <cell r="C13">
            <v>140.73070000000001</v>
          </cell>
        </row>
        <row r="14">
          <cell r="C14">
            <v>143.25409999999999</v>
          </cell>
        </row>
        <row r="15">
          <cell r="C15">
            <v>141.97499999999999</v>
          </cell>
        </row>
        <row r="16">
          <cell r="C16">
            <v>149.03100000000001</v>
          </cell>
        </row>
        <row r="17">
          <cell r="C17">
            <v>149.03100000000001</v>
          </cell>
        </row>
        <row r="18">
          <cell r="C18">
            <v>149.03100000000001</v>
          </cell>
        </row>
        <row r="19">
          <cell r="C19">
            <v>142.60470000000001</v>
          </cell>
        </row>
        <row r="20">
          <cell r="C20">
            <v>145.245</v>
          </cell>
        </row>
        <row r="21">
          <cell r="C21">
            <v>148.13570000000001</v>
          </cell>
        </row>
        <row r="22">
          <cell r="C22">
            <v>149.26723999999999</v>
          </cell>
        </row>
        <row r="23">
          <cell r="C23">
            <v>149.66937833333299</v>
          </cell>
        </row>
        <row r="24">
          <cell r="C24">
            <v>152.21674999999999</v>
          </cell>
        </row>
        <row r="25">
          <cell r="C25">
            <v>152.14043833333301</v>
          </cell>
        </row>
        <row r="26">
          <cell r="C26">
            <v>152.27698833333301</v>
          </cell>
        </row>
        <row r="27">
          <cell r="C27">
            <v>155.18446499999999</v>
          </cell>
        </row>
        <row r="28">
          <cell r="C28">
            <v>152.28231500000001</v>
          </cell>
        </row>
        <row r="29">
          <cell r="C29">
            <v>152.26499999999999</v>
          </cell>
        </row>
        <row r="30">
          <cell r="C30">
            <v>158.68178333333299</v>
          </cell>
        </row>
        <row r="31">
          <cell r="C31">
            <v>156.00712999999999</v>
          </cell>
        </row>
        <row r="32">
          <cell r="C32">
            <v>153.55020999999999</v>
          </cell>
        </row>
        <row r="33">
          <cell r="C33">
            <v>152.26499999999999</v>
          </cell>
        </row>
        <row r="34">
          <cell r="C34">
            <v>147.422235</v>
          </cell>
        </row>
        <row r="35">
          <cell r="C35">
            <v>147.25489999999999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41749</v>
          </cell>
        </row>
      </sheetData>
      <sheetData sheetId="9"/>
      <sheetData sheetId="10">
        <row r="7">
          <cell r="B7">
            <v>41749</v>
          </cell>
        </row>
      </sheetData>
      <sheetData sheetId="11">
        <row r="7">
          <cell r="B7">
            <v>41749</v>
          </cell>
        </row>
      </sheetData>
      <sheetData sheetId="12">
        <row r="7">
          <cell r="B7">
            <v>41749</v>
          </cell>
        </row>
      </sheetData>
      <sheetData sheetId="13">
        <row r="7">
          <cell r="B7">
            <v>41749</v>
          </cell>
        </row>
      </sheetData>
      <sheetData sheetId="14">
        <row r="36">
          <cell r="B36">
            <v>261.63146283481893</v>
          </cell>
        </row>
      </sheetData>
      <sheetData sheetId="15"/>
      <sheetData sheetId="16">
        <row r="12">
          <cell r="C12">
            <v>132.70063166666699</v>
          </cell>
        </row>
        <row r="13">
          <cell r="C13">
            <v>150.81311333333301</v>
          </cell>
        </row>
        <row r="14">
          <cell r="C14">
            <v>149.49194333333301</v>
          </cell>
        </row>
        <row r="15">
          <cell r="C15">
            <v>150.99664166666699</v>
          </cell>
        </row>
        <row r="16">
          <cell r="C16">
            <v>67.700999999999993</v>
          </cell>
        </row>
        <row r="17">
          <cell r="C17">
            <v>148.61371500000001</v>
          </cell>
        </row>
        <row r="18">
          <cell r="C18">
            <v>139.49193</v>
          </cell>
        </row>
        <row r="19">
          <cell r="C19">
            <v>80.015436666667</v>
          </cell>
        </row>
        <row r="20">
          <cell r="C20">
            <v>142.86666333333301</v>
          </cell>
        </row>
        <row r="21">
          <cell r="C21">
            <v>146.50346166666699</v>
          </cell>
        </row>
        <row r="22">
          <cell r="C22">
            <v>149.24933999999999</v>
          </cell>
        </row>
        <row r="23">
          <cell r="C23">
            <v>151.55375833333301</v>
          </cell>
        </row>
        <row r="24">
          <cell r="C24">
            <v>152.062996666667</v>
          </cell>
        </row>
        <row r="25">
          <cell r="C25">
            <v>152.26499999999999</v>
          </cell>
        </row>
        <row r="26">
          <cell r="C26">
            <v>152.26499999999999</v>
          </cell>
        </row>
        <row r="27">
          <cell r="C27">
            <v>151.848005</v>
          </cell>
        </row>
        <row r="28">
          <cell r="C28">
            <v>145.258555</v>
          </cell>
        </row>
        <row r="29">
          <cell r="C29">
            <v>153.738865</v>
          </cell>
        </row>
        <row r="30">
          <cell r="C30">
            <v>152.28141500000001</v>
          </cell>
        </row>
        <row r="31">
          <cell r="C31">
            <v>151.928368333333</v>
          </cell>
        </row>
        <row r="32">
          <cell r="C32">
            <v>151.87322666666699</v>
          </cell>
        </row>
        <row r="33">
          <cell r="C33">
            <v>151.65348166666701</v>
          </cell>
        </row>
        <row r="34">
          <cell r="C34">
            <v>153.116533333333</v>
          </cell>
        </row>
        <row r="35">
          <cell r="C35">
            <v>148.60365166666699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41750</v>
          </cell>
        </row>
      </sheetData>
      <sheetData sheetId="9"/>
      <sheetData sheetId="10">
        <row r="7">
          <cell r="B7">
            <v>41750</v>
          </cell>
        </row>
      </sheetData>
      <sheetData sheetId="11">
        <row r="7">
          <cell r="B7">
            <v>41750</v>
          </cell>
        </row>
      </sheetData>
      <sheetData sheetId="12">
        <row r="7">
          <cell r="B7">
            <v>41750</v>
          </cell>
        </row>
      </sheetData>
      <sheetData sheetId="13">
        <row r="7">
          <cell r="B7">
            <v>41750</v>
          </cell>
        </row>
      </sheetData>
      <sheetData sheetId="14">
        <row r="36">
          <cell r="B36">
            <v>292.74579479954934</v>
          </cell>
        </row>
      </sheetData>
      <sheetData sheetId="15"/>
      <sheetData sheetId="16">
        <row r="12">
          <cell r="C12">
            <v>153.905</v>
          </cell>
        </row>
        <row r="13">
          <cell r="C13">
            <v>153.905</v>
          </cell>
        </row>
        <row r="14">
          <cell r="C14">
            <v>153.94251</v>
          </cell>
        </row>
        <row r="15">
          <cell r="C15">
            <v>154.579321666667</v>
          </cell>
        </row>
        <row r="16">
          <cell r="C16">
            <v>155.90744166666701</v>
          </cell>
        </row>
        <row r="17">
          <cell r="C17">
            <v>153.55983000000001</v>
          </cell>
        </row>
        <row r="18">
          <cell r="C18">
            <v>149.54846000000001</v>
          </cell>
        </row>
        <row r="19">
          <cell r="C19">
            <v>154.622165</v>
          </cell>
        </row>
        <row r="20">
          <cell r="C20">
            <v>155.07142666666701</v>
          </cell>
        </row>
        <row r="21">
          <cell r="C21">
            <v>156.94545333333301</v>
          </cell>
        </row>
        <row r="22">
          <cell r="C22">
            <v>163.73791333333301</v>
          </cell>
        </row>
        <row r="23">
          <cell r="C23">
            <v>163.461436666667</v>
          </cell>
        </row>
        <row r="24">
          <cell r="C24">
            <v>163.146536666667</v>
          </cell>
        </row>
        <row r="25">
          <cell r="C25">
            <v>162.53045166666701</v>
          </cell>
        </row>
        <row r="26">
          <cell r="C26">
            <v>163.99376333333299</v>
          </cell>
        </row>
        <row r="27">
          <cell r="C27">
            <v>162.811473333333</v>
          </cell>
        </row>
        <row r="28">
          <cell r="C28">
            <v>163.34335666666701</v>
          </cell>
        </row>
        <row r="29">
          <cell r="C29">
            <v>154.96542500000001</v>
          </cell>
        </row>
        <row r="30">
          <cell r="C30">
            <v>168.87673833333301</v>
          </cell>
        </row>
        <row r="31">
          <cell r="C31">
            <v>170.04298499999999</v>
          </cell>
        </row>
        <row r="32">
          <cell r="C32">
            <v>162.378806666667</v>
          </cell>
        </row>
        <row r="33">
          <cell r="C33">
            <v>156.92491999999999</v>
          </cell>
        </row>
        <row r="34">
          <cell r="C34">
            <v>152.21120166666699</v>
          </cell>
        </row>
        <row r="35">
          <cell r="C35">
            <v>154.22015833333299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41751</v>
          </cell>
        </row>
      </sheetData>
      <sheetData sheetId="9"/>
      <sheetData sheetId="10">
        <row r="7">
          <cell r="B7">
            <v>41751</v>
          </cell>
        </row>
      </sheetData>
      <sheetData sheetId="11">
        <row r="7">
          <cell r="B7">
            <v>41751</v>
          </cell>
        </row>
      </sheetData>
      <sheetData sheetId="12">
        <row r="7">
          <cell r="B7">
            <v>41751</v>
          </cell>
        </row>
      </sheetData>
      <sheetData sheetId="13">
        <row r="7">
          <cell r="B7">
            <v>41751</v>
          </cell>
        </row>
      </sheetData>
      <sheetData sheetId="14">
        <row r="36">
          <cell r="B36">
            <v>325.31869132579584</v>
          </cell>
        </row>
      </sheetData>
      <sheetData sheetId="15"/>
      <sheetData sheetId="16">
        <row r="12">
          <cell r="C12">
            <v>153.905</v>
          </cell>
        </row>
        <row r="13">
          <cell r="C13">
            <v>153.905</v>
          </cell>
        </row>
        <row r="14">
          <cell r="C14">
            <v>153.905</v>
          </cell>
        </row>
        <row r="15">
          <cell r="C15">
            <v>153.905</v>
          </cell>
        </row>
        <row r="16">
          <cell r="C16">
            <v>148.578486666667</v>
          </cell>
        </row>
        <row r="17">
          <cell r="C17">
            <v>147.722025</v>
          </cell>
        </row>
        <row r="18">
          <cell r="C18">
            <v>148.306706666667</v>
          </cell>
        </row>
        <row r="19">
          <cell r="C19">
            <v>152.35931666666701</v>
          </cell>
        </row>
        <row r="20">
          <cell r="C20">
            <v>153.859653333333</v>
          </cell>
        </row>
        <row r="21">
          <cell r="C21">
            <v>157.57371166666701</v>
          </cell>
        </row>
        <row r="22">
          <cell r="C22">
            <v>162.457066666667</v>
          </cell>
        </row>
        <row r="23">
          <cell r="C23">
            <v>162.30139666666699</v>
          </cell>
        </row>
        <row r="24">
          <cell r="C24">
            <v>162.604896666667</v>
          </cell>
        </row>
        <row r="25">
          <cell r="C25">
            <v>162.62825333333299</v>
          </cell>
        </row>
        <row r="26">
          <cell r="C26">
            <v>162.376448333333</v>
          </cell>
        </row>
        <row r="27">
          <cell r="C27">
            <v>162.627463333333</v>
          </cell>
        </row>
        <row r="28">
          <cell r="C28">
            <v>162.48622499999999</v>
          </cell>
        </row>
        <row r="29">
          <cell r="C29">
            <v>162.99415833333299</v>
          </cell>
        </row>
        <row r="30">
          <cell r="C30">
            <v>154.47856666666701</v>
          </cell>
        </row>
        <row r="31">
          <cell r="C31">
            <v>154.739566666667</v>
          </cell>
        </row>
        <row r="32">
          <cell r="C32">
            <v>154.709601666667</v>
          </cell>
        </row>
        <row r="33">
          <cell r="C33">
            <v>154.117623333333</v>
          </cell>
        </row>
        <row r="34">
          <cell r="C34">
            <v>153.769556666667</v>
          </cell>
        </row>
        <row r="35">
          <cell r="C35">
            <v>155.05003500000001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41752</v>
          </cell>
        </row>
      </sheetData>
      <sheetData sheetId="9"/>
      <sheetData sheetId="10">
        <row r="7">
          <cell r="B7">
            <v>41752</v>
          </cell>
        </row>
      </sheetData>
      <sheetData sheetId="11">
        <row r="7">
          <cell r="B7">
            <v>41752</v>
          </cell>
        </row>
      </sheetData>
      <sheetData sheetId="12">
        <row r="7">
          <cell r="B7">
            <v>41752</v>
          </cell>
        </row>
      </sheetData>
      <sheetData sheetId="13">
        <row r="7">
          <cell r="B7">
            <v>41752</v>
          </cell>
        </row>
      </sheetData>
      <sheetData sheetId="14">
        <row r="36">
          <cell r="B36">
            <v>310.48478584078299</v>
          </cell>
        </row>
      </sheetData>
      <sheetData sheetId="15"/>
      <sheetData sheetId="16">
        <row r="12">
          <cell r="C12">
            <v>153.905</v>
          </cell>
        </row>
        <row r="13">
          <cell r="C13">
            <v>152.295301666667</v>
          </cell>
        </row>
        <row r="14">
          <cell r="C14">
            <v>148.592903333333</v>
          </cell>
        </row>
        <row r="15">
          <cell r="C15">
            <v>152.334638333333</v>
          </cell>
        </row>
        <row r="16">
          <cell r="C16">
            <v>149.236948333333</v>
          </cell>
        </row>
        <row r="17">
          <cell r="C17">
            <v>153.905</v>
          </cell>
        </row>
        <row r="18">
          <cell r="C18">
            <v>148.75497833333301</v>
          </cell>
        </row>
        <row r="19">
          <cell r="C19">
            <v>153.06523000000001</v>
          </cell>
        </row>
        <row r="20">
          <cell r="C20">
            <v>154.539516666667</v>
          </cell>
        </row>
        <row r="21">
          <cell r="C21">
            <v>161.377571666666</v>
          </cell>
        </row>
        <row r="22">
          <cell r="C22">
            <v>161.79081333333301</v>
          </cell>
        </row>
        <row r="23">
          <cell r="C23">
            <v>162.724453333333</v>
          </cell>
        </row>
        <row r="24">
          <cell r="C24">
            <v>162.25529</v>
          </cell>
        </row>
        <row r="25">
          <cell r="C25">
            <v>162.99496666666701</v>
          </cell>
        </row>
        <row r="26">
          <cell r="C26">
            <v>165.29398333333299</v>
          </cell>
        </row>
        <row r="27">
          <cell r="C27">
            <v>164.69725666666699</v>
          </cell>
        </row>
        <row r="28">
          <cell r="C28">
            <v>168.24946666666699</v>
          </cell>
        </row>
        <row r="29">
          <cell r="C29">
            <v>164.55673666666701</v>
          </cell>
        </row>
        <row r="30">
          <cell r="C30">
            <v>160.245906666667</v>
          </cell>
        </row>
        <row r="31">
          <cell r="C31">
            <v>164.92153666666701</v>
          </cell>
        </row>
        <row r="32">
          <cell r="C32">
            <v>171.061871666667</v>
          </cell>
        </row>
        <row r="33">
          <cell r="C33">
            <v>153.59586666666701</v>
          </cell>
        </row>
        <row r="34">
          <cell r="C34">
            <v>153.61936666666699</v>
          </cell>
        </row>
        <row r="35">
          <cell r="C35">
            <v>152.95694166666701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41753</v>
          </cell>
        </row>
      </sheetData>
      <sheetData sheetId="9"/>
      <sheetData sheetId="10">
        <row r="7">
          <cell r="B7">
            <v>41753</v>
          </cell>
        </row>
      </sheetData>
      <sheetData sheetId="11">
        <row r="7">
          <cell r="B7">
            <v>41753</v>
          </cell>
        </row>
      </sheetData>
      <sheetData sheetId="12">
        <row r="7">
          <cell r="B7">
            <v>41753</v>
          </cell>
        </row>
      </sheetData>
      <sheetData sheetId="13">
        <row r="7">
          <cell r="B7">
            <v>41753</v>
          </cell>
        </row>
      </sheetData>
      <sheetData sheetId="14">
        <row r="36">
          <cell r="B36">
            <v>315.57435777697884</v>
          </cell>
        </row>
      </sheetData>
      <sheetData sheetId="15"/>
      <sheetData sheetId="16">
        <row r="12">
          <cell r="C12">
            <v>149.96639666666701</v>
          </cell>
        </row>
        <row r="13">
          <cell r="C13">
            <v>153.897236666667</v>
          </cell>
        </row>
        <row r="14">
          <cell r="C14">
            <v>153.905</v>
          </cell>
        </row>
        <row r="15">
          <cell r="C15">
            <v>153.905</v>
          </cell>
        </row>
        <row r="16">
          <cell r="C16">
            <v>148.39553833333301</v>
          </cell>
        </row>
        <row r="17">
          <cell r="C17">
            <v>153.06462166666699</v>
          </cell>
        </row>
        <row r="18">
          <cell r="C18">
            <v>151.56685666666701</v>
          </cell>
        </row>
        <row r="19">
          <cell r="C19">
            <v>153.64286000000001</v>
          </cell>
        </row>
        <row r="20">
          <cell r="C20">
            <v>155.68632333333301</v>
          </cell>
        </row>
        <row r="21">
          <cell r="C21">
            <v>163.121788333333</v>
          </cell>
        </row>
        <row r="22">
          <cell r="C22">
            <v>163.25823</v>
          </cell>
        </row>
        <row r="23">
          <cell r="C23">
            <v>165.37349499999999</v>
          </cell>
        </row>
        <row r="24">
          <cell r="C24">
            <v>165.23533499999999</v>
          </cell>
        </row>
        <row r="25">
          <cell r="C25">
            <v>167.50453999999999</v>
          </cell>
        </row>
        <row r="26">
          <cell r="C26">
            <v>164.87607666666699</v>
          </cell>
        </row>
        <row r="27">
          <cell r="C27">
            <v>164.68994499999999</v>
          </cell>
        </row>
        <row r="28">
          <cell r="C28">
            <v>165.160126666667</v>
          </cell>
        </row>
        <row r="29">
          <cell r="C29">
            <v>168.21318666666701</v>
          </cell>
        </row>
        <row r="30">
          <cell r="C30">
            <v>163.217958333333</v>
          </cell>
        </row>
        <row r="31">
          <cell r="C31">
            <v>164.77316833333299</v>
          </cell>
        </row>
        <row r="32">
          <cell r="C32">
            <v>168.744826666667</v>
          </cell>
        </row>
        <row r="33">
          <cell r="C33">
            <v>157.19213500000001</v>
          </cell>
        </row>
        <row r="34">
          <cell r="C34">
            <v>153.254523333333</v>
          </cell>
        </row>
        <row r="35">
          <cell r="C35">
            <v>153.91114666666701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41754</v>
          </cell>
        </row>
      </sheetData>
      <sheetData sheetId="9"/>
      <sheetData sheetId="10">
        <row r="7">
          <cell r="B7">
            <v>41754</v>
          </cell>
        </row>
      </sheetData>
      <sheetData sheetId="11">
        <row r="7">
          <cell r="B7">
            <v>41754</v>
          </cell>
        </row>
      </sheetData>
      <sheetData sheetId="12">
        <row r="7">
          <cell r="B7">
            <v>41754</v>
          </cell>
        </row>
      </sheetData>
      <sheetData sheetId="13">
        <row r="7">
          <cell r="B7">
            <v>41754</v>
          </cell>
        </row>
      </sheetData>
      <sheetData sheetId="14">
        <row r="36">
          <cell r="B36">
            <v>331.87179433878157</v>
          </cell>
        </row>
      </sheetData>
      <sheetData sheetId="15"/>
      <sheetData sheetId="16">
        <row r="12">
          <cell r="C12">
            <v>153.70170833333299</v>
          </cell>
        </row>
        <row r="13">
          <cell r="C13">
            <v>153.328531666667</v>
          </cell>
        </row>
        <row r="14">
          <cell r="C14">
            <v>153.526418333333</v>
          </cell>
        </row>
        <row r="15">
          <cell r="C15">
            <v>153.346323333333</v>
          </cell>
        </row>
        <row r="16">
          <cell r="C16">
            <v>153.34117000000001</v>
          </cell>
        </row>
        <row r="17">
          <cell r="C17">
            <v>153.26369</v>
          </cell>
        </row>
        <row r="18">
          <cell r="C18">
            <v>153.370043333333</v>
          </cell>
        </row>
        <row r="19">
          <cell r="C19">
            <v>153.72009499999999</v>
          </cell>
        </row>
        <row r="20">
          <cell r="C20">
            <v>158.76960666666699</v>
          </cell>
        </row>
        <row r="21">
          <cell r="C21">
            <v>163.37687500000001</v>
          </cell>
        </row>
        <row r="22">
          <cell r="C22">
            <v>167.08560499999999</v>
          </cell>
        </row>
        <row r="23">
          <cell r="C23">
            <v>164.62815000000001</v>
          </cell>
        </row>
        <row r="24">
          <cell r="C24">
            <v>164.713855</v>
          </cell>
        </row>
        <row r="25">
          <cell r="C25">
            <v>164.735803333333</v>
          </cell>
        </row>
        <row r="26">
          <cell r="C26">
            <v>164.729553333333</v>
          </cell>
        </row>
        <row r="27">
          <cell r="C27">
            <v>165.689991666667</v>
          </cell>
        </row>
        <row r="28">
          <cell r="C28">
            <v>170.72106833333299</v>
          </cell>
        </row>
        <row r="29">
          <cell r="C29">
            <v>162.47120166666701</v>
          </cell>
        </row>
        <row r="30">
          <cell r="C30">
            <v>162.08921833333301</v>
          </cell>
        </row>
        <row r="31">
          <cell r="C31">
            <v>168.76244333333301</v>
          </cell>
        </row>
        <row r="32">
          <cell r="C32">
            <v>174.466366666667</v>
          </cell>
        </row>
        <row r="33">
          <cell r="C33">
            <v>155.34793999999999</v>
          </cell>
        </row>
        <row r="34">
          <cell r="C34">
            <v>153.21082166666699</v>
          </cell>
        </row>
        <row r="35">
          <cell r="C35">
            <v>153.905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41755</v>
          </cell>
        </row>
      </sheetData>
      <sheetData sheetId="9"/>
      <sheetData sheetId="10">
        <row r="7">
          <cell r="B7">
            <v>41755</v>
          </cell>
        </row>
      </sheetData>
      <sheetData sheetId="11">
        <row r="7">
          <cell r="B7">
            <v>41755</v>
          </cell>
        </row>
      </sheetData>
      <sheetData sheetId="12">
        <row r="7">
          <cell r="B7">
            <v>41755</v>
          </cell>
        </row>
      </sheetData>
      <sheetData sheetId="13">
        <row r="7">
          <cell r="B7">
            <v>41755</v>
          </cell>
        </row>
      </sheetData>
      <sheetData sheetId="14">
        <row r="36">
          <cell r="B36">
            <v>311.88527549089974</v>
          </cell>
        </row>
      </sheetData>
      <sheetData sheetId="15"/>
      <sheetData sheetId="16">
        <row r="12">
          <cell r="C12">
            <v>155.712281666667</v>
          </cell>
        </row>
        <row r="13">
          <cell r="C13">
            <v>153.905</v>
          </cell>
        </row>
        <row r="14">
          <cell r="C14">
            <v>153.905</v>
          </cell>
        </row>
        <row r="15">
          <cell r="C15">
            <v>153.905</v>
          </cell>
        </row>
        <row r="16">
          <cell r="C16">
            <v>153.905</v>
          </cell>
        </row>
        <row r="17">
          <cell r="C17">
            <v>153.905</v>
          </cell>
        </row>
        <row r="18">
          <cell r="C18">
            <v>153.905</v>
          </cell>
        </row>
        <row r="19">
          <cell r="C19">
            <v>153.905</v>
          </cell>
        </row>
        <row r="20">
          <cell r="C20">
            <v>155.39230499999999</v>
          </cell>
        </row>
        <row r="21">
          <cell r="C21">
            <v>161.846</v>
          </cell>
        </row>
        <row r="22">
          <cell r="C22">
            <v>164.90796499999999</v>
          </cell>
        </row>
        <row r="23">
          <cell r="C23">
            <v>162.55724833333301</v>
          </cell>
        </row>
        <row r="24">
          <cell r="C24">
            <v>163.79934333333301</v>
          </cell>
        </row>
        <row r="25">
          <cell r="C25">
            <v>162.56596666666701</v>
          </cell>
        </row>
        <row r="26">
          <cell r="C26">
            <v>157.34511333333299</v>
          </cell>
        </row>
        <row r="27">
          <cell r="C27">
            <v>154.00447</v>
          </cell>
        </row>
        <row r="28">
          <cell r="C28">
            <v>155.419285</v>
          </cell>
        </row>
        <row r="29">
          <cell r="C29">
            <v>153.51740833333301</v>
          </cell>
        </row>
        <row r="30">
          <cell r="C30">
            <v>160.19631666666601</v>
          </cell>
        </row>
        <row r="31">
          <cell r="C31">
            <v>161.846</v>
          </cell>
        </row>
        <row r="32">
          <cell r="C32">
            <v>157.827791666667</v>
          </cell>
        </row>
        <row r="33">
          <cell r="C33">
            <v>157.650113333333</v>
          </cell>
        </row>
        <row r="34">
          <cell r="C34">
            <v>153.905</v>
          </cell>
        </row>
        <row r="35">
          <cell r="C35">
            <v>153.905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41756</v>
          </cell>
        </row>
      </sheetData>
      <sheetData sheetId="9"/>
      <sheetData sheetId="10">
        <row r="7">
          <cell r="B7">
            <v>41756</v>
          </cell>
        </row>
      </sheetData>
      <sheetData sheetId="11">
        <row r="7">
          <cell r="B7">
            <v>41756</v>
          </cell>
        </row>
      </sheetData>
      <sheetData sheetId="12">
        <row r="7">
          <cell r="B7">
            <v>41756</v>
          </cell>
        </row>
      </sheetData>
      <sheetData sheetId="13">
        <row r="7">
          <cell r="B7">
            <v>41756</v>
          </cell>
        </row>
      </sheetData>
      <sheetData sheetId="14">
        <row r="36">
          <cell r="B36">
            <v>277.73997282291054</v>
          </cell>
        </row>
      </sheetData>
      <sheetData sheetId="15"/>
      <sheetData sheetId="16">
        <row r="12">
          <cell r="C12">
            <v>153.905</v>
          </cell>
        </row>
        <row r="13">
          <cell r="C13">
            <v>153.905</v>
          </cell>
        </row>
        <row r="14">
          <cell r="C14">
            <v>156.55244666666701</v>
          </cell>
        </row>
        <row r="15">
          <cell r="C15">
            <v>153.905</v>
          </cell>
        </row>
        <row r="16">
          <cell r="C16">
            <v>154.115906666667</v>
          </cell>
        </row>
        <row r="17">
          <cell r="C17">
            <v>153.71133</v>
          </cell>
        </row>
        <row r="18">
          <cell r="C18">
            <v>149.116921666667</v>
          </cell>
        </row>
        <row r="19">
          <cell r="C19">
            <v>154.28888499999999</v>
          </cell>
        </row>
        <row r="20">
          <cell r="C20">
            <v>153.905</v>
          </cell>
        </row>
        <row r="21">
          <cell r="C21">
            <v>153.905</v>
          </cell>
        </row>
        <row r="22">
          <cell r="C22">
            <v>153.905</v>
          </cell>
        </row>
        <row r="23">
          <cell r="C23">
            <v>155.01136666666699</v>
          </cell>
        </row>
        <row r="24">
          <cell r="C24">
            <v>158.33014</v>
          </cell>
        </row>
        <row r="25">
          <cell r="C25">
            <v>161.846</v>
          </cell>
        </row>
        <row r="26">
          <cell r="C26">
            <v>156.16829166666699</v>
          </cell>
        </row>
        <row r="27">
          <cell r="C27">
            <v>153.905</v>
          </cell>
        </row>
        <row r="28">
          <cell r="C28">
            <v>154.15836999999999</v>
          </cell>
        </row>
        <row r="29">
          <cell r="C29">
            <v>155.96266333333301</v>
          </cell>
        </row>
        <row r="30">
          <cell r="C30">
            <v>155.76907499999999</v>
          </cell>
        </row>
        <row r="31">
          <cell r="C31">
            <v>159.916</v>
          </cell>
        </row>
        <row r="32">
          <cell r="C32">
            <v>161.846</v>
          </cell>
        </row>
        <row r="33">
          <cell r="C33">
            <v>158.90909833333299</v>
          </cell>
        </row>
        <row r="34">
          <cell r="C34">
            <v>153.905</v>
          </cell>
        </row>
        <row r="35">
          <cell r="C35">
            <v>153.905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41730</v>
          </cell>
        </row>
      </sheetData>
      <sheetData sheetId="9"/>
      <sheetData sheetId="10">
        <row r="7">
          <cell r="B7">
            <v>41730</v>
          </cell>
        </row>
      </sheetData>
      <sheetData sheetId="11">
        <row r="7">
          <cell r="B7">
            <v>41730</v>
          </cell>
        </row>
      </sheetData>
      <sheetData sheetId="12">
        <row r="7">
          <cell r="B7">
            <v>41730</v>
          </cell>
        </row>
      </sheetData>
      <sheetData sheetId="13">
        <row r="7">
          <cell r="B7">
            <v>41730</v>
          </cell>
        </row>
      </sheetData>
      <sheetData sheetId="14">
        <row r="36">
          <cell r="B36">
            <v>316.65117750118799</v>
          </cell>
        </row>
      </sheetData>
      <sheetData sheetId="15"/>
      <sheetData sheetId="16">
        <row r="12">
          <cell r="C12">
            <v>139.034075</v>
          </cell>
        </row>
        <row r="13">
          <cell r="C13">
            <v>139.51610666666701</v>
          </cell>
        </row>
        <row r="14">
          <cell r="C14">
            <v>139.820651666667</v>
          </cell>
        </row>
        <row r="15">
          <cell r="C15">
            <v>139.78691166666701</v>
          </cell>
        </row>
        <row r="16">
          <cell r="C16">
            <v>138.92174666666699</v>
          </cell>
        </row>
        <row r="17">
          <cell r="C17">
            <v>139.09048833333301</v>
          </cell>
        </row>
        <row r="18">
          <cell r="C18">
            <v>144.41892999999999</v>
          </cell>
        </row>
        <row r="19">
          <cell r="C19">
            <v>144.679025</v>
          </cell>
        </row>
        <row r="20">
          <cell r="C20">
            <v>150.42462</v>
          </cell>
        </row>
        <row r="21">
          <cell r="C21">
            <v>150.42400000000001</v>
          </cell>
        </row>
        <row r="22">
          <cell r="C22">
            <v>150.42400000000001</v>
          </cell>
        </row>
        <row r="23">
          <cell r="C23">
            <v>152.30336333333301</v>
          </cell>
        </row>
        <row r="24">
          <cell r="C24">
            <v>152.16192166666701</v>
          </cell>
        </row>
        <row r="25">
          <cell r="C25">
            <v>155.021606666667</v>
          </cell>
        </row>
        <row r="26">
          <cell r="C26">
            <v>152.43501833333301</v>
          </cell>
        </row>
        <row r="27">
          <cell r="C27">
            <v>156.23099999999999</v>
          </cell>
        </row>
        <row r="28">
          <cell r="C28">
            <v>159.94548666666699</v>
          </cell>
        </row>
        <row r="29">
          <cell r="C29">
            <v>151.818186666667</v>
          </cell>
        </row>
        <row r="30">
          <cell r="C30">
            <v>157.79949500000001</v>
          </cell>
        </row>
        <row r="31">
          <cell r="C31">
            <v>158.751816666667</v>
          </cell>
        </row>
        <row r="32">
          <cell r="C32">
            <v>155.15420499999999</v>
          </cell>
        </row>
        <row r="33">
          <cell r="C33">
            <v>150.42400000000001</v>
          </cell>
        </row>
        <row r="34">
          <cell r="C34">
            <v>148.51869500000001</v>
          </cell>
        </row>
        <row r="35">
          <cell r="C35">
            <v>144.86526333333299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41757</v>
          </cell>
        </row>
      </sheetData>
      <sheetData sheetId="9"/>
      <sheetData sheetId="10">
        <row r="7">
          <cell r="B7">
            <v>41757</v>
          </cell>
        </row>
      </sheetData>
      <sheetData sheetId="11">
        <row r="7">
          <cell r="B7">
            <v>41757</v>
          </cell>
        </row>
      </sheetData>
      <sheetData sheetId="12">
        <row r="7">
          <cell r="B7">
            <v>41757</v>
          </cell>
        </row>
      </sheetData>
      <sheetData sheetId="13">
        <row r="7">
          <cell r="B7">
            <v>41757</v>
          </cell>
        </row>
      </sheetData>
      <sheetData sheetId="14">
        <row r="36">
          <cell r="B36">
            <v>314.86560185670697</v>
          </cell>
        </row>
      </sheetData>
      <sheetData sheetId="15"/>
      <sheetData sheetId="16">
        <row r="12">
          <cell r="C12">
            <v>155.49029999999999</v>
          </cell>
        </row>
        <row r="13">
          <cell r="C13">
            <v>158.42687833333301</v>
          </cell>
        </row>
        <row r="14">
          <cell r="C14">
            <v>155.49029999999999</v>
          </cell>
        </row>
        <row r="15">
          <cell r="C15">
            <v>155.49029999999999</v>
          </cell>
        </row>
        <row r="16">
          <cell r="C16">
            <v>155.49029999999999</v>
          </cell>
        </row>
        <row r="17">
          <cell r="C17">
            <v>155.49029999999999</v>
          </cell>
        </row>
        <row r="18">
          <cell r="C18">
            <v>155.49029999999999</v>
          </cell>
        </row>
        <row r="19">
          <cell r="C19">
            <v>157.440143333333</v>
          </cell>
        </row>
        <row r="20">
          <cell r="C20">
            <v>166.15227166666699</v>
          </cell>
        </row>
        <row r="21">
          <cell r="C21">
            <v>167.20602666666699</v>
          </cell>
        </row>
        <row r="22">
          <cell r="C22">
            <v>166.285136666667</v>
          </cell>
        </row>
        <row r="23">
          <cell r="C23">
            <v>166.298396666667</v>
          </cell>
        </row>
        <row r="24">
          <cell r="C24">
            <v>166.29902000000001</v>
          </cell>
        </row>
        <row r="25">
          <cell r="C25">
            <v>166.35502666666699</v>
          </cell>
        </row>
        <row r="26">
          <cell r="C26">
            <v>166.32492666666701</v>
          </cell>
        </row>
        <row r="27">
          <cell r="C27">
            <v>166.40737999999999</v>
          </cell>
        </row>
        <row r="28">
          <cell r="C28">
            <v>170.24573333333299</v>
          </cell>
        </row>
        <row r="29">
          <cell r="C29">
            <v>168.174673333333</v>
          </cell>
        </row>
        <row r="30">
          <cell r="C30">
            <v>170.39701333333301</v>
          </cell>
        </row>
        <row r="31">
          <cell r="C31">
            <v>166.30115000000001</v>
          </cell>
        </row>
        <row r="32">
          <cell r="C32">
            <v>168.97636666666699</v>
          </cell>
        </row>
        <row r="33">
          <cell r="C33">
            <v>173.78495333333299</v>
          </cell>
        </row>
        <row r="34">
          <cell r="C34">
            <v>163.84072333333299</v>
          </cell>
        </row>
        <row r="35">
          <cell r="C35">
            <v>156.58320166666601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41758</v>
          </cell>
        </row>
      </sheetData>
      <sheetData sheetId="9"/>
      <sheetData sheetId="10">
        <row r="7">
          <cell r="B7">
            <v>41758</v>
          </cell>
        </row>
      </sheetData>
      <sheetData sheetId="11">
        <row r="7">
          <cell r="B7">
            <v>41758</v>
          </cell>
        </row>
      </sheetData>
      <sheetData sheetId="12">
        <row r="7">
          <cell r="B7">
            <v>41758</v>
          </cell>
        </row>
      </sheetData>
      <sheetData sheetId="13">
        <row r="7">
          <cell r="B7">
            <v>41758</v>
          </cell>
        </row>
      </sheetData>
      <sheetData sheetId="14">
        <row r="36">
          <cell r="B36">
            <v>327.92690513789006</v>
          </cell>
        </row>
      </sheetData>
      <sheetData sheetId="15"/>
      <sheetData sheetId="16">
        <row r="12">
          <cell r="C12">
            <v>155.49029999999999</v>
          </cell>
        </row>
        <row r="13">
          <cell r="C13">
            <v>155.49029999999999</v>
          </cell>
        </row>
        <row r="14">
          <cell r="C14">
            <v>155.49029999999999</v>
          </cell>
        </row>
        <row r="15">
          <cell r="C15">
            <v>155.49029999999999</v>
          </cell>
        </row>
        <row r="16">
          <cell r="C16">
            <v>155.49029999999999</v>
          </cell>
        </row>
        <row r="17">
          <cell r="C17">
            <v>156.515273333333</v>
          </cell>
        </row>
        <row r="18">
          <cell r="C18">
            <v>156.54134166666699</v>
          </cell>
        </row>
        <row r="19">
          <cell r="C19">
            <v>159.63375666666701</v>
          </cell>
        </row>
        <row r="20">
          <cell r="C20">
            <v>165.04150999999999</v>
          </cell>
        </row>
        <row r="21">
          <cell r="C21">
            <v>168.755558333333</v>
          </cell>
        </row>
        <row r="22">
          <cell r="C22">
            <v>166.305716666667</v>
          </cell>
        </row>
        <row r="23">
          <cell r="C23">
            <v>166.35112333333299</v>
          </cell>
        </row>
        <row r="24">
          <cell r="C24">
            <v>166.42793333333299</v>
          </cell>
        </row>
        <row r="25">
          <cell r="C25">
            <v>166.422965</v>
          </cell>
        </row>
        <row r="26">
          <cell r="C26">
            <v>166.50121666666701</v>
          </cell>
        </row>
        <row r="27">
          <cell r="C27">
            <v>166.50318666666701</v>
          </cell>
        </row>
        <row r="28">
          <cell r="C28">
            <v>168.78658999999999</v>
          </cell>
        </row>
        <row r="29">
          <cell r="C29">
            <v>166.95838166666701</v>
          </cell>
        </row>
        <row r="30">
          <cell r="C30">
            <v>169.01434333333299</v>
          </cell>
        </row>
        <row r="31">
          <cell r="C31">
            <v>166.32672833333299</v>
          </cell>
        </row>
        <row r="32">
          <cell r="C32">
            <v>166.313516666667</v>
          </cell>
        </row>
        <row r="33">
          <cell r="C33">
            <v>172.334683333333</v>
          </cell>
        </row>
        <row r="34">
          <cell r="C34">
            <v>164.002475</v>
          </cell>
        </row>
        <row r="35">
          <cell r="C35">
            <v>160.123793333333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41759</v>
          </cell>
        </row>
      </sheetData>
      <sheetData sheetId="9"/>
      <sheetData sheetId="10">
        <row r="7">
          <cell r="B7">
            <v>41759</v>
          </cell>
        </row>
      </sheetData>
      <sheetData sheetId="11">
        <row r="7">
          <cell r="B7">
            <v>41759</v>
          </cell>
        </row>
      </sheetData>
      <sheetData sheetId="12">
        <row r="7">
          <cell r="B7">
            <v>41759</v>
          </cell>
        </row>
      </sheetData>
      <sheetData sheetId="13">
        <row r="7">
          <cell r="B7">
            <v>41759</v>
          </cell>
        </row>
      </sheetData>
      <sheetData sheetId="14">
        <row r="36">
          <cell r="B36">
            <v>331.55386800055322</v>
          </cell>
        </row>
      </sheetData>
      <sheetData sheetId="15"/>
      <sheetData sheetId="16">
        <row r="12">
          <cell r="C12">
            <v>165.67177000000001</v>
          </cell>
        </row>
        <row r="13">
          <cell r="C13">
            <v>157.08496833333299</v>
          </cell>
        </row>
        <row r="14">
          <cell r="C14">
            <v>156.71</v>
          </cell>
        </row>
        <row r="15">
          <cell r="C15">
            <v>159.65814499999999</v>
          </cell>
        </row>
        <row r="16">
          <cell r="C16">
            <v>155.49029999999999</v>
          </cell>
        </row>
        <row r="17">
          <cell r="C17">
            <v>157.48606166666701</v>
          </cell>
        </row>
        <row r="18">
          <cell r="C18">
            <v>156.73406499999999</v>
          </cell>
        </row>
        <row r="19">
          <cell r="C19">
            <v>161.90621999999999</v>
          </cell>
        </row>
        <row r="20">
          <cell r="C20">
            <v>168.19599333333301</v>
          </cell>
        </row>
        <row r="21">
          <cell r="C21">
            <v>165.98435000000001</v>
          </cell>
        </row>
        <row r="22">
          <cell r="C22">
            <v>166.91029333333299</v>
          </cell>
        </row>
        <row r="23">
          <cell r="C23">
            <v>170.18027166666701</v>
          </cell>
        </row>
        <row r="24">
          <cell r="C24">
            <v>166.54281166666701</v>
          </cell>
        </row>
        <row r="25">
          <cell r="C25">
            <v>166.51909333333299</v>
          </cell>
        </row>
        <row r="26">
          <cell r="C26">
            <v>166.48053833333299</v>
          </cell>
        </row>
        <row r="27">
          <cell r="C27">
            <v>166.54320000000001</v>
          </cell>
        </row>
        <row r="28">
          <cell r="C28">
            <v>166.60419666666701</v>
          </cell>
        </row>
        <row r="29">
          <cell r="C29">
            <v>168.95616833333301</v>
          </cell>
        </row>
        <row r="30">
          <cell r="C30">
            <v>168.24002999999999</v>
          </cell>
        </row>
        <row r="31">
          <cell r="C31">
            <v>169.78631999999999</v>
          </cell>
        </row>
        <row r="32">
          <cell r="C32">
            <v>173.129481666667</v>
          </cell>
        </row>
        <row r="33">
          <cell r="C33">
            <v>158.91440499999999</v>
          </cell>
        </row>
        <row r="34">
          <cell r="C34">
            <v>159.07814999999999</v>
          </cell>
        </row>
        <row r="35">
          <cell r="C35">
            <v>155.49029999999999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Trans_pot_010414"/>
    </sheetNames>
    <sheetDataSet>
      <sheetData sheetId="0" refreshError="1">
        <row r="10">
          <cell r="B10">
            <v>41730</v>
          </cell>
        </row>
        <row r="110">
          <cell r="N110">
            <v>214.5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Trans_pot_020414"/>
    </sheetNames>
    <sheetDataSet>
      <sheetData sheetId="0" refreshError="1">
        <row r="10">
          <cell r="B10">
            <v>41731</v>
          </cell>
        </row>
        <row r="110">
          <cell r="N110">
            <v>0.5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41732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41733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41734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41735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41736</v>
          </cell>
        </row>
        <row r="110">
          <cell r="N110">
            <v>214.5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41731</v>
          </cell>
        </row>
      </sheetData>
      <sheetData sheetId="9"/>
      <sheetData sheetId="10">
        <row r="7">
          <cell r="B7">
            <v>41731</v>
          </cell>
        </row>
      </sheetData>
      <sheetData sheetId="11">
        <row r="7">
          <cell r="B7">
            <v>41731</v>
          </cell>
        </row>
      </sheetData>
      <sheetData sheetId="12">
        <row r="7">
          <cell r="B7">
            <v>41731</v>
          </cell>
        </row>
      </sheetData>
      <sheetData sheetId="13">
        <row r="7">
          <cell r="B7">
            <v>41731</v>
          </cell>
        </row>
      </sheetData>
      <sheetData sheetId="14">
        <row r="36">
          <cell r="B36">
            <v>338.4003543129279</v>
          </cell>
        </row>
      </sheetData>
      <sheetData sheetId="15"/>
      <sheetData sheetId="16">
        <row r="12">
          <cell r="C12">
            <v>139.14808833333299</v>
          </cell>
        </row>
        <row r="13">
          <cell r="C13">
            <v>139.824085</v>
          </cell>
        </row>
        <row r="14">
          <cell r="C14">
            <v>139.554566666667</v>
          </cell>
        </row>
        <row r="15">
          <cell r="C15">
            <v>138.956633333333</v>
          </cell>
        </row>
        <row r="16">
          <cell r="C16">
            <v>138.88499999999999</v>
          </cell>
        </row>
        <row r="17">
          <cell r="C17">
            <v>143.39400000000001</v>
          </cell>
        </row>
        <row r="18">
          <cell r="C18">
            <v>144.912395</v>
          </cell>
        </row>
        <row r="19">
          <cell r="C19">
            <v>144.48869999999999</v>
          </cell>
        </row>
        <row r="20">
          <cell r="C20">
            <v>150.42400000000001</v>
          </cell>
        </row>
        <row r="21">
          <cell r="C21">
            <v>150.42400000000001</v>
          </cell>
        </row>
        <row r="22">
          <cell r="C22">
            <v>154.78698666666699</v>
          </cell>
        </row>
        <row r="23">
          <cell r="C23">
            <v>158.03315000000001</v>
          </cell>
        </row>
        <row r="24">
          <cell r="C24">
            <v>158.732305</v>
          </cell>
        </row>
        <row r="25">
          <cell r="C25">
            <v>158.87870000000001</v>
          </cell>
        </row>
        <row r="26">
          <cell r="C26">
            <v>158.986705</v>
          </cell>
        </row>
        <row r="27">
          <cell r="C27">
            <v>159.79830000000001</v>
          </cell>
        </row>
        <row r="28">
          <cell r="C28">
            <v>159.29094333333299</v>
          </cell>
        </row>
        <row r="29">
          <cell r="C29">
            <v>152.55007499999999</v>
          </cell>
        </row>
        <row r="30">
          <cell r="C30">
            <v>154.569776666667</v>
          </cell>
        </row>
        <row r="31">
          <cell r="C31">
            <v>151.98285999999999</v>
          </cell>
        </row>
        <row r="32">
          <cell r="C32">
            <v>153.039111666667</v>
          </cell>
        </row>
        <row r="33">
          <cell r="C33">
            <v>150.42400000000001</v>
          </cell>
        </row>
        <row r="34">
          <cell r="C34">
            <v>147.66</v>
          </cell>
        </row>
        <row r="35">
          <cell r="C35">
            <v>147.66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41737</v>
          </cell>
        </row>
        <row r="110">
          <cell r="N110">
            <v>215</v>
          </cell>
        </row>
      </sheetData>
      <sheetData sheetId="1" refreshError="1"/>
      <sheetData sheetId="2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41738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41739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41740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41741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41742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41743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41744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41745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41746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41732</v>
          </cell>
        </row>
      </sheetData>
      <sheetData sheetId="9"/>
      <sheetData sheetId="10">
        <row r="7">
          <cell r="B7">
            <v>41732</v>
          </cell>
        </row>
      </sheetData>
      <sheetData sheetId="11">
        <row r="7">
          <cell r="B7">
            <v>41732</v>
          </cell>
        </row>
      </sheetData>
      <sheetData sheetId="12">
        <row r="7">
          <cell r="B7">
            <v>41732</v>
          </cell>
        </row>
      </sheetData>
      <sheetData sheetId="13">
        <row r="7">
          <cell r="B7">
            <v>41732</v>
          </cell>
        </row>
      </sheetData>
      <sheetData sheetId="14">
        <row r="36">
          <cell r="B36">
            <v>333.59858359666225</v>
          </cell>
        </row>
      </sheetData>
      <sheetData sheetId="15"/>
      <sheetData sheetId="16">
        <row r="12">
          <cell r="C12">
            <v>143.39400000000001</v>
          </cell>
        </row>
        <row r="13">
          <cell r="C13">
            <v>139.80617833333301</v>
          </cell>
        </row>
        <row r="14">
          <cell r="C14">
            <v>139.39592833333299</v>
          </cell>
        </row>
        <row r="15">
          <cell r="C15">
            <v>139.03911500000001</v>
          </cell>
        </row>
        <row r="16">
          <cell r="C16">
            <v>143.39400000000001</v>
          </cell>
        </row>
        <row r="17">
          <cell r="C17">
            <v>147.66</v>
          </cell>
        </row>
        <row r="18">
          <cell r="C18">
            <v>147.66</v>
          </cell>
        </row>
        <row r="19">
          <cell r="C19">
            <v>147.66</v>
          </cell>
        </row>
        <row r="20">
          <cell r="C20">
            <v>150.42400000000001</v>
          </cell>
        </row>
        <row r="21">
          <cell r="C21">
            <v>152.43316666666701</v>
          </cell>
        </row>
        <row r="22">
          <cell r="C22">
            <v>155.28548499999999</v>
          </cell>
        </row>
        <row r="23">
          <cell r="C23">
            <v>158.82897333333301</v>
          </cell>
        </row>
        <row r="24">
          <cell r="C24">
            <v>158.81542666666701</v>
          </cell>
        </row>
        <row r="25">
          <cell r="C25">
            <v>164.70694666666699</v>
          </cell>
        </row>
        <row r="26">
          <cell r="C26">
            <v>161.42156333333301</v>
          </cell>
        </row>
        <row r="27">
          <cell r="C27">
            <v>163.014311666667</v>
          </cell>
        </row>
        <row r="28">
          <cell r="C28">
            <v>160.12308166666699</v>
          </cell>
        </row>
        <row r="29">
          <cell r="C29">
            <v>155.362055</v>
          </cell>
        </row>
        <row r="30">
          <cell r="C30">
            <v>155.35241833333299</v>
          </cell>
        </row>
        <row r="31">
          <cell r="C31">
            <v>155.352251666667</v>
          </cell>
        </row>
        <row r="32">
          <cell r="C32">
            <v>151.93691000000001</v>
          </cell>
        </row>
        <row r="33">
          <cell r="C33">
            <v>150.42400000000001</v>
          </cell>
        </row>
        <row r="34">
          <cell r="C34">
            <v>148.660396666667</v>
          </cell>
        </row>
        <row r="35">
          <cell r="C35">
            <v>147.697906666667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41747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41748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41749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41750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41751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41752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41753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41754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41755</v>
          </cell>
        </row>
        <row r="110">
          <cell r="N110">
            <v>190</v>
          </cell>
        </row>
      </sheetData>
      <sheetData sheetId="1" refreshError="1"/>
      <sheetData sheetId="2" refreshError="1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41756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41733</v>
          </cell>
        </row>
      </sheetData>
      <sheetData sheetId="9"/>
      <sheetData sheetId="10">
        <row r="7">
          <cell r="B7">
            <v>41733</v>
          </cell>
        </row>
      </sheetData>
      <sheetData sheetId="11">
        <row r="7">
          <cell r="B7">
            <v>41733</v>
          </cell>
        </row>
      </sheetData>
      <sheetData sheetId="12">
        <row r="7">
          <cell r="B7">
            <v>41733</v>
          </cell>
        </row>
      </sheetData>
      <sheetData sheetId="13">
        <row r="7">
          <cell r="B7">
            <v>41733</v>
          </cell>
        </row>
      </sheetData>
      <sheetData sheetId="14">
        <row r="36">
          <cell r="B36">
            <v>325.22925353196524</v>
          </cell>
        </row>
      </sheetData>
      <sheetData sheetId="15"/>
      <sheetData sheetId="16">
        <row r="12">
          <cell r="C12">
            <v>148.63959333333301</v>
          </cell>
        </row>
        <row r="13">
          <cell r="C13">
            <v>143.39400000000001</v>
          </cell>
        </row>
        <row r="14">
          <cell r="C14">
            <v>143.39400000000001</v>
          </cell>
        </row>
        <row r="15">
          <cell r="C15">
            <v>147.87608333333301</v>
          </cell>
        </row>
        <row r="16">
          <cell r="C16">
            <v>148.734221666667</v>
          </cell>
        </row>
        <row r="17">
          <cell r="C17">
            <v>149.52583000000001</v>
          </cell>
        </row>
        <row r="18">
          <cell r="C18">
            <v>150.42400000000001</v>
          </cell>
        </row>
        <row r="19">
          <cell r="C19">
            <v>152.371725</v>
          </cell>
        </row>
        <row r="20">
          <cell r="C20">
            <v>154.694156666667</v>
          </cell>
        </row>
        <row r="21">
          <cell r="C21">
            <v>156.01954000000001</v>
          </cell>
        </row>
        <row r="22">
          <cell r="C22">
            <v>160.26343666666699</v>
          </cell>
        </row>
        <row r="23">
          <cell r="C23">
            <v>162.08825666666701</v>
          </cell>
        </row>
        <row r="24">
          <cell r="C24">
            <v>161.07737166666701</v>
          </cell>
        </row>
        <row r="25">
          <cell r="C25">
            <v>160.49182999999999</v>
          </cell>
        </row>
        <row r="26">
          <cell r="C26">
            <v>159.53261166666701</v>
          </cell>
        </row>
        <row r="27">
          <cell r="C27">
            <v>160.34008666666699</v>
          </cell>
        </row>
        <row r="28">
          <cell r="C28">
            <v>162.39027166666699</v>
          </cell>
        </row>
        <row r="29">
          <cell r="C29">
            <v>151.5909</v>
          </cell>
        </row>
        <row r="30">
          <cell r="C30">
            <v>155.10573833333299</v>
          </cell>
        </row>
        <row r="31">
          <cell r="C31">
            <v>155.10287333333301</v>
          </cell>
        </row>
        <row r="32">
          <cell r="C32">
            <v>156.22904333333301</v>
          </cell>
        </row>
        <row r="33">
          <cell r="C33">
            <v>153.07678166666699</v>
          </cell>
        </row>
        <row r="34">
          <cell r="C34">
            <v>152.90855500000001</v>
          </cell>
        </row>
        <row r="35">
          <cell r="C35">
            <v>147.99195666666699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41757</v>
          </cell>
        </row>
        <row r="110">
          <cell r="N110">
            <v>190</v>
          </cell>
        </row>
      </sheetData>
      <sheetData sheetId="1" refreshError="1"/>
      <sheetData sheetId="2" refreshError="1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41758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41759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41734</v>
          </cell>
        </row>
      </sheetData>
      <sheetData sheetId="9"/>
      <sheetData sheetId="10">
        <row r="7">
          <cell r="B7">
            <v>41734</v>
          </cell>
        </row>
      </sheetData>
      <sheetData sheetId="11">
        <row r="7">
          <cell r="B7">
            <v>41734</v>
          </cell>
        </row>
      </sheetData>
      <sheetData sheetId="12">
        <row r="7">
          <cell r="B7">
            <v>41734</v>
          </cell>
        </row>
      </sheetData>
      <sheetData sheetId="13">
        <row r="7">
          <cell r="B7">
            <v>41734</v>
          </cell>
        </row>
      </sheetData>
      <sheetData sheetId="14">
        <row r="36">
          <cell r="B36">
            <v>291.72528965853377</v>
          </cell>
        </row>
      </sheetData>
      <sheetData sheetId="15"/>
      <sheetData sheetId="16">
        <row r="12">
          <cell r="C12">
            <v>147.66</v>
          </cell>
        </row>
        <row r="13">
          <cell r="C13">
            <v>147.66</v>
          </cell>
        </row>
        <row r="14">
          <cell r="C14">
            <v>147.66</v>
          </cell>
        </row>
        <row r="15">
          <cell r="C15">
            <v>147.66</v>
          </cell>
        </row>
        <row r="16">
          <cell r="C16">
            <v>147.66</v>
          </cell>
        </row>
        <row r="17">
          <cell r="C17">
            <v>146.887486666667</v>
          </cell>
        </row>
        <row r="18">
          <cell r="C18">
            <v>147.54675666666699</v>
          </cell>
        </row>
        <row r="19">
          <cell r="C19">
            <v>150.08457833333301</v>
          </cell>
        </row>
        <row r="20">
          <cell r="C20">
            <v>150.076966666667</v>
          </cell>
        </row>
        <row r="21">
          <cell r="C21">
            <v>150.42400000000001</v>
          </cell>
        </row>
        <row r="22">
          <cell r="C22">
            <v>150.42400000000001</v>
          </cell>
        </row>
        <row r="23">
          <cell r="C23">
            <v>154.94435999999999</v>
          </cell>
        </row>
        <row r="24">
          <cell r="C24">
            <v>155.09636499999999</v>
          </cell>
        </row>
        <row r="25">
          <cell r="C25">
            <v>152.53938500000001</v>
          </cell>
        </row>
        <row r="26">
          <cell r="C26">
            <v>151.582343333333</v>
          </cell>
        </row>
        <row r="27">
          <cell r="C27">
            <v>151.84409500000001</v>
          </cell>
        </row>
        <row r="28">
          <cell r="C28">
            <v>154.57668166666701</v>
          </cell>
        </row>
        <row r="29">
          <cell r="C29">
            <v>150.86791333333301</v>
          </cell>
        </row>
        <row r="30">
          <cell r="C30">
            <v>155.44611333333299</v>
          </cell>
        </row>
        <row r="31">
          <cell r="C31">
            <v>154.92749166666701</v>
          </cell>
        </row>
        <row r="32">
          <cell r="C32">
            <v>155.32366999999999</v>
          </cell>
        </row>
        <row r="33">
          <cell r="C33">
            <v>152.57176166666699</v>
          </cell>
        </row>
        <row r="34">
          <cell r="C34">
            <v>153.30141</v>
          </cell>
        </row>
        <row r="35">
          <cell r="C35">
            <v>148.905556666667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41735</v>
          </cell>
        </row>
      </sheetData>
      <sheetData sheetId="9"/>
      <sheetData sheetId="10">
        <row r="7">
          <cell r="B7">
            <v>41735</v>
          </cell>
        </row>
      </sheetData>
      <sheetData sheetId="11">
        <row r="7">
          <cell r="B7">
            <v>41735</v>
          </cell>
        </row>
      </sheetData>
      <sheetData sheetId="12">
        <row r="7">
          <cell r="B7">
            <v>41735</v>
          </cell>
        </row>
      </sheetData>
      <sheetData sheetId="13">
        <row r="7">
          <cell r="B7">
            <v>41735</v>
          </cell>
        </row>
      </sheetData>
      <sheetData sheetId="14">
        <row r="36">
          <cell r="B36">
            <v>267.89268160184656</v>
          </cell>
        </row>
      </sheetData>
      <sheetData sheetId="15"/>
      <sheetData sheetId="16">
        <row r="12">
          <cell r="C12">
            <v>147.66</v>
          </cell>
        </row>
        <row r="13">
          <cell r="C13">
            <v>145.143618333333</v>
          </cell>
        </row>
        <row r="14">
          <cell r="C14">
            <v>145.611985</v>
          </cell>
        </row>
        <row r="15">
          <cell r="C15">
            <v>144.536675</v>
          </cell>
        </row>
        <row r="16">
          <cell r="C16">
            <v>147.92089666666701</v>
          </cell>
        </row>
        <row r="17">
          <cell r="C17">
            <v>145.22941499999999</v>
          </cell>
        </row>
        <row r="18">
          <cell r="C18">
            <v>146.05983333333299</v>
          </cell>
        </row>
        <row r="19">
          <cell r="C19">
            <v>143.39400000000001</v>
          </cell>
        </row>
        <row r="20">
          <cell r="C20">
            <v>145.38150833333299</v>
          </cell>
        </row>
        <row r="21">
          <cell r="C21">
            <v>145.757125</v>
          </cell>
        </row>
        <row r="22">
          <cell r="C22">
            <v>147.66</v>
          </cell>
        </row>
        <row r="23">
          <cell r="C23">
            <v>150.068006666667</v>
          </cell>
        </row>
        <row r="24">
          <cell r="C24">
            <v>150.42400000000001</v>
          </cell>
        </row>
        <row r="25">
          <cell r="C25">
            <v>150.42400000000001</v>
          </cell>
        </row>
        <row r="26">
          <cell r="C26">
            <v>150.14165666666699</v>
          </cell>
        </row>
        <row r="27">
          <cell r="C27">
            <v>150.371393333333</v>
          </cell>
        </row>
        <row r="28">
          <cell r="C28">
            <v>147.66</v>
          </cell>
        </row>
        <row r="29">
          <cell r="C29">
            <v>150.90695500000001</v>
          </cell>
        </row>
        <row r="30">
          <cell r="C30">
            <v>150.42400000000001</v>
          </cell>
        </row>
        <row r="31">
          <cell r="C31">
            <v>152.01069333333299</v>
          </cell>
        </row>
        <row r="32">
          <cell r="C32">
            <v>151.38813999999999</v>
          </cell>
        </row>
        <row r="33">
          <cell r="C33">
            <v>150.42400000000001</v>
          </cell>
        </row>
        <row r="34">
          <cell r="C34">
            <v>150.00414833333301</v>
          </cell>
        </row>
        <row r="35">
          <cell r="C35">
            <v>150.014753333333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41736</v>
          </cell>
        </row>
      </sheetData>
      <sheetData sheetId="9"/>
      <sheetData sheetId="10">
        <row r="7">
          <cell r="B7">
            <v>41736</v>
          </cell>
        </row>
      </sheetData>
      <sheetData sheetId="11">
        <row r="7">
          <cell r="B7">
            <v>41736</v>
          </cell>
        </row>
      </sheetData>
      <sheetData sheetId="12">
        <row r="7">
          <cell r="B7">
            <v>41736</v>
          </cell>
        </row>
      </sheetData>
      <sheetData sheetId="13">
        <row r="7">
          <cell r="B7">
            <v>41736</v>
          </cell>
        </row>
      </sheetData>
      <sheetData sheetId="14">
        <row r="36">
          <cell r="B36">
            <v>291.2987391599118</v>
          </cell>
        </row>
      </sheetData>
      <sheetData sheetId="15"/>
      <sheetData sheetId="16">
        <row r="12">
          <cell r="C12">
            <v>150.76</v>
          </cell>
        </row>
        <row r="13">
          <cell r="C13">
            <v>150.354426666667</v>
          </cell>
        </row>
        <row r="14">
          <cell r="C14">
            <v>150.343758333333</v>
          </cell>
        </row>
        <row r="15">
          <cell r="C15">
            <v>145.232215</v>
          </cell>
        </row>
        <row r="16">
          <cell r="C16">
            <v>150.309576666667</v>
          </cell>
        </row>
        <row r="17">
          <cell r="C17">
            <v>150.762</v>
          </cell>
        </row>
        <row r="18">
          <cell r="C18">
            <v>150.762</v>
          </cell>
        </row>
        <row r="19">
          <cell r="C19">
            <v>150.762</v>
          </cell>
        </row>
        <row r="20">
          <cell r="C20">
            <v>161.96918666666701</v>
          </cell>
        </row>
        <row r="21">
          <cell r="C21">
            <v>160.50220666666701</v>
          </cell>
        </row>
        <row r="22">
          <cell r="C22">
            <v>159.16418666666701</v>
          </cell>
        </row>
        <row r="23">
          <cell r="C23">
            <v>163.991535</v>
          </cell>
        </row>
        <row r="24">
          <cell r="C24">
            <v>161.62907000000001</v>
          </cell>
        </row>
        <row r="25">
          <cell r="C25">
            <v>162.592445</v>
          </cell>
        </row>
        <row r="26">
          <cell r="C26">
            <v>162.27169000000001</v>
          </cell>
        </row>
        <row r="27">
          <cell r="C27">
            <v>161.71093666666701</v>
          </cell>
        </row>
        <row r="28">
          <cell r="C28">
            <v>161.603016666667</v>
          </cell>
        </row>
        <row r="29">
          <cell r="C29">
            <v>164.62454333333301</v>
          </cell>
        </row>
        <row r="30">
          <cell r="C30">
            <v>162.168366666667</v>
          </cell>
        </row>
        <row r="31">
          <cell r="C31">
            <v>161.59107166666701</v>
          </cell>
        </row>
        <row r="32">
          <cell r="C32">
            <v>164.08585333333301</v>
          </cell>
        </row>
        <row r="33">
          <cell r="C33">
            <v>163.957468333333</v>
          </cell>
        </row>
        <row r="34">
          <cell r="C34">
            <v>151.43134499999999</v>
          </cell>
        </row>
        <row r="35">
          <cell r="C35">
            <v>151.43826999999999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D53"/>
  <sheetViews>
    <sheetView tabSelected="1" topLeftCell="A2" workbookViewId="0">
      <selection activeCell="D29" sqref="D29"/>
    </sheetView>
  </sheetViews>
  <sheetFormatPr baseColWidth="10" defaultColWidth="9.1640625" defaultRowHeight="12" x14ac:dyDescent="0"/>
  <cols>
    <col min="1" max="1" width="3.5" style="1" customWidth="1"/>
    <col min="2" max="2" width="9.83203125" style="1" customWidth="1"/>
    <col min="3" max="30" width="9.6640625" style="1" customWidth="1"/>
    <col min="31" max="32" width="9.5" style="1" customWidth="1"/>
    <col min="33" max="33" width="9.1640625" style="9" hidden="1" customWidth="1"/>
    <col min="34" max="16384" width="9.1640625" style="1"/>
  </cols>
  <sheetData>
    <row r="1" spans="1:33">
      <c r="AG1"/>
    </row>
    <row r="2" spans="1:33" ht="25.5" customHeight="1">
      <c r="B2" s="2"/>
      <c r="C2" s="3"/>
      <c r="D2" s="4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/>
    </row>
    <row r="3" spans="1:33" ht="24.75" customHeight="1">
      <c r="B3" s="2"/>
      <c r="C3" s="5"/>
      <c r="D3" s="7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/>
    </row>
    <row r="4" spans="1:33" ht="13.5" customHeight="1">
      <c r="AG4"/>
    </row>
    <row r="5" spans="1:33">
      <c r="AG5"/>
    </row>
    <row r="6" spans="1:33">
      <c r="AG6"/>
    </row>
    <row r="7" spans="1:33" ht="26.25" customHeight="1">
      <c r="B7" s="8" t="s">
        <v>0</v>
      </c>
    </row>
    <row r="8" spans="1:33" ht="16">
      <c r="B8" s="10" t="s">
        <v>1</v>
      </c>
    </row>
    <row r="9" spans="1:33" ht="18">
      <c r="B9" s="8" t="str">
        <f>+[1]PEAJE!C8</f>
        <v>PERIODO: 01.ABRIL.2014 - 30.ABRIL.2014</v>
      </c>
      <c r="C9" s="11"/>
      <c r="D9" s="11"/>
      <c r="E9" s="11"/>
      <c r="F9" s="11"/>
      <c r="G9" s="11"/>
    </row>
    <row r="11" spans="1:33">
      <c r="C11" s="12">
        <f>[2]Sheet1!C4</f>
        <v>41730</v>
      </c>
      <c r="D11" s="12">
        <f>[2]Sheet1!D4</f>
        <v>41731</v>
      </c>
      <c r="E11" s="12">
        <f>[2]Sheet1!E4</f>
        <v>41732</v>
      </c>
      <c r="F11" s="12">
        <f>[2]Sheet1!F4</f>
        <v>41733</v>
      </c>
      <c r="G11" s="12">
        <f>[2]Sheet1!G4</f>
        <v>41734</v>
      </c>
      <c r="H11" s="12">
        <f>[2]Sheet1!H4</f>
        <v>41735</v>
      </c>
      <c r="I11" s="12">
        <f>[2]Sheet1!I4</f>
        <v>41736</v>
      </c>
      <c r="J11" s="12">
        <f>[2]Sheet1!J4</f>
        <v>41737</v>
      </c>
      <c r="K11" s="12">
        <f>[2]Sheet1!K4</f>
        <v>41738</v>
      </c>
      <c r="L11" s="12">
        <f>[2]Sheet1!L4</f>
        <v>41739</v>
      </c>
      <c r="M11" s="12">
        <f>[2]Sheet1!M4</f>
        <v>41740</v>
      </c>
      <c r="N11" s="12">
        <f>[2]Sheet1!N4</f>
        <v>41741</v>
      </c>
      <c r="O11" s="12">
        <f>[2]Sheet1!O4</f>
        <v>41742</v>
      </c>
      <c r="P11" s="12">
        <f>[2]Sheet1!P4</f>
        <v>41743</v>
      </c>
      <c r="Q11" s="12">
        <f>[2]Sheet1!Q4</f>
        <v>41744</v>
      </c>
      <c r="R11" s="12">
        <f>[2]Sheet1!R4</f>
        <v>41745</v>
      </c>
      <c r="S11" s="12">
        <f>[2]Sheet1!S4</f>
        <v>41746</v>
      </c>
      <c r="T11" s="12">
        <f>[2]Sheet1!T4</f>
        <v>41747</v>
      </c>
      <c r="U11" s="12">
        <f>[2]Sheet1!U4</f>
        <v>41748</v>
      </c>
      <c r="V11" s="12">
        <f>[2]Sheet1!V4</f>
        <v>41749</v>
      </c>
      <c r="W11" s="12">
        <f>[2]Sheet1!W4</f>
        <v>41750</v>
      </c>
      <c r="X11" s="12">
        <f>[2]Sheet1!X4</f>
        <v>41751</v>
      </c>
      <c r="Y11" s="12">
        <f>[2]Sheet1!Y4</f>
        <v>41752</v>
      </c>
      <c r="Z11" s="12">
        <f>[2]Sheet1!Z4</f>
        <v>41753</v>
      </c>
      <c r="AA11" s="12">
        <f>[2]Sheet1!AA4</f>
        <v>41754</v>
      </c>
      <c r="AB11" s="12">
        <f>[2]Sheet1!AB4</f>
        <v>41755</v>
      </c>
      <c r="AC11" s="12">
        <f>[2]Sheet1!AC4</f>
        <v>41756</v>
      </c>
      <c r="AD11" s="12">
        <f>[2]Sheet1!AD4</f>
        <v>41757</v>
      </c>
      <c r="AE11" s="12">
        <f>[2]Sheet1!AE4</f>
        <v>41758</v>
      </c>
      <c r="AF11" s="12">
        <f>[2]Sheet1!AF4</f>
        <v>41759</v>
      </c>
      <c r="AG11" s="12"/>
    </row>
    <row r="12" spans="1:33" s="13" customFormat="1" ht="20" customHeight="1">
      <c r="B12" s="14" t="s">
        <v>2</v>
      </c>
      <c r="C12" s="15">
        <f>[3]RESUMEN!$B$7</f>
        <v>41730</v>
      </c>
      <c r="D12" s="15">
        <f>[4]RESUMEN!$B$7</f>
        <v>41731</v>
      </c>
      <c r="E12" s="15">
        <f>[5]RESUMEN!$B$7</f>
        <v>41732</v>
      </c>
      <c r="F12" s="15">
        <f>[6]RESUMEN!$B$7</f>
        <v>41733</v>
      </c>
      <c r="G12" s="15">
        <f>[7]RESUMEN!$B$7</f>
        <v>41734</v>
      </c>
      <c r="H12" s="15">
        <f>[8]RESUMEN!$B$7</f>
        <v>41735</v>
      </c>
      <c r="I12" s="15">
        <f>[9]RESUMEN!$B$7</f>
        <v>41736</v>
      </c>
      <c r="J12" s="15">
        <f>[10]RESUMEN!$B$7</f>
        <v>41737</v>
      </c>
      <c r="K12" s="15">
        <f>[11]RESUMEN!$B$7</f>
        <v>41738</v>
      </c>
      <c r="L12" s="15">
        <f>[12]RESUMEN!$B$7</f>
        <v>41739</v>
      </c>
      <c r="M12" s="15">
        <f>[13]RESUMEN!$B$7</f>
        <v>41740</v>
      </c>
      <c r="N12" s="15">
        <f>[14]RESUMEN!$B$7</f>
        <v>41741</v>
      </c>
      <c r="O12" s="15">
        <f>[15]RESUMEN!$B$7</f>
        <v>41742</v>
      </c>
      <c r="P12" s="15">
        <f>[16]RESUMEN!$B$7</f>
        <v>41743</v>
      </c>
      <c r="Q12" s="15">
        <f>[17]RESUMEN!$B$7</f>
        <v>41744</v>
      </c>
      <c r="R12" s="15">
        <f>[18]RESUMEN!$B$7</f>
        <v>41745</v>
      </c>
      <c r="S12" s="15">
        <f>[19]RESUMEN!$B$7</f>
        <v>41746</v>
      </c>
      <c r="T12" s="15">
        <f>[20]RESUMEN!$B$7</f>
        <v>41747</v>
      </c>
      <c r="U12" s="15">
        <f>[21]RESUMEN!$B$7</f>
        <v>41748</v>
      </c>
      <c r="V12" s="15">
        <f>[22]RESUMEN!$B$7</f>
        <v>41749</v>
      </c>
      <c r="W12" s="15">
        <f>[23]RESUMEN!$B$7</f>
        <v>41750</v>
      </c>
      <c r="X12" s="15">
        <f>[24]RESUMEN!$B$7</f>
        <v>41751</v>
      </c>
      <c r="Y12" s="15">
        <f>[25]RESUMEN!$B$7</f>
        <v>41752</v>
      </c>
      <c r="Z12" s="15">
        <f>[26]RESUMEN!$B$7</f>
        <v>41753</v>
      </c>
      <c r="AA12" s="15">
        <f>[27]RESUMEN!$B$7</f>
        <v>41754</v>
      </c>
      <c r="AB12" s="15">
        <f>[28]RESUMEN!$B$7</f>
        <v>41755</v>
      </c>
      <c r="AC12" s="15">
        <f>[29]RESUMEN!$B$7</f>
        <v>41756</v>
      </c>
      <c r="AD12" s="15">
        <f>[30]RESUMEN!$B$7</f>
        <v>41757</v>
      </c>
      <c r="AE12" s="15">
        <f>[31]RESUMEN!$B$7</f>
        <v>41758</v>
      </c>
      <c r="AF12" s="15">
        <f>[32]RESUMEN!$B$7</f>
        <v>41759</v>
      </c>
      <c r="AG12" s="15"/>
    </row>
    <row r="13" spans="1:33" ht="20" customHeight="1">
      <c r="A13" s="16"/>
      <c r="B13" s="17">
        <v>4.1666666666666664E-2</v>
      </c>
      <c r="C13" s="18">
        <f>+'[3]ENEL PCA+PCF'!$C12</f>
        <v>139.034075</v>
      </c>
      <c r="D13" s="18">
        <f>+'[4]ENEL PCA+PCF'!$C12</f>
        <v>139.14808833333299</v>
      </c>
      <c r="E13" s="18">
        <f>+'[5]ENEL PCA+PCF'!$C12</f>
        <v>143.39400000000001</v>
      </c>
      <c r="F13" s="18">
        <f>+'[6]ENEL PCA+PCF'!$C12</f>
        <v>148.63959333333301</v>
      </c>
      <c r="G13" s="18">
        <f>+'[7]ENEL PCA+PCF'!$C12</f>
        <v>147.66</v>
      </c>
      <c r="H13" s="18">
        <f>+'[8]ENEL PCA+PCF'!$C12</f>
        <v>147.66</v>
      </c>
      <c r="I13" s="18">
        <f>+'[9]ENEL PCA+PCF'!$C12</f>
        <v>150.76</v>
      </c>
      <c r="J13" s="18">
        <f>+'[10]ENEL PCA+PCF'!$C12</f>
        <v>151.40602000000001</v>
      </c>
      <c r="K13" s="18">
        <f>+'[11]ENEL PCA+PCF'!$C12</f>
        <v>150.76</v>
      </c>
      <c r="L13" s="18">
        <f>+'[12]ENEL PCA+PCF'!$C12</f>
        <v>143.394575</v>
      </c>
      <c r="M13" s="18">
        <f>+'[13]ENEL PCA+PCF'!$C12</f>
        <v>143.207631666667</v>
      </c>
      <c r="N13" s="18">
        <f>+'[14]ENEL PCA+PCF'!$C12</f>
        <v>150.76</v>
      </c>
      <c r="O13" s="18">
        <f>+'[15]ENEL PCA+PCF'!$C12</f>
        <v>151.10158999999999</v>
      </c>
      <c r="P13" s="18">
        <f>+'[16]ENEL PCA+PCF'!$C12</f>
        <v>149.28165000000001</v>
      </c>
      <c r="Q13" s="18">
        <f>+'[17]ENEL PCA+PCF'!$C12</f>
        <v>154.53443666666701</v>
      </c>
      <c r="R13" s="18">
        <f>+'[18]ENEL PCA+PCF'!$C12</f>
        <v>150.19515166666699</v>
      </c>
      <c r="S13" s="18">
        <f>+'[19]ENEL PCA+PCF'!$C12</f>
        <v>149.22001</v>
      </c>
      <c r="T13" s="18">
        <f>+'[20]ENEL PCA+PCF'!$C12</f>
        <v>149.03100000000001</v>
      </c>
      <c r="U13" s="18">
        <f>+'[21]ENEL PCA+PCF'!$C12</f>
        <v>140.72800000000001</v>
      </c>
      <c r="V13" s="18">
        <f>+'[22]ENEL PCA+PCF'!$C12</f>
        <v>132.70063166666699</v>
      </c>
      <c r="W13" s="18">
        <f>+'[23]ENEL PCA+PCF'!$C12</f>
        <v>153.905</v>
      </c>
      <c r="X13" s="18">
        <f>+'[24]ENEL PCA+PCF'!$C12</f>
        <v>153.905</v>
      </c>
      <c r="Y13" s="18">
        <f>+'[25]ENEL PCA+PCF'!$C12</f>
        <v>153.905</v>
      </c>
      <c r="Z13" s="18">
        <f>+'[26]ENEL PCA+PCF'!$C12</f>
        <v>149.96639666666701</v>
      </c>
      <c r="AA13" s="18">
        <f>+'[27]ENEL PCA+PCF'!$C12</f>
        <v>153.70170833333299</v>
      </c>
      <c r="AB13" s="18">
        <f>+'[28]ENEL PCA+PCF'!$C12</f>
        <v>155.712281666667</v>
      </c>
      <c r="AC13" s="18">
        <f>+'[29]ENEL PCA+PCF'!$C12</f>
        <v>153.905</v>
      </c>
      <c r="AD13" s="18">
        <f>+'[30]ENEL PCA+PCF'!$C12</f>
        <v>155.49029999999999</v>
      </c>
      <c r="AE13" s="18">
        <f>+'[31]ENEL PCA+PCF'!$C12</f>
        <v>155.49029999999999</v>
      </c>
      <c r="AF13" s="18">
        <f>+'[32]ENEL PCA+PCF'!$C12</f>
        <v>165.67177000000001</v>
      </c>
      <c r="AG13" s="18"/>
    </row>
    <row r="14" spans="1:33" ht="20" customHeight="1">
      <c r="A14" s="16"/>
      <c r="B14" s="17">
        <v>8.3333333333333301E-2</v>
      </c>
      <c r="C14" s="18">
        <f>+'[3]ENEL PCA+PCF'!$C13</f>
        <v>139.51610666666701</v>
      </c>
      <c r="D14" s="18">
        <f>+'[4]ENEL PCA+PCF'!$C13</f>
        <v>139.824085</v>
      </c>
      <c r="E14" s="18">
        <f>+'[5]ENEL PCA+PCF'!$C13</f>
        <v>139.80617833333301</v>
      </c>
      <c r="F14" s="18">
        <f>+'[6]ENEL PCA+PCF'!$C13</f>
        <v>143.39400000000001</v>
      </c>
      <c r="G14" s="18">
        <f>+'[7]ENEL PCA+PCF'!$C13</f>
        <v>147.66</v>
      </c>
      <c r="H14" s="18">
        <f>+'[8]ENEL PCA+PCF'!$C13</f>
        <v>145.143618333333</v>
      </c>
      <c r="I14" s="18">
        <f>+'[9]ENEL PCA+PCF'!$C13</f>
        <v>150.354426666667</v>
      </c>
      <c r="J14" s="18">
        <f>+'[10]ENEL PCA+PCF'!$C13</f>
        <v>150.762</v>
      </c>
      <c r="K14" s="18">
        <f>+'[11]ENEL PCA+PCF'!$C13</f>
        <v>150.76</v>
      </c>
      <c r="L14" s="18">
        <f>+'[12]ENEL PCA+PCF'!$C13</f>
        <v>139.4143</v>
      </c>
      <c r="M14" s="18">
        <f>+'[13]ENEL PCA+PCF'!$C13</f>
        <v>143.87044666666699</v>
      </c>
      <c r="N14" s="18">
        <f>+'[14]ENEL PCA+PCF'!$C13</f>
        <v>150.76</v>
      </c>
      <c r="O14" s="18">
        <f>+'[15]ENEL PCA+PCF'!$C13</f>
        <v>150.76</v>
      </c>
      <c r="P14" s="18">
        <f>+'[16]ENEL PCA+PCF'!$C13</f>
        <v>149.03100000000001</v>
      </c>
      <c r="Q14" s="18">
        <f>+'[17]ENEL PCA+PCF'!$C13</f>
        <v>156.360615</v>
      </c>
      <c r="R14" s="18">
        <f>+'[18]ENEL PCA+PCF'!$C13</f>
        <v>150.215098333333</v>
      </c>
      <c r="S14" s="18">
        <f>+'[19]ENEL PCA+PCF'!$C13</f>
        <v>149.03100000000001</v>
      </c>
      <c r="T14" s="18">
        <f>+'[20]ENEL PCA+PCF'!$C13</f>
        <v>149.03100000000001</v>
      </c>
      <c r="U14" s="18">
        <f>+'[21]ENEL PCA+PCF'!$C13</f>
        <v>140.73070000000001</v>
      </c>
      <c r="V14" s="18">
        <f>+'[22]ENEL PCA+PCF'!$C13</f>
        <v>150.81311333333301</v>
      </c>
      <c r="W14" s="18">
        <f>+'[23]ENEL PCA+PCF'!$C13</f>
        <v>153.905</v>
      </c>
      <c r="X14" s="18">
        <f>+'[24]ENEL PCA+PCF'!$C13</f>
        <v>153.905</v>
      </c>
      <c r="Y14" s="18">
        <f>+'[25]ENEL PCA+PCF'!$C13</f>
        <v>152.295301666667</v>
      </c>
      <c r="Z14" s="18">
        <f>+'[26]ENEL PCA+PCF'!$C13</f>
        <v>153.897236666667</v>
      </c>
      <c r="AA14" s="18">
        <f>+'[27]ENEL PCA+PCF'!$C13</f>
        <v>153.328531666667</v>
      </c>
      <c r="AB14" s="18">
        <f>+'[28]ENEL PCA+PCF'!$C13</f>
        <v>153.905</v>
      </c>
      <c r="AC14" s="18">
        <f>+'[29]ENEL PCA+PCF'!$C13</f>
        <v>153.905</v>
      </c>
      <c r="AD14" s="18">
        <f>+'[30]ENEL PCA+PCF'!$C13</f>
        <v>158.42687833333301</v>
      </c>
      <c r="AE14" s="18">
        <f>+'[31]ENEL PCA+PCF'!$C13</f>
        <v>155.49029999999999</v>
      </c>
      <c r="AF14" s="18">
        <f>+'[32]ENEL PCA+PCF'!$C13</f>
        <v>157.08496833333299</v>
      </c>
      <c r="AG14" s="18"/>
    </row>
    <row r="15" spans="1:33" ht="20" customHeight="1">
      <c r="A15" s="16"/>
      <c r="B15" s="17">
        <v>0.125</v>
      </c>
      <c r="C15" s="18">
        <f>+'[3]ENEL PCA+PCF'!$C14</f>
        <v>139.820651666667</v>
      </c>
      <c r="D15" s="18">
        <f>+'[4]ENEL PCA+PCF'!$C14</f>
        <v>139.554566666667</v>
      </c>
      <c r="E15" s="18">
        <f>+'[5]ENEL PCA+PCF'!$C14</f>
        <v>139.39592833333299</v>
      </c>
      <c r="F15" s="18">
        <f>+'[6]ENEL PCA+PCF'!$C14</f>
        <v>143.39400000000001</v>
      </c>
      <c r="G15" s="18">
        <f>+'[7]ENEL PCA+PCF'!$C14</f>
        <v>147.66</v>
      </c>
      <c r="H15" s="18">
        <f>+'[8]ENEL PCA+PCF'!$C14</f>
        <v>145.611985</v>
      </c>
      <c r="I15" s="18">
        <f>+'[9]ENEL PCA+PCF'!$C14</f>
        <v>150.343758333333</v>
      </c>
      <c r="J15" s="18">
        <f>+'[10]ENEL PCA+PCF'!$C14</f>
        <v>150.762</v>
      </c>
      <c r="K15" s="18">
        <f>+'[11]ENEL PCA+PCF'!$C14</f>
        <v>147.71119166666699</v>
      </c>
      <c r="L15" s="18">
        <f>+'[12]ENEL PCA+PCF'!$C14</f>
        <v>140.99176666666699</v>
      </c>
      <c r="M15" s="18">
        <f>+'[13]ENEL PCA+PCF'!$C14</f>
        <v>142.998955</v>
      </c>
      <c r="N15" s="18">
        <f>+'[14]ENEL PCA+PCF'!$C14</f>
        <v>150.76</v>
      </c>
      <c r="O15" s="18">
        <f>+'[15]ENEL PCA+PCF'!$C14</f>
        <v>150.76</v>
      </c>
      <c r="P15" s="18">
        <f>+'[16]ENEL PCA+PCF'!$C14</f>
        <v>149.03100000000001</v>
      </c>
      <c r="Q15" s="18">
        <f>+'[17]ENEL PCA+PCF'!$C14</f>
        <v>155.043286666667</v>
      </c>
      <c r="R15" s="18">
        <f>+'[18]ENEL PCA+PCF'!$C14</f>
        <v>154.78127333333299</v>
      </c>
      <c r="S15" s="18">
        <f>+'[19]ENEL PCA+PCF'!$C14</f>
        <v>149.03100000000001</v>
      </c>
      <c r="T15" s="18">
        <f>+'[20]ENEL PCA+PCF'!$C14</f>
        <v>151.25295333333301</v>
      </c>
      <c r="U15" s="18">
        <f>+'[21]ENEL PCA+PCF'!$C14</f>
        <v>143.25409999999999</v>
      </c>
      <c r="V15" s="18">
        <f>+'[22]ENEL PCA+PCF'!$C14</f>
        <v>149.49194333333301</v>
      </c>
      <c r="W15" s="18">
        <f>+'[23]ENEL PCA+PCF'!$C14</f>
        <v>153.94251</v>
      </c>
      <c r="X15" s="18">
        <f>+'[24]ENEL PCA+PCF'!$C14</f>
        <v>153.905</v>
      </c>
      <c r="Y15" s="18">
        <f>+'[25]ENEL PCA+PCF'!$C14</f>
        <v>148.592903333333</v>
      </c>
      <c r="Z15" s="18">
        <f>+'[26]ENEL PCA+PCF'!$C14</f>
        <v>153.905</v>
      </c>
      <c r="AA15" s="18">
        <f>+'[27]ENEL PCA+PCF'!$C14</f>
        <v>153.526418333333</v>
      </c>
      <c r="AB15" s="18">
        <f>+'[28]ENEL PCA+PCF'!$C14</f>
        <v>153.905</v>
      </c>
      <c r="AC15" s="18">
        <f>+'[29]ENEL PCA+PCF'!$C14</f>
        <v>156.55244666666701</v>
      </c>
      <c r="AD15" s="18">
        <f>+'[30]ENEL PCA+PCF'!$C14</f>
        <v>155.49029999999999</v>
      </c>
      <c r="AE15" s="18">
        <f>+'[31]ENEL PCA+PCF'!$C14</f>
        <v>155.49029999999999</v>
      </c>
      <c r="AF15" s="18">
        <f>+'[32]ENEL PCA+PCF'!$C14</f>
        <v>156.71</v>
      </c>
      <c r="AG15" s="18"/>
    </row>
    <row r="16" spans="1:33" ht="20" customHeight="1">
      <c r="A16" s="16"/>
      <c r="B16" s="17">
        <v>0.16666666666666699</v>
      </c>
      <c r="C16" s="18">
        <f>+'[3]ENEL PCA+PCF'!$C15</f>
        <v>139.78691166666701</v>
      </c>
      <c r="D16" s="18">
        <f>+'[4]ENEL PCA+PCF'!$C15</f>
        <v>138.956633333333</v>
      </c>
      <c r="E16" s="18">
        <f>+'[5]ENEL PCA+PCF'!$C15</f>
        <v>139.03911500000001</v>
      </c>
      <c r="F16" s="18">
        <f>+'[6]ENEL PCA+PCF'!$C15</f>
        <v>147.87608333333301</v>
      </c>
      <c r="G16" s="18">
        <f>+'[7]ENEL PCA+PCF'!$C15</f>
        <v>147.66</v>
      </c>
      <c r="H16" s="18">
        <f>+'[8]ENEL PCA+PCF'!$C15</f>
        <v>144.536675</v>
      </c>
      <c r="I16" s="18">
        <f>+'[9]ENEL PCA+PCF'!$C15</f>
        <v>145.232215</v>
      </c>
      <c r="J16" s="18">
        <f>+'[10]ENEL PCA+PCF'!$C15</f>
        <v>150.762</v>
      </c>
      <c r="K16" s="18">
        <f>+'[11]ENEL PCA+PCF'!$C15</f>
        <v>145.890905</v>
      </c>
      <c r="L16" s="18">
        <f>+'[12]ENEL PCA+PCF'!$C15</f>
        <v>150.76</v>
      </c>
      <c r="M16" s="18">
        <f>+'[13]ENEL PCA+PCF'!$C15</f>
        <v>140.986723333333</v>
      </c>
      <c r="N16" s="18">
        <f>+'[14]ENEL PCA+PCF'!$C15</f>
        <v>150.76</v>
      </c>
      <c r="O16" s="18">
        <f>+'[15]ENEL PCA+PCF'!$C15</f>
        <v>150.76</v>
      </c>
      <c r="P16" s="18">
        <f>+'[16]ENEL PCA+PCF'!$C15</f>
        <v>149.03100000000001</v>
      </c>
      <c r="Q16" s="18">
        <f>+'[17]ENEL PCA+PCF'!$C15</f>
        <v>154.651996666667</v>
      </c>
      <c r="R16" s="18">
        <f>+'[18]ENEL PCA+PCF'!$C15</f>
        <v>153.467985</v>
      </c>
      <c r="S16" s="18">
        <f>+'[19]ENEL PCA+PCF'!$C15</f>
        <v>149.03100000000001</v>
      </c>
      <c r="T16" s="18">
        <f>+'[20]ENEL PCA+PCF'!$C15</f>
        <v>155.50287333333301</v>
      </c>
      <c r="U16" s="18">
        <f>+'[21]ENEL PCA+PCF'!$C15</f>
        <v>141.97499999999999</v>
      </c>
      <c r="V16" s="18">
        <f>+'[22]ENEL PCA+PCF'!$C15</f>
        <v>150.99664166666699</v>
      </c>
      <c r="W16" s="18">
        <f>+'[23]ENEL PCA+PCF'!$C15</f>
        <v>154.579321666667</v>
      </c>
      <c r="X16" s="18">
        <f>+'[24]ENEL PCA+PCF'!$C15</f>
        <v>153.905</v>
      </c>
      <c r="Y16" s="18">
        <f>+'[25]ENEL PCA+PCF'!$C15</f>
        <v>152.334638333333</v>
      </c>
      <c r="Z16" s="18">
        <f>+'[26]ENEL PCA+PCF'!$C15</f>
        <v>153.905</v>
      </c>
      <c r="AA16" s="18">
        <f>+'[27]ENEL PCA+PCF'!$C15</f>
        <v>153.346323333333</v>
      </c>
      <c r="AB16" s="18">
        <f>+'[28]ENEL PCA+PCF'!$C15</f>
        <v>153.905</v>
      </c>
      <c r="AC16" s="18">
        <f>+'[29]ENEL PCA+PCF'!$C15</f>
        <v>153.905</v>
      </c>
      <c r="AD16" s="18">
        <f>+'[30]ENEL PCA+PCF'!$C15</f>
        <v>155.49029999999999</v>
      </c>
      <c r="AE16" s="18">
        <f>+'[31]ENEL PCA+PCF'!$C15</f>
        <v>155.49029999999999</v>
      </c>
      <c r="AF16" s="18">
        <f>+'[32]ENEL PCA+PCF'!$C15</f>
        <v>159.65814499999999</v>
      </c>
      <c r="AG16" s="18"/>
    </row>
    <row r="17" spans="1:108" ht="20" customHeight="1">
      <c r="A17" s="16"/>
      <c r="B17" s="17">
        <v>0.20833333333333301</v>
      </c>
      <c r="C17" s="18">
        <f>+'[3]ENEL PCA+PCF'!$C16</f>
        <v>138.92174666666699</v>
      </c>
      <c r="D17" s="18">
        <f>+'[4]ENEL PCA+PCF'!$C16</f>
        <v>138.88499999999999</v>
      </c>
      <c r="E17" s="18">
        <f>+'[5]ENEL PCA+PCF'!$C16</f>
        <v>143.39400000000001</v>
      </c>
      <c r="F17" s="18">
        <f>+'[6]ENEL PCA+PCF'!$C16</f>
        <v>148.734221666667</v>
      </c>
      <c r="G17" s="18">
        <f>+'[7]ENEL PCA+PCF'!$C16</f>
        <v>147.66</v>
      </c>
      <c r="H17" s="18">
        <f>+'[8]ENEL PCA+PCF'!$C16</f>
        <v>147.92089666666701</v>
      </c>
      <c r="I17" s="18">
        <f>+'[9]ENEL PCA+PCF'!$C16</f>
        <v>150.309576666667</v>
      </c>
      <c r="J17" s="18">
        <f>+'[10]ENEL PCA+PCF'!$C16</f>
        <v>150.762</v>
      </c>
      <c r="K17" s="18">
        <f>+'[11]ENEL PCA+PCF'!$C16</f>
        <v>150.76</v>
      </c>
      <c r="L17" s="18">
        <f>+'[12]ENEL PCA+PCF'!$C16</f>
        <v>142.97979333333299</v>
      </c>
      <c r="M17" s="18">
        <f>+'[13]ENEL PCA+PCF'!$C16</f>
        <v>143.733</v>
      </c>
      <c r="N17" s="18">
        <f>+'[14]ENEL PCA+PCF'!$C16</f>
        <v>150.76</v>
      </c>
      <c r="O17" s="18">
        <f>+'[15]ENEL PCA+PCF'!$C16</f>
        <v>150.76</v>
      </c>
      <c r="P17" s="18">
        <f>+'[16]ENEL PCA+PCF'!$C16</f>
        <v>148.985905</v>
      </c>
      <c r="Q17" s="18">
        <f>+'[17]ENEL PCA+PCF'!$C16</f>
        <v>153.67038666666701</v>
      </c>
      <c r="R17" s="18">
        <f>+'[18]ENEL PCA+PCF'!$C16</f>
        <v>153.29005166666701</v>
      </c>
      <c r="S17" s="18">
        <f>+'[19]ENEL PCA+PCF'!$C16</f>
        <v>149.03100000000001</v>
      </c>
      <c r="T17" s="18">
        <f>+'[20]ENEL PCA+PCF'!$C16</f>
        <v>149.03100000000001</v>
      </c>
      <c r="U17" s="18">
        <f>+'[21]ENEL PCA+PCF'!$C16</f>
        <v>149.03100000000001</v>
      </c>
      <c r="V17" s="18">
        <f>+'[22]ENEL PCA+PCF'!$C16</f>
        <v>67.700999999999993</v>
      </c>
      <c r="W17" s="18">
        <f>+'[23]ENEL PCA+PCF'!$C16</f>
        <v>155.90744166666701</v>
      </c>
      <c r="X17" s="18">
        <f>+'[24]ENEL PCA+PCF'!$C16</f>
        <v>148.578486666667</v>
      </c>
      <c r="Y17" s="18">
        <f>+'[25]ENEL PCA+PCF'!$C16</f>
        <v>149.236948333333</v>
      </c>
      <c r="Z17" s="18">
        <f>+'[26]ENEL PCA+PCF'!$C16</f>
        <v>148.39553833333301</v>
      </c>
      <c r="AA17" s="18">
        <f>+'[27]ENEL PCA+PCF'!$C16</f>
        <v>153.34117000000001</v>
      </c>
      <c r="AB17" s="18">
        <f>+'[28]ENEL PCA+PCF'!$C16</f>
        <v>153.905</v>
      </c>
      <c r="AC17" s="18">
        <f>+'[29]ENEL PCA+PCF'!$C16</f>
        <v>154.115906666667</v>
      </c>
      <c r="AD17" s="18">
        <f>+'[30]ENEL PCA+PCF'!$C16</f>
        <v>155.49029999999999</v>
      </c>
      <c r="AE17" s="18">
        <f>+'[31]ENEL PCA+PCF'!$C16</f>
        <v>155.49029999999999</v>
      </c>
      <c r="AF17" s="18">
        <f>+'[32]ENEL PCA+PCF'!$C16</f>
        <v>155.49029999999999</v>
      </c>
      <c r="AG17" s="18"/>
    </row>
    <row r="18" spans="1:108" ht="20" customHeight="1">
      <c r="A18" s="16"/>
      <c r="B18" s="17">
        <v>0.25</v>
      </c>
      <c r="C18" s="18">
        <f>+'[3]ENEL PCA+PCF'!$C17</f>
        <v>139.09048833333301</v>
      </c>
      <c r="D18" s="18">
        <f>+'[4]ENEL PCA+PCF'!$C17</f>
        <v>143.39400000000001</v>
      </c>
      <c r="E18" s="18">
        <f>+'[5]ENEL PCA+PCF'!$C17</f>
        <v>147.66</v>
      </c>
      <c r="F18" s="18">
        <f>+'[6]ENEL PCA+PCF'!$C17</f>
        <v>149.52583000000001</v>
      </c>
      <c r="G18" s="18">
        <f>+'[7]ENEL PCA+PCF'!$C17</f>
        <v>146.887486666667</v>
      </c>
      <c r="H18" s="18">
        <f>+'[8]ENEL PCA+PCF'!$C17</f>
        <v>145.22941499999999</v>
      </c>
      <c r="I18" s="18">
        <f>+'[9]ENEL PCA+PCF'!$C17</f>
        <v>150.762</v>
      </c>
      <c r="J18" s="18">
        <f>+'[10]ENEL PCA+PCF'!$C17</f>
        <v>150.762</v>
      </c>
      <c r="K18" s="18">
        <f>+'[11]ENEL PCA+PCF'!$C17</f>
        <v>150.76</v>
      </c>
      <c r="L18" s="18">
        <f>+'[12]ENEL PCA+PCF'!$C17</f>
        <v>143.942158333333</v>
      </c>
      <c r="M18" s="18">
        <f>+'[13]ENEL PCA+PCF'!$C17</f>
        <v>147.15577500000001</v>
      </c>
      <c r="N18" s="18">
        <f>+'[14]ENEL PCA+PCF'!$C17</f>
        <v>150.76</v>
      </c>
      <c r="O18" s="18">
        <f>+'[15]ENEL PCA+PCF'!$C17</f>
        <v>148.94953833333301</v>
      </c>
      <c r="P18" s="18">
        <f>+'[16]ENEL PCA+PCF'!$C17</f>
        <v>147.58939000000001</v>
      </c>
      <c r="Q18" s="18">
        <f>+'[17]ENEL PCA+PCF'!$C17</f>
        <v>155.53926833333301</v>
      </c>
      <c r="R18" s="18">
        <f>+'[18]ENEL PCA+PCF'!$C17</f>
        <v>152.89588166666701</v>
      </c>
      <c r="S18" s="18">
        <f>+'[19]ENEL PCA+PCF'!$C17</f>
        <v>147.38498999999999</v>
      </c>
      <c r="T18" s="18">
        <f>+'[20]ENEL PCA+PCF'!$C17</f>
        <v>151.50052333333301</v>
      </c>
      <c r="U18" s="18">
        <f>+'[21]ENEL PCA+PCF'!$C17</f>
        <v>149.03100000000001</v>
      </c>
      <c r="V18" s="18">
        <f>+'[22]ENEL PCA+PCF'!$C17</f>
        <v>148.61371500000001</v>
      </c>
      <c r="W18" s="18">
        <f>+'[23]ENEL PCA+PCF'!$C17</f>
        <v>153.55983000000001</v>
      </c>
      <c r="X18" s="18">
        <f>+'[24]ENEL PCA+PCF'!$C17</f>
        <v>147.722025</v>
      </c>
      <c r="Y18" s="18">
        <f>+'[25]ENEL PCA+PCF'!$C17</f>
        <v>153.905</v>
      </c>
      <c r="Z18" s="18">
        <f>+'[26]ENEL PCA+PCF'!$C17</f>
        <v>153.06462166666699</v>
      </c>
      <c r="AA18" s="18">
        <f>+'[27]ENEL PCA+PCF'!$C17</f>
        <v>153.26369</v>
      </c>
      <c r="AB18" s="18">
        <f>+'[28]ENEL PCA+PCF'!$C17</f>
        <v>153.905</v>
      </c>
      <c r="AC18" s="18">
        <f>+'[29]ENEL PCA+PCF'!$C17</f>
        <v>153.71133</v>
      </c>
      <c r="AD18" s="18">
        <f>+'[30]ENEL PCA+PCF'!$C17</f>
        <v>155.49029999999999</v>
      </c>
      <c r="AE18" s="18">
        <f>+'[31]ENEL PCA+PCF'!$C17</f>
        <v>156.515273333333</v>
      </c>
      <c r="AF18" s="18">
        <f>+'[32]ENEL PCA+PCF'!$C17</f>
        <v>157.48606166666701</v>
      </c>
      <c r="AG18" s="18"/>
    </row>
    <row r="19" spans="1:108" ht="20" customHeight="1">
      <c r="A19" s="16"/>
      <c r="B19" s="17">
        <v>0.29166666666666702</v>
      </c>
      <c r="C19" s="18">
        <f>+'[3]ENEL PCA+PCF'!$C18</f>
        <v>144.41892999999999</v>
      </c>
      <c r="D19" s="18">
        <f>+'[4]ENEL PCA+PCF'!$C18</f>
        <v>144.912395</v>
      </c>
      <c r="E19" s="18">
        <f>+'[5]ENEL PCA+PCF'!$C18</f>
        <v>147.66</v>
      </c>
      <c r="F19" s="18">
        <f>+'[6]ENEL PCA+PCF'!$C18</f>
        <v>150.42400000000001</v>
      </c>
      <c r="G19" s="18">
        <f>+'[7]ENEL PCA+PCF'!$C18</f>
        <v>147.54675666666699</v>
      </c>
      <c r="H19" s="18">
        <f>+'[8]ENEL PCA+PCF'!$C18</f>
        <v>146.05983333333299</v>
      </c>
      <c r="I19" s="18">
        <f>+'[9]ENEL PCA+PCF'!$C18</f>
        <v>150.762</v>
      </c>
      <c r="J19" s="18">
        <f>+'[10]ENEL PCA+PCF'!$C18</f>
        <v>152.18866333333301</v>
      </c>
      <c r="K19" s="18">
        <f>+'[11]ENEL PCA+PCF'!$C18</f>
        <v>150.10790333333301</v>
      </c>
      <c r="L19" s="18">
        <f>+'[12]ENEL PCA+PCF'!$C18</f>
        <v>143.78601333333299</v>
      </c>
      <c r="M19" s="18">
        <f>+'[13]ENEL PCA+PCF'!$C18</f>
        <v>144.02633333333301</v>
      </c>
      <c r="N19" s="18">
        <f>+'[14]ENEL PCA+PCF'!$C18</f>
        <v>150.895771666667</v>
      </c>
      <c r="O19" s="18">
        <f>+'[15]ENEL PCA+PCF'!$C18</f>
        <v>150.76</v>
      </c>
      <c r="P19" s="18">
        <f>+'[16]ENEL PCA+PCF'!$C18</f>
        <v>148.97678833333299</v>
      </c>
      <c r="Q19" s="18">
        <f>+'[17]ENEL PCA+PCF'!$C18</f>
        <v>155.986111666667</v>
      </c>
      <c r="R19" s="18">
        <f>+'[18]ENEL PCA+PCF'!$C18</f>
        <v>152.573275</v>
      </c>
      <c r="S19" s="18">
        <f>+'[19]ENEL PCA+PCF'!$C18</f>
        <v>49.191200000000002</v>
      </c>
      <c r="T19" s="18">
        <f>+'[20]ENEL PCA+PCF'!$C18</f>
        <v>149.03100000000001</v>
      </c>
      <c r="U19" s="18">
        <f>+'[21]ENEL PCA+PCF'!$C18</f>
        <v>149.03100000000001</v>
      </c>
      <c r="V19" s="18">
        <f>+'[22]ENEL PCA+PCF'!$C18</f>
        <v>139.49193</v>
      </c>
      <c r="W19" s="18">
        <f>+'[23]ENEL PCA+PCF'!$C18</f>
        <v>149.54846000000001</v>
      </c>
      <c r="X19" s="18">
        <f>+'[24]ENEL PCA+PCF'!$C18</f>
        <v>148.306706666667</v>
      </c>
      <c r="Y19" s="18">
        <f>+'[25]ENEL PCA+PCF'!$C18</f>
        <v>148.75497833333301</v>
      </c>
      <c r="Z19" s="18">
        <f>+'[26]ENEL PCA+PCF'!$C18</f>
        <v>151.56685666666701</v>
      </c>
      <c r="AA19" s="18">
        <f>+'[27]ENEL PCA+PCF'!$C18</f>
        <v>153.370043333333</v>
      </c>
      <c r="AB19" s="18">
        <f>+'[28]ENEL PCA+PCF'!$C18</f>
        <v>153.905</v>
      </c>
      <c r="AC19" s="18">
        <f>+'[29]ENEL PCA+PCF'!$C18</f>
        <v>149.116921666667</v>
      </c>
      <c r="AD19" s="18">
        <f>+'[30]ENEL PCA+PCF'!$C18</f>
        <v>155.49029999999999</v>
      </c>
      <c r="AE19" s="18">
        <f>+'[31]ENEL PCA+PCF'!$C18</f>
        <v>156.54134166666699</v>
      </c>
      <c r="AF19" s="18">
        <f>+'[32]ENEL PCA+PCF'!$C18</f>
        <v>156.73406499999999</v>
      </c>
      <c r="AG19" s="18"/>
    </row>
    <row r="20" spans="1:108" ht="20" customHeight="1">
      <c r="A20" s="16"/>
      <c r="B20" s="17">
        <v>0.33333333333333298</v>
      </c>
      <c r="C20" s="18">
        <f>+'[3]ENEL PCA+PCF'!$C19</f>
        <v>144.679025</v>
      </c>
      <c r="D20" s="18">
        <f>+'[4]ENEL PCA+PCF'!$C19</f>
        <v>144.48869999999999</v>
      </c>
      <c r="E20" s="18">
        <f>+'[5]ENEL PCA+PCF'!$C19</f>
        <v>147.66</v>
      </c>
      <c r="F20" s="18">
        <f>+'[6]ENEL PCA+PCF'!$C19</f>
        <v>152.371725</v>
      </c>
      <c r="G20" s="18">
        <f>+'[7]ENEL PCA+PCF'!$C19</f>
        <v>150.08457833333301</v>
      </c>
      <c r="H20" s="18">
        <f>+'[8]ENEL PCA+PCF'!$C19</f>
        <v>143.39400000000001</v>
      </c>
      <c r="I20" s="18">
        <f>+'[9]ENEL PCA+PCF'!$C19</f>
        <v>150.762</v>
      </c>
      <c r="J20" s="18">
        <f>+'[10]ENEL PCA+PCF'!$C19</f>
        <v>152.15445500000001</v>
      </c>
      <c r="K20" s="18">
        <f>+'[11]ENEL PCA+PCF'!$C19</f>
        <v>150.12720999999999</v>
      </c>
      <c r="L20" s="18">
        <f>+'[12]ENEL PCA+PCF'!$C19</f>
        <v>146.946495</v>
      </c>
      <c r="M20" s="18">
        <f>+'[13]ENEL PCA+PCF'!$C19</f>
        <v>150.47269333333401</v>
      </c>
      <c r="N20" s="18">
        <f>+'[14]ENEL PCA+PCF'!$C19</f>
        <v>150.76</v>
      </c>
      <c r="O20" s="18">
        <f>+'[15]ENEL PCA+PCF'!$C19</f>
        <v>150.76</v>
      </c>
      <c r="P20" s="18">
        <f>+'[16]ENEL PCA+PCF'!$C19</f>
        <v>152.26499999999999</v>
      </c>
      <c r="Q20" s="18">
        <f>+'[17]ENEL PCA+PCF'!$C19</f>
        <v>160.09399999999999</v>
      </c>
      <c r="R20" s="18">
        <f>+'[18]ENEL PCA+PCF'!$C19</f>
        <v>153.11159333333299</v>
      </c>
      <c r="S20" s="18">
        <f>+'[19]ENEL PCA+PCF'!$C19</f>
        <v>83.269005000000007</v>
      </c>
      <c r="T20" s="18">
        <f>+'[20]ENEL PCA+PCF'!$C19</f>
        <v>151.830995</v>
      </c>
      <c r="U20" s="18">
        <f>+'[21]ENEL PCA+PCF'!$C19</f>
        <v>142.60470000000001</v>
      </c>
      <c r="V20" s="18">
        <f>+'[22]ENEL PCA+PCF'!$C19</f>
        <v>80.015436666667</v>
      </c>
      <c r="W20" s="18">
        <f>+'[23]ENEL PCA+PCF'!$C19</f>
        <v>154.622165</v>
      </c>
      <c r="X20" s="18">
        <f>+'[24]ENEL PCA+PCF'!$C19</f>
        <v>152.35931666666701</v>
      </c>
      <c r="Y20" s="18">
        <f>+'[25]ENEL PCA+PCF'!$C19</f>
        <v>153.06523000000001</v>
      </c>
      <c r="Z20" s="18">
        <f>+'[26]ENEL PCA+PCF'!$C19</f>
        <v>153.64286000000001</v>
      </c>
      <c r="AA20" s="18">
        <f>+'[27]ENEL PCA+PCF'!$C19</f>
        <v>153.72009499999999</v>
      </c>
      <c r="AB20" s="18">
        <f>+'[28]ENEL PCA+PCF'!$C19</f>
        <v>153.905</v>
      </c>
      <c r="AC20" s="18">
        <f>+'[29]ENEL PCA+PCF'!$C19</f>
        <v>154.28888499999999</v>
      </c>
      <c r="AD20" s="18">
        <f>+'[30]ENEL PCA+PCF'!$C19</f>
        <v>157.440143333333</v>
      </c>
      <c r="AE20" s="18">
        <f>+'[31]ENEL PCA+PCF'!$C19</f>
        <v>159.63375666666701</v>
      </c>
      <c r="AF20" s="18">
        <f>+'[32]ENEL PCA+PCF'!$C19</f>
        <v>161.90621999999999</v>
      </c>
      <c r="AG20" s="18"/>
    </row>
    <row r="21" spans="1:108" ht="20" customHeight="1">
      <c r="A21" s="16"/>
      <c r="B21" s="17">
        <v>0.375</v>
      </c>
      <c r="C21" s="18">
        <f>+'[3]ENEL PCA+PCF'!$C20</f>
        <v>150.42462</v>
      </c>
      <c r="D21" s="18">
        <f>+'[4]ENEL PCA+PCF'!$C20</f>
        <v>150.42400000000001</v>
      </c>
      <c r="E21" s="18">
        <f>+'[5]ENEL PCA+PCF'!$C20</f>
        <v>150.42400000000001</v>
      </c>
      <c r="F21" s="18">
        <f>+'[6]ENEL PCA+PCF'!$C20</f>
        <v>154.694156666667</v>
      </c>
      <c r="G21" s="18">
        <f>+'[7]ENEL PCA+PCF'!$C20</f>
        <v>150.076966666667</v>
      </c>
      <c r="H21" s="18">
        <f>+'[8]ENEL PCA+PCF'!$C20</f>
        <v>145.38150833333299</v>
      </c>
      <c r="I21" s="18">
        <f>+'[9]ENEL PCA+PCF'!$C20</f>
        <v>161.96918666666701</v>
      </c>
      <c r="J21" s="18">
        <f>+'[10]ENEL PCA+PCF'!$C20</f>
        <v>154.473185</v>
      </c>
      <c r="K21" s="18">
        <f>+'[11]ENEL PCA+PCF'!$C20</f>
        <v>151.96660333333301</v>
      </c>
      <c r="L21" s="18">
        <f>+'[12]ENEL PCA+PCF'!$C20</f>
        <v>150.76103333333299</v>
      </c>
      <c r="M21" s="18">
        <f>+'[13]ENEL PCA+PCF'!$C20</f>
        <v>153.47007666666701</v>
      </c>
      <c r="N21" s="18">
        <f>+'[14]ENEL PCA+PCF'!$C20</f>
        <v>150.762</v>
      </c>
      <c r="O21" s="18">
        <f>+'[15]ENEL PCA+PCF'!$C20</f>
        <v>150.76</v>
      </c>
      <c r="P21" s="18">
        <f>+'[16]ENEL PCA+PCF'!$C20</f>
        <v>152.84834833333301</v>
      </c>
      <c r="Q21" s="18">
        <f>+'[17]ENEL PCA+PCF'!$C20</f>
        <v>163.92645166666699</v>
      </c>
      <c r="R21" s="18">
        <f>+'[18]ENEL PCA+PCF'!$C20</f>
        <v>153.304323333333</v>
      </c>
      <c r="S21" s="18">
        <f>+'[19]ENEL PCA+PCF'!$C20</f>
        <v>140.736641666667</v>
      </c>
      <c r="T21" s="18">
        <f>+'[20]ENEL PCA+PCF'!$C20</f>
        <v>149.30980666666699</v>
      </c>
      <c r="U21" s="18">
        <f>+'[21]ENEL PCA+PCF'!$C20</f>
        <v>145.245</v>
      </c>
      <c r="V21" s="18">
        <f>+'[22]ENEL PCA+PCF'!$C20</f>
        <v>142.86666333333301</v>
      </c>
      <c r="W21" s="18">
        <f>+'[23]ENEL PCA+PCF'!$C20</f>
        <v>155.07142666666701</v>
      </c>
      <c r="X21" s="18">
        <f>+'[24]ENEL PCA+PCF'!$C20</f>
        <v>153.859653333333</v>
      </c>
      <c r="Y21" s="18">
        <f>+'[25]ENEL PCA+PCF'!$C20</f>
        <v>154.539516666667</v>
      </c>
      <c r="Z21" s="18">
        <f>+'[26]ENEL PCA+PCF'!$C20</f>
        <v>155.68632333333301</v>
      </c>
      <c r="AA21" s="18">
        <f>+'[27]ENEL PCA+PCF'!$C20</f>
        <v>158.76960666666699</v>
      </c>
      <c r="AB21" s="18">
        <f>+'[28]ENEL PCA+PCF'!$C20</f>
        <v>155.39230499999999</v>
      </c>
      <c r="AC21" s="18">
        <f>+'[29]ENEL PCA+PCF'!$C20</f>
        <v>153.905</v>
      </c>
      <c r="AD21" s="18">
        <f>+'[30]ENEL PCA+PCF'!$C20</f>
        <v>166.15227166666699</v>
      </c>
      <c r="AE21" s="18">
        <f>+'[31]ENEL PCA+PCF'!$C20</f>
        <v>165.04150999999999</v>
      </c>
      <c r="AF21" s="18">
        <f>+'[32]ENEL PCA+PCF'!$C20</f>
        <v>168.19599333333301</v>
      </c>
      <c r="AG21" s="18"/>
    </row>
    <row r="22" spans="1:108" ht="20" customHeight="1">
      <c r="A22" s="16"/>
      <c r="B22" s="17">
        <v>0.41666666666666702</v>
      </c>
      <c r="C22" s="18">
        <f>+'[3]ENEL PCA+PCF'!$C21</f>
        <v>150.42400000000001</v>
      </c>
      <c r="D22" s="18">
        <f>+'[4]ENEL PCA+PCF'!$C21</f>
        <v>150.42400000000001</v>
      </c>
      <c r="E22" s="18">
        <f>+'[5]ENEL PCA+PCF'!$C21</f>
        <v>152.43316666666701</v>
      </c>
      <c r="F22" s="18">
        <f>+'[6]ENEL PCA+PCF'!$C21</f>
        <v>156.01954000000001</v>
      </c>
      <c r="G22" s="18">
        <f>+'[7]ENEL PCA+PCF'!$C21</f>
        <v>150.42400000000001</v>
      </c>
      <c r="H22" s="18">
        <f>+'[8]ENEL PCA+PCF'!$C21</f>
        <v>145.757125</v>
      </c>
      <c r="I22" s="18">
        <f>+'[9]ENEL PCA+PCF'!$C21</f>
        <v>160.50220666666701</v>
      </c>
      <c r="J22" s="18">
        <f>+'[10]ENEL PCA+PCF'!$C21</f>
        <v>159.677333333333</v>
      </c>
      <c r="K22" s="18">
        <f>+'[11]ENEL PCA+PCF'!$C21</f>
        <v>158.79221833333301</v>
      </c>
      <c r="L22" s="18">
        <f>+'[12]ENEL PCA+PCF'!$C21</f>
        <v>151.24490333333301</v>
      </c>
      <c r="M22" s="18">
        <f>+'[13]ENEL PCA+PCF'!$C21</f>
        <v>160.00222666666701</v>
      </c>
      <c r="N22" s="18">
        <f>+'[14]ENEL PCA+PCF'!$C21</f>
        <v>150.762</v>
      </c>
      <c r="O22" s="18">
        <f>+'[15]ENEL PCA+PCF'!$C21</f>
        <v>150.76</v>
      </c>
      <c r="P22" s="18">
        <f>+'[16]ENEL PCA+PCF'!$C21</f>
        <v>161.044455</v>
      </c>
      <c r="Q22" s="18">
        <f>+'[17]ENEL PCA+PCF'!$C21</f>
        <v>163.03248666666701</v>
      </c>
      <c r="R22" s="18">
        <f>+'[18]ENEL PCA+PCF'!$C21</f>
        <v>153.31637833333301</v>
      </c>
      <c r="S22" s="18">
        <f>+'[19]ENEL PCA+PCF'!$C21</f>
        <v>144.197303333333</v>
      </c>
      <c r="T22" s="18">
        <f>+'[20]ENEL PCA+PCF'!$C21</f>
        <v>149.03100000000001</v>
      </c>
      <c r="U22" s="18">
        <f>+'[21]ENEL PCA+PCF'!$C21</f>
        <v>148.13570000000001</v>
      </c>
      <c r="V22" s="18">
        <f>+'[22]ENEL PCA+PCF'!$C21</f>
        <v>146.50346166666699</v>
      </c>
      <c r="W22" s="18">
        <f>+'[23]ENEL PCA+PCF'!$C21</f>
        <v>156.94545333333301</v>
      </c>
      <c r="X22" s="18">
        <f>+'[24]ENEL PCA+PCF'!$C21</f>
        <v>157.57371166666701</v>
      </c>
      <c r="Y22" s="18">
        <f>+'[25]ENEL PCA+PCF'!$C21</f>
        <v>161.377571666666</v>
      </c>
      <c r="Z22" s="18">
        <f>+'[26]ENEL PCA+PCF'!$C21</f>
        <v>163.121788333333</v>
      </c>
      <c r="AA22" s="18">
        <f>+'[27]ENEL PCA+PCF'!$C21</f>
        <v>163.37687500000001</v>
      </c>
      <c r="AB22" s="18">
        <f>+'[28]ENEL PCA+PCF'!$C21</f>
        <v>161.846</v>
      </c>
      <c r="AC22" s="18">
        <f>+'[29]ENEL PCA+PCF'!$C21</f>
        <v>153.905</v>
      </c>
      <c r="AD22" s="18">
        <f>+'[30]ENEL PCA+PCF'!$C21</f>
        <v>167.20602666666699</v>
      </c>
      <c r="AE22" s="18">
        <f>+'[31]ENEL PCA+PCF'!$C21</f>
        <v>168.755558333333</v>
      </c>
      <c r="AF22" s="18">
        <f>+'[32]ENEL PCA+PCF'!$C21</f>
        <v>165.98435000000001</v>
      </c>
      <c r="AG22" s="18"/>
    </row>
    <row r="23" spans="1:108" ht="20" customHeight="1">
      <c r="A23" s="16"/>
      <c r="B23" s="17">
        <v>0.45833333333333298</v>
      </c>
      <c r="C23" s="18">
        <f>+'[3]ENEL PCA+PCF'!$C22</f>
        <v>150.42400000000001</v>
      </c>
      <c r="D23" s="18">
        <f>+'[4]ENEL PCA+PCF'!$C22</f>
        <v>154.78698666666699</v>
      </c>
      <c r="E23" s="18">
        <f>+'[5]ENEL PCA+PCF'!$C22</f>
        <v>155.28548499999999</v>
      </c>
      <c r="F23" s="18">
        <f>+'[6]ENEL PCA+PCF'!$C22</f>
        <v>160.26343666666699</v>
      </c>
      <c r="G23" s="18">
        <f>+'[7]ENEL PCA+PCF'!$C22</f>
        <v>150.42400000000001</v>
      </c>
      <c r="H23" s="18">
        <f>+'[8]ENEL PCA+PCF'!$C22</f>
        <v>147.66</v>
      </c>
      <c r="I23" s="18">
        <f>+'[9]ENEL PCA+PCF'!$C22</f>
        <v>159.16418666666701</v>
      </c>
      <c r="J23" s="18">
        <f>+'[10]ENEL PCA+PCF'!$C22</f>
        <v>159.04951</v>
      </c>
      <c r="K23" s="18">
        <f>+'[11]ENEL PCA+PCF'!$C22</f>
        <v>158.488</v>
      </c>
      <c r="L23" s="18">
        <f>+'[12]ENEL PCA+PCF'!$C22</f>
        <v>155.62680666666699</v>
      </c>
      <c r="M23" s="18">
        <f>+'[13]ENEL PCA+PCF'!$C22</f>
        <v>160.07869333333301</v>
      </c>
      <c r="N23" s="18">
        <f>+'[14]ENEL PCA+PCF'!$C22</f>
        <v>150.762</v>
      </c>
      <c r="O23" s="18">
        <f>+'[15]ENEL PCA+PCF'!$C22</f>
        <v>150.76</v>
      </c>
      <c r="P23" s="18">
        <f>+'[16]ENEL PCA+PCF'!$C22</f>
        <v>160.59005500000001</v>
      </c>
      <c r="Q23" s="18">
        <f>+'[17]ENEL PCA+PCF'!$C22</f>
        <v>163.03529499999999</v>
      </c>
      <c r="R23" s="18">
        <f>+'[18]ENEL PCA+PCF'!$C22</f>
        <v>153.320353333333</v>
      </c>
      <c r="S23" s="18">
        <f>+'[19]ENEL PCA+PCF'!$C22</f>
        <v>147.26916499999999</v>
      </c>
      <c r="T23" s="18">
        <f>+'[20]ENEL PCA+PCF'!$C22</f>
        <v>149.03100000000001</v>
      </c>
      <c r="U23" s="18">
        <f>+'[21]ENEL PCA+PCF'!$C22</f>
        <v>149.26723999999999</v>
      </c>
      <c r="V23" s="18">
        <f>+'[22]ENEL PCA+PCF'!$C22</f>
        <v>149.24933999999999</v>
      </c>
      <c r="W23" s="18">
        <f>+'[23]ENEL PCA+PCF'!$C22</f>
        <v>163.73791333333301</v>
      </c>
      <c r="X23" s="18">
        <f>+'[24]ENEL PCA+PCF'!$C22</f>
        <v>162.457066666667</v>
      </c>
      <c r="Y23" s="18">
        <f>+'[25]ENEL PCA+PCF'!$C22</f>
        <v>161.79081333333301</v>
      </c>
      <c r="Z23" s="18">
        <f>+'[26]ENEL PCA+PCF'!$C22</f>
        <v>163.25823</v>
      </c>
      <c r="AA23" s="18">
        <f>+'[27]ENEL PCA+PCF'!$C22</f>
        <v>167.08560499999999</v>
      </c>
      <c r="AB23" s="18">
        <f>+'[28]ENEL PCA+PCF'!$C22</f>
        <v>164.90796499999999</v>
      </c>
      <c r="AC23" s="18">
        <f>+'[29]ENEL PCA+PCF'!$C22</f>
        <v>153.905</v>
      </c>
      <c r="AD23" s="18">
        <f>+'[30]ENEL PCA+PCF'!$C22</f>
        <v>166.285136666667</v>
      </c>
      <c r="AE23" s="18">
        <f>+'[31]ENEL PCA+PCF'!$C22</f>
        <v>166.305716666667</v>
      </c>
      <c r="AF23" s="18">
        <f>+'[32]ENEL PCA+PCF'!$C22</f>
        <v>166.91029333333299</v>
      </c>
      <c r="AG23" s="18"/>
    </row>
    <row r="24" spans="1:108" ht="20" customHeight="1">
      <c r="A24" s="16"/>
      <c r="B24" s="17">
        <v>0.5</v>
      </c>
      <c r="C24" s="18">
        <f>+'[3]ENEL PCA+PCF'!$C23</f>
        <v>152.30336333333301</v>
      </c>
      <c r="D24" s="18">
        <f>+'[4]ENEL PCA+PCF'!$C23</f>
        <v>158.03315000000001</v>
      </c>
      <c r="E24" s="18">
        <f>+'[5]ENEL PCA+PCF'!$C23</f>
        <v>158.82897333333301</v>
      </c>
      <c r="F24" s="18">
        <f>+'[6]ENEL PCA+PCF'!$C23</f>
        <v>162.08825666666701</v>
      </c>
      <c r="G24" s="18">
        <f>+'[7]ENEL PCA+PCF'!$C23</f>
        <v>154.94435999999999</v>
      </c>
      <c r="H24" s="18">
        <f>+'[8]ENEL PCA+PCF'!$C23</f>
        <v>150.068006666667</v>
      </c>
      <c r="I24" s="18">
        <f>+'[9]ENEL PCA+PCF'!$C23</f>
        <v>163.991535</v>
      </c>
      <c r="J24" s="18">
        <f>+'[10]ENEL PCA+PCF'!$C23</f>
        <v>163.148261666667</v>
      </c>
      <c r="K24" s="18">
        <f>+'[11]ENEL PCA+PCF'!$C23</f>
        <v>159.748766666667</v>
      </c>
      <c r="L24" s="18">
        <f>+'[12]ENEL PCA+PCF'!$C23</f>
        <v>157.925536666667</v>
      </c>
      <c r="M24" s="18">
        <f>+'[13]ENEL PCA+PCF'!$C23</f>
        <v>160.13616666666701</v>
      </c>
      <c r="N24" s="18">
        <f>+'[14]ENEL PCA+PCF'!$C23</f>
        <v>155.795796666667</v>
      </c>
      <c r="O24" s="18">
        <f>+'[15]ENEL PCA+PCF'!$C23</f>
        <v>150.762</v>
      </c>
      <c r="P24" s="18">
        <f>+'[16]ENEL PCA+PCF'!$C23</f>
        <v>160.66096166666699</v>
      </c>
      <c r="Q24" s="18">
        <f>+'[17]ENEL PCA+PCF'!$C23</f>
        <v>163.882528333333</v>
      </c>
      <c r="R24" s="18">
        <f>+'[18]ENEL PCA+PCF'!$C23</f>
        <v>156.33303000000001</v>
      </c>
      <c r="S24" s="18">
        <f>+'[19]ENEL PCA+PCF'!$C23</f>
        <v>149.41610499999999</v>
      </c>
      <c r="T24" s="18">
        <f>+'[20]ENEL PCA+PCF'!$C23</f>
        <v>150.33888833333299</v>
      </c>
      <c r="U24" s="18">
        <f>+'[21]ENEL PCA+PCF'!$C23</f>
        <v>149.66937833333299</v>
      </c>
      <c r="V24" s="18">
        <f>+'[22]ENEL PCA+PCF'!$C23</f>
        <v>151.55375833333301</v>
      </c>
      <c r="W24" s="18">
        <f>+'[23]ENEL PCA+PCF'!$C23</f>
        <v>163.461436666667</v>
      </c>
      <c r="X24" s="18">
        <f>+'[24]ENEL PCA+PCF'!$C23</f>
        <v>162.30139666666699</v>
      </c>
      <c r="Y24" s="18">
        <f>+'[25]ENEL PCA+PCF'!$C23</f>
        <v>162.724453333333</v>
      </c>
      <c r="Z24" s="18">
        <f>+'[26]ENEL PCA+PCF'!$C23</f>
        <v>165.37349499999999</v>
      </c>
      <c r="AA24" s="18">
        <f>+'[27]ENEL PCA+PCF'!$C23</f>
        <v>164.62815000000001</v>
      </c>
      <c r="AB24" s="18">
        <f>+'[28]ENEL PCA+PCF'!$C23</f>
        <v>162.55724833333301</v>
      </c>
      <c r="AC24" s="18">
        <f>+'[29]ENEL PCA+PCF'!$C23</f>
        <v>155.01136666666699</v>
      </c>
      <c r="AD24" s="18">
        <f>+'[30]ENEL PCA+PCF'!$C23</f>
        <v>166.298396666667</v>
      </c>
      <c r="AE24" s="18">
        <f>+'[31]ENEL PCA+PCF'!$C23</f>
        <v>166.35112333333299</v>
      </c>
      <c r="AF24" s="18">
        <f>+'[32]ENEL PCA+PCF'!$C23</f>
        <v>170.18027166666701</v>
      </c>
      <c r="AG24" s="18"/>
    </row>
    <row r="25" spans="1:108" ht="20" customHeight="1">
      <c r="A25" s="16"/>
      <c r="B25" s="17">
        <v>0.54166666666666696</v>
      </c>
      <c r="C25" s="18">
        <f>+'[3]ENEL PCA+PCF'!$C24</f>
        <v>152.16192166666701</v>
      </c>
      <c r="D25" s="18">
        <f>+'[4]ENEL PCA+PCF'!$C24</f>
        <v>158.732305</v>
      </c>
      <c r="E25" s="18">
        <f>+'[5]ENEL PCA+PCF'!$C24</f>
        <v>158.81542666666701</v>
      </c>
      <c r="F25" s="18">
        <f>+'[6]ENEL PCA+PCF'!$C24</f>
        <v>161.07737166666701</v>
      </c>
      <c r="G25" s="18">
        <f>+'[7]ENEL PCA+PCF'!$C24</f>
        <v>155.09636499999999</v>
      </c>
      <c r="H25" s="18">
        <f>+'[8]ENEL PCA+PCF'!$C24</f>
        <v>150.42400000000001</v>
      </c>
      <c r="I25" s="18">
        <f>+'[9]ENEL PCA+PCF'!$C24</f>
        <v>161.62907000000001</v>
      </c>
      <c r="J25" s="18">
        <f>+'[10]ENEL PCA+PCF'!$C24</f>
        <v>163.40926666666701</v>
      </c>
      <c r="K25" s="18">
        <f>+'[11]ENEL PCA+PCF'!$C24</f>
        <v>159.45802499999999</v>
      </c>
      <c r="L25" s="18">
        <f>+'[12]ENEL PCA+PCF'!$C24</f>
        <v>151.980371666667</v>
      </c>
      <c r="M25" s="18">
        <f>+'[13]ENEL PCA+PCF'!$C24</f>
        <v>160.083721666667</v>
      </c>
      <c r="N25" s="18">
        <f>+'[14]ENEL PCA+PCF'!$C24</f>
        <v>155.37131666666701</v>
      </c>
      <c r="O25" s="18">
        <f>+'[15]ENEL PCA+PCF'!$C24</f>
        <v>150.762</v>
      </c>
      <c r="P25" s="18">
        <f>+'[16]ENEL PCA+PCF'!$C24</f>
        <v>160.774566666667</v>
      </c>
      <c r="Q25" s="18">
        <f>+'[17]ENEL PCA+PCF'!$C24</f>
        <v>161.81116499999999</v>
      </c>
      <c r="R25" s="18">
        <f>+'[18]ENEL PCA+PCF'!$C24</f>
        <v>155.96970166666699</v>
      </c>
      <c r="S25" s="18">
        <f>+'[19]ENEL PCA+PCF'!$C24</f>
        <v>150.34449000000001</v>
      </c>
      <c r="T25" s="18">
        <f>+'[20]ENEL PCA+PCF'!$C24</f>
        <v>151.641155</v>
      </c>
      <c r="U25" s="18">
        <f>+'[21]ENEL PCA+PCF'!$C24</f>
        <v>152.21674999999999</v>
      </c>
      <c r="V25" s="18">
        <f>+'[22]ENEL PCA+PCF'!$C24</f>
        <v>152.062996666667</v>
      </c>
      <c r="W25" s="18">
        <f>+'[23]ENEL PCA+PCF'!$C24</f>
        <v>163.146536666667</v>
      </c>
      <c r="X25" s="18">
        <f>+'[24]ENEL PCA+PCF'!$C24</f>
        <v>162.604896666667</v>
      </c>
      <c r="Y25" s="18">
        <f>+'[25]ENEL PCA+PCF'!$C24</f>
        <v>162.25529</v>
      </c>
      <c r="Z25" s="18">
        <f>+'[26]ENEL PCA+PCF'!$C24</f>
        <v>165.23533499999999</v>
      </c>
      <c r="AA25" s="18">
        <f>+'[27]ENEL PCA+PCF'!$C24</f>
        <v>164.713855</v>
      </c>
      <c r="AB25" s="18">
        <f>+'[28]ENEL PCA+PCF'!$C24</f>
        <v>163.79934333333301</v>
      </c>
      <c r="AC25" s="18">
        <f>+'[29]ENEL PCA+PCF'!$C24</f>
        <v>158.33014</v>
      </c>
      <c r="AD25" s="18">
        <f>+'[30]ENEL PCA+PCF'!$C24</f>
        <v>166.29902000000001</v>
      </c>
      <c r="AE25" s="18">
        <f>+'[31]ENEL PCA+PCF'!$C24</f>
        <v>166.42793333333299</v>
      </c>
      <c r="AF25" s="18">
        <f>+'[32]ENEL PCA+PCF'!$C24</f>
        <v>166.54281166666701</v>
      </c>
      <c r="AG25" s="18"/>
    </row>
    <row r="26" spans="1:108" ht="20" customHeight="1">
      <c r="A26" s="16"/>
      <c r="B26" s="17">
        <v>0.58333333333333304</v>
      </c>
      <c r="C26" s="18">
        <f>+'[3]ENEL PCA+PCF'!$C25</f>
        <v>155.021606666667</v>
      </c>
      <c r="D26" s="18">
        <f>+'[4]ENEL PCA+PCF'!$C25</f>
        <v>158.87870000000001</v>
      </c>
      <c r="E26" s="18">
        <f>+'[5]ENEL PCA+PCF'!$C25</f>
        <v>164.70694666666699</v>
      </c>
      <c r="F26" s="18">
        <f>+'[6]ENEL PCA+PCF'!$C25</f>
        <v>160.49182999999999</v>
      </c>
      <c r="G26" s="18">
        <f>+'[7]ENEL PCA+PCF'!$C25</f>
        <v>152.53938500000001</v>
      </c>
      <c r="H26" s="18">
        <f>+'[8]ENEL PCA+PCF'!$C25</f>
        <v>150.42400000000001</v>
      </c>
      <c r="I26" s="18">
        <f>+'[9]ENEL PCA+PCF'!$C25</f>
        <v>162.592445</v>
      </c>
      <c r="J26" s="18">
        <f>+'[10]ENEL PCA+PCF'!$C25</f>
        <v>162.33525333333299</v>
      </c>
      <c r="K26" s="18">
        <f>+'[11]ENEL PCA+PCF'!$C25</f>
        <v>158.488</v>
      </c>
      <c r="L26" s="18">
        <f>+'[12]ENEL PCA+PCF'!$C25</f>
        <v>156.260723333333</v>
      </c>
      <c r="M26" s="18">
        <f>+'[13]ENEL PCA+PCF'!$C25</f>
        <v>160.26139499999999</v>
      </c>
      <c r="N26" s="18">
        <f>+'[14]ENEL PCA+PCF'!$C25</f>
        <v>150.762</v>
      </c>
      <c r="O26" s="18">
        <f>+'[15]ENEL PCA+PCF'!$C25</f>
        <v>151.411235</v>
      </c>
      <c r="P26" s="18">
        <f>+'[16]ENEL PCA+PCF'!$C25</f>
        <v>161.42538999999999</v>
      </c>
      <c r="Q26" s="18">
        <f>+'[17]ENEL PCA+PCF'!$C25</f>
        <v>161.86436499999999</v>
      </c>
      <c r="R26" s="18">
        <f>+'[18]ENEL PCA+PCF'!$C25</f>
        <v>155.96420166666701</v>
      </c>
      <c r="S26" s="18">
        <f>+'[19]ENEL PCA+PCF'!$C25</f>
        <v>150.38292833333301</v>
      </c>
      <c r="T26" s="18">
        <f>+'[20]ENEL PCA+PCF'!$C25</f>
        <v>152.26499999999999</v>
      </c>
      <c r="U26" s="18">
        <f>+'[21]ENEL PCA+PCF'!$C25</f>
        <v>152.14043833333301</v>
      </c>
      <c r="V26" s="18">
        <f>+'[22]ENEL PCA+PCF'!$C25</f>
        <v>152.26499999999999</v>
      </c>
      <c r="W26" s="18">
        <f>+'[23]ENEL PCA+PCF'!$C25</f>
        <v>162.53045166666701</v>
      </c>
      <c r="X26" s="18">
        <f>+'[24]ENEL PCA+PCF'!$C25</f>
        <v>162.62825333333299</v>
      </c>
      <c r="Y26" s="18">
        <f>+'[25]ENEL PCA+PCF'!$C25</f>
        <v>162.99496666666701</v>
      </c>
      <c r="Z26" s="18">
        <f>+'[26]ENEL PCA+PCF'!$C25</f>
        <v>167.50453999999999</v>
      </c>
      <c r="AA26" s="18">
        <f>+'[27]ENEL PCA+PCF'!$C25</f>
        <v>164.735803333333</v>
      </c>
      <c r="AB26" s="18">
        <f>+'[28]ENEL PCA+PCF'!$C25</f>
        <v>162.56596666666701</v>
      </c>
      <c r="AC26" s="18">
        <f>+'[29]ENEL PCA+PCF'!$C25</f>
        <v>161.846</v>
      </c>
      <c r="AD26" s="18">
        <f>+'[30]ENEL PCA+PCF'!$C25</f>
        <v>166.35502666666699</v>
      </c>
      <c r="AE26" s="18">
        <f>+'[31]ENEL PCA+PCF'!$C25</f>
        <v>166.422965</v>
      </c>
      <c r="AF26" s="18">
        <f>+'[32]ENEL PCA+PCF'!$C25</f>
        <v>166.51909333333299</v>
      </c>
      <c r="AG26" s="18"/>
    </row>
    <row r="27" spans="1:108" ht="20" customHeight="1">
      <c r="A27" s="16"/>
      <c r="B27" s="17">
        <v>0.625</v>
      </c>
      <c r="C27" s="18">
        <f>+'[3]ENEL PCA+PCF'!$C26</f>
        <v>152.43501833333301</v>
      </c>
      <c r="D27" s="18">
        <f>+'[4]ENEL PCA+PCF'!$C26</f>
        <v>158.986705</v>
      </c>
      <c r="E27" s="18">
        <f>+'[5]ENEL PCA+PCF'!$C26</f>
        <v>161.42156333333301</v>
      </c>
      <c r="F27" s="18">
        <f>+'[6]ENEL PCA+PCF'!$C26</f>
        <v>159.53261166666701</v>
      </c>
      <c r="G27" s="18">
        <f>+'[7]ENEL PCA+PCF'!$C26</f>
        <v>151.582343333333</v>
      </c>
      <c r="H27" s="18">
        <f>+'[8]ENEL PCA+PCF'!$C26</f>
        <v>150.14165666666699</v>
      </c>
      <c r="I27" s="18">
        <f>+'[9]ENEL PCA+PCF'!$C26</f>
        <v>162.27169000000001</v>
      </c>
      <c r="J27" s="18">
        <f>+'[10]ENEL PCA+PCF'!$C26</f>
        <v>161.77393333333299</v>
      </c>
      <c r="K27" s="18">
        <f>+'[11]ENEL PCA+PCF'!$C26</f>
        <v>159.83365166666701</v>
      </c>
      <c r="L27" s="18">
        <f>+'[12]ENEL PCA+PCF'!$C26</f>
        <v>156.150403333333</v>
      </c>
      <c r="M27" s="18">
        <f>+'[13]ENEL PCA+PCF'!$C26</f>
        <v>160.128706666667</v>
      </c>
      <c r="N27" s="18">
        <f>+'[14]ENEL PCA+PCF'!$C26</f>
        <v>150.762</v>
      </c>
      <c r="O27" s="18">
        <f>+'[15]ENEL PCA+PCF'!$C26</f>
        <v>151.396381666667</v>
      </c>
      <c r="P27" s="18">
        <f>+'[16]ENEL PCA+PCF'!$C26</f>
        <v>163.37681166666701</v>
      </c>
      <c r="Q27" s="18">
        <f>+'[17]ENEL PCA+PCF'!$C26</f>
        <v>163.65066166666699</v>
      </c>
      <c r="R27" s="18">
        <f>+'[18]ENEL PCA+PCF'!$C26</f>
        <v>155.956211666667</v>
      </c>
      <c r="S27" s="18">
        <f>+'[19]ENEL PCA+PCF'!$C26</f>
        <v>150.500043333333</v>
      </c>
      <c r="T27" s="18">
        <f>+'[20]ENEL PCA+PCF'!$C26</f>
        <v>152.26499999999999</v>
      </c>
      <c r="U27" s="18">
        <f>+'[21]ENEL PCA+PCF'!$C26</f>
        <v>152.27698833333301</v>
      </c>
      <c r="V27" s="18">
        <f>+'[22]ENEL PCA+PCF'!$C26</f>
        <v>152.26499999999999</v>
      </c>
      <c r="W27" s="18">
        <f>+'[23]ENEL PCA+PCF'!$C26</f>
        <v>163.99376333333299</v>
      </c>
      <c r="X27" s="18">
        <f>+'[24]ENEL PCA+PCF'!$C26</f>
        <v>162.376448333333</v>
      </c>
      <c r="Y27" s="18">
        <f>+'[25]ENEL PCA+PCF'!$C26</f>
        <v>165.29398333333299</v>
      </c>
      <c r="Z27" s="18">
        <f>+'[26]ENEL PCA+PCF'!$C26</f>
        <v>164.87607666666699</v>
      </c>
      <c r="AA27" s="18">
        <f>+'[27]ENEL PCA+PCF'!$C26</f>
        <v>164.729553333333</v>
      </c>
      <c r="AB27" s="18">
        <f>+'[28]ENEL PCA+PCF'!$C26</f>
        <v>157.34511333333299</v>
      </c>
      <c r="AC27" s="18">
        <f>+'[29]ENEL PCA+PCF'!$C26</f>
        <v>156.16829166666699</v>
      </c>
      <c r="AD27" s="18">
        <f>+'[30]ENEL PCA+PCF'!$C26</f>
        <v>166.32492666666701</v>
      </c>
      <c r="AE27" s="18">
        <f>+'[31]ENEL PCA+PCF'!$C26</f>
        <v>166.50121666666701</v>
      </c>
      <c r="AF27" s="18">
        <f>+'[32]ENEL PCA+PCF'!$C26</f>
        <v>166.48053833333299</v>
      </c>
      <c r="AG27" s="18"/>
    </row>
    <row r="28" spans="1:108" ht="20" customHeight="1">
      <c r="A28" s="16"/>
      <c r="B28" s="17">
        <v>0.66666666666666696</v>
      </c>
      <c r="C28" s="18">
        <f>+'[3]ENEL PCA+PCF'!$C27</f>
        <v>156.23099999999999</v>
      </c>
      <c r="D28" s="18">
        <f>+'[4]ENEL PCA+PCF'!$C27</f>
        <v>159.79830000000001</v>
      </c>
      <c r="E28" s="18">
        <f>+'[5]ENEL PCA+PCF'!$C27</f>
        <v>163.014311666667</v>
      </c>
      <c r="F28" s="18">
        <f>+'[6]ENEL PCA+PCF'!$C27</f>
        <v>160.34008666666699</v>
      </c>
      <c r="G28" s="18">
        <f>+'[7]ENEL PCA+PCF'!$C27</f>
        <v>151.84409500000001</v>
      </c>
      <c r="H28" s="18">
        <f>+'[8]ENEL PCA+PCF'!$C27</f>
        <v>150.371393333333</v>
      </c>
      <c r="I28" s="18">
        <f>+'[9]ENEL PCA+PCF'!$C27</f>
        <v>161.71093666666701</v>
      </c>
      <c r="J28" s="18">
        <f>+'[10]ENEL PCA+PCF'!$C27</f>
        <v>161.882933333333</v>
      </c>
      <c r="K28" s="18">
        <f>+'[11]ENEL PCA+PCF'!$C27</f>
        <v>159.85441499999999</v>
      </c>
      <c r="L28" s="18">
        <f>+'[12]ENEL PCA+PCF'!$C27</f>
        <v>152.064145</v>
      </c>
      <c r="M28" s="18">
        <f>+'[13]ENEL PCA+PCF'!$C27</f>
        <v>156.84877166666701</v>
      </c>
      <c r="N28" s="18">
        <f>+'[14]ENEL PCA+PCF'!$C27</f>
        <v>150.762</v>
      </c>
      <c r="O28" s="18">
        <f>+'[15]ENEL PCA+PCF'!$C27</f>
        <v>151.39834666666701</v>
      </c>
      <c r="P28" s="18">
        <f>+'[16]ENEL PCA+PCF'!$C27</f>
        <v>162.178478333333</v>
      </c>
      <c r="Q28" s="18">
        <f>+'[17]ENEL PCA+PCF'!$C27</f>
        <v>164.45371666666699</v>
      </c>
      <c r="R28" s="18">
        <f>+'[18]ENEL PCA+PCF'!$C27</f>
        <v>161.45420999999999</v>
      </c>
      <c r="S28" s="18">
        <f>+'[19]ENEL PCA+PCF'!$C27</f>
        <v>151.43463333333301</v>
      </c>
      <c r="T28" s="18">
        <f>+'[20]ENEL PCA+PCF'!$C27</f>
        <v>153.864405</v>
      </c>
      <c r="U28" s="18">
        <f>+'[21]ENEL PCA+PCF'!$C27</f>
        <v>155.18446499999999</v>
      </c>
      <c r="V28" s="18">
        <f>+'[22]ENEL PCA+PCF'!$C27</f>
        <v>151.848005</v>
      </c>
      <c r="W28" s="18">
        <f>+'[23]ENEL PCA+PCF'!$C27</f>
        <v>162.811473333333</v>
      </c>
      <c r="X28" s="18">
        <f>+'[24]ENEL PCA+PCF'!$C27</f>
        <v>162.627463333333</v>
      </c>
      <c r="Y28" s="18">
        <f>+'[25]ENEL PCA+PCF'!$C27</f>
        <v>164.69725666666699</v>
      </c>
      <c r="Z28" s="18">
        <f>+'[26]ENEL PCA+PCF'!$C27</f>
        <v>164.68994499999999</v>
      </c>
      <c r="AA28" s="18">
        <f>+'[27]ENEL PCA+PCF'!$C27</f>
        <v>165.689991666667</v>
      </c>
      <c r="AB28" s="18">
        <f>+'[28]ENEL PCA+PCF'!$C27</f>
        <v>154.00447</v>
      </c>
      <c r="AC28" s="18">
        <f>+'[29]ENEL PCA+PCF'!$C27</f>
        <v>153.905</v>
      </c>
      <c r="AD28" s="18">
        <f>+'[30]ENEL PCA+PCF'!$C27</f>
        <v>166.40737999999999</v>
      </c>
      <c r="AE28" s="18">
        <f>+'[31]ENEL PCA+PCF'!$C27</f>
        <v>166.50318666666701</v>
      </c>
      <c r="AF28" s="18">
        <f>+'[32]ENEL PCA+PCF'!$C27</f>
        <v>166.54320000000001</v>
      </c>
      <c r="AG28" s="18"/>
    </row>
    <row r="29" spans="1:108" ht="20" customHeight="1">
      <c r="A29" s="16"/>
      <c r="B29" s="17">
        <v>0.70833333333333304</v>
      </c>
      <c r="C29" s="18">
        <f>+'[3]ENEL PCA+PCF'!$C28</f>
        <v>159.94548666666699</v>
      </c>
      <c r="D29" s="18">
        <f>+'[4]ENEL PCA+PCF'!$C28</f>
        <v>159.29094333333299</v>
      </c>
      <c r="E29" s="18">
        <f>+'[5]ENEL PCA+PCF'!$C28</f>
        <v>160.12308166666699</v>
      </c>
      <c r="F29" s="18">
        <f>+'[6]ENEL PCA+PCF'!$C28</f>
        <v>162.39027166666699</v>
      </c>
      <c r="G29" s="18">
        <f>+'[7]ENEL PCA+PCF'!$C28</f>
        <v>154.57668166666701</v>
      </c>
      <c r="H29" s="18">
        <f>+'[8]ENEL PCA+PCF'!$C28</f>
        <v>147.66</v>
      </c>
      <c r="I29" s="18">
        <f>+'[9]ENEL PCA+PCF'!$C28</f>
        <v>161.603016666667</v>
      </c>
      <c r="J29" s="18">
        <f>+'[10]ENEL PCA+PCF'!$C28</f>
        <v>165.72586999999999</v>
      </c>
      <c r="K29" s="18">
        <f>+'[11]ENEL PCA+PCF'!$C28</f>
        <v>155.59106666666699</v>
      </c>
      <c r="L29" s="18">
        <f>+'[12]ENEL PCA+PCF'!$C28</f>
        <v>153.365906666667</v>
      </c>
      <c r="M29" s="18">
        <f>+'[13]ENEL PCA+PCF'!$C28</f>
        <v>150.224498333333</v>
      </c>
      <c r="N29" s="18">
        <f>+'[14]ENEL PCA+PCF'!$C28</f>
        <v>150.76</v>
      </c>
      <c r="O29" s="18">
        <f>+'[15]ENEL PCA+PCF'!$C28</f>
        <v>151.46238500000001</v>
      </c>
      <c r="P29" s="18">
        <f>+'[16]ENEL PCA+PCF'!$C28</f>
        <v>163.48519166666699</v>
      </c>
      <c r="Q29" s="18">
        <f>+'[17]ENEL PCA+PCF'!$C28</f>
        <v>164.26209333333301</v>
      </c>
      <c r="R29" s="18">
        <f>+'[18]ENEL PCA+PCF'!$C28</f>
        <v>156.48146</v>
      </c>
      <c r="S29" s="18">
        <f>+'[19]ENEL PCA+PCF'!$C28</f>
        <v>145.47572666666699</v>
      </c>
      <c r="T29" s="18">
        <f>+'[20]ENEL PCA+PCF'!$C28</f>
        <v>150.60629333333301</v>
      </c>
      <c r="U29" s="18">
        <f>+'[21]ENEL PCA+PCF'!$C28</f>
        <v>152.28231500000001</v>
      </c>
      <c r="V29" s="18">
        <f>+'[22]ENEL PCA+PCF'!$C28</f>
        <v>145.258555</v>
      </c>
      <c r="W29" s="18">
        <f>+'[23]ENEL PCA+PCF'!$C28</f>
        <v>163.34335666666701</v>
      </c>
      <c r="X29" s="18">
        <f>+'[24]ENEL PCA+PCF'!$C28</f>
        <v>162.48622499999999</v>
      </c>
      <c r="Y29" s="18">
        <f>+'[25]ENEL PCA+PCF'!$C28</f>
        <v>168.24946666666699</v>
      </c>
      <c r="Z29" s="18">
        <f>+'[26]ENEL PCA+PCF'!$C28</f>
        <v>165.160126666667</v>
      </c>
      <c r="AA29" s="18">
        <f>+'[27]ENEL PCA+PCF'!$C28</f>
        <v>170.72106833333299</v>
      </c>
      <c r="AB29" s="18">
        <f>+'[28]ENEL PCA+PCF'!$C28</f>
        <v>155.419285</v>
      </c>
      <c r="AC29" s="18">
        <f>+'[29]ENEL PCA+PCF'!$C28</f>
        <v>154.15836999999999</v>
      </c>
      <c r="AD29" s="18">
        <f>+'[30]ENEL PCA+PCF'!$C28</f>
        <v>170.24573333333299</v>
      </c>
      <c r="AE29" s="18">
        <f>+'[31]ENEL PCA+PCF'!$C28</f>
        <v>168.78658999999999</v>
      </c>
      <c r="AF29" s="18">
        <f>+'[32]ENEL PCA+PCF'!$C28</f>
        <v>166.60419666666701</v>
      </c>
      <c r="AG29" s="18"/>
    </row>
    <row r="30" spans="1:108" ht="20" customHeight="1">
      <c r="A30" s="16"/>
      <c r="B30" s="17">
        <v>0.75</v>
      </c>
      <c r="C30" s="18">
        <f>+'[3]ENEL PCA+PCF'!$C29</f>
        <v>151.818186666667</v>
      </c>
      <c r="D30" s="18">
        <f>+'[4]ENEL PCA+PCF'!$C29</f>
        <v>152.55007499999999</v>
      </c>
      <c r="E30" s="18">
        <f>+'[5]ENEL PCA+PCF'!$C29</f>
        <v>155.362055</v>
      </c>
      <c r="F30" s="18">
        <f>+'[6]ENEL PCA+PCF'!$C29</f>
        <v>151.5909</v>
      </c>
      <c r="G30" s="18">
        <f>+'[7]ENEL PCA+PCF'!$C29</f>
        <v>150.86791333333301</v>
      </c>
      <c r="H30" s="18">
        <f>+'[8]ENEL PCA+PCF'!$C29</f>
        <v>150.90695500000001</v>
      </c>
      <c r="I30" s="18">
        <f>+'[9]ENEL PCA+PCF'!$C29</f>
        <v>164.62454333333301</v>
      </c>
      <c r="J30" s="18">
        <f>+'[10]ENEL PCA+PCF'!$C29</f>
        <v>160.628615</v>
      </c>
      <c r="K30" s="18">
        <f>+'[11]ENEL PCA+PCF'!$C29</f>
        <v>151.02546833333301</v>
      </c>
      <c r="L30" s="18">
        <f>+'[12]ENEL PCA+PCF'!$C29</f>
        <v>163.39622333333301</v>
      </c>
      <c r="M30" s="18">
        <f>+'[13]ENEL PCA+PCF'!$C29</f>
        <v>150.92749333333299</v>
      </c>
      <c r="N30" s="18">
        <f>+'[14]ENEL PCA+PCF'!$C29</f>
        <v>147.531096666667</v>
      </c>
      <c r="O30" s="18">
        <f>+'[15]ENEL PCA+PCF'!$C29</f>
        <v>150.762</v>
      </c>
      <c r="P30" s="18">
        <f>+'[16]ENEL PCA+PCF'!$C29</f>
        <v>162.12378000000001</v>
      </c>
      <c r="Q30" s="18">
        <f>+'[17]ENEL PCA+PCF'!$C29</f>
        <v>153.59700166666701</v>
      </c>
      <c r="R30" s="18">
        <f>+'[18]ENEL PCA+PCF'!$C29</f>
        <v>156.911818333333</v>
      </c>
      <c r="S30" s="18">
        <f>+'[19]ENEL PCA+PCF'!$C29</f>
        <v>149.56981666666701</v>
      </c>
      <c r="T30" s="18">
        <f>+'[20]ENEL PCA+PCF'!$C29</f>
        <v>152.37934000000001</v>
      </c>
      <c r="U30" s="18">
        <f>+'[21]ENEL PCA+PCF'!$C29</f>
        <v>152.26499999999999</v>
      </c>
      <c r="V30" s="18">
        <f>+'[22]ENEL PCA+PCF'!$C29</f>
        <v>153.738865</v>
      </c>
      <c r="W30" s="18">
        <f>+'[23]ENEL PCA+PCF'!$C29</f>
        <v>154.96542500000001</v>
      </c>
      <c r="X30" s="18">
        <f>+'[24]ENEL PCA+PCF'!$C29</f>
        <v>162.99415833333299</v>
      </c>
      <c r="Y30" s="18">
        <f>+'[25]ENEL PCA+PCF'!$C29</f>
        <v>164.55673666666701</v>
      </c>
      <c r="Z30" s="18">
        <f>+'[26]ENEL PCA+PCF'!$C29</f>
        <v>168.21318666666701</v>
      </c>
      <c r="AA30" s="18">
        <f>+'[27]ENEL PCA+PCF'!$C29</f>
        <v>162.47120166666701</v>
      </c>
      <c r="AB30" s="18">
        <f>+'[28]ENEL PCA+PCF'!$C29</f>
        <v>153.51740833333301</v>
      </c>
      <c r="AC30" s="18">
        <f>+'[29]ENEL PCA+PCF'!$C29</f>
        <v>155.96266333333301</v>
      </c>
      <c r="AD30" s="18">
        <f>+'[30]ENEL PCA+PCF'!$C29</f>
        <v>168.174673333333</v>
      </c>
      <c r="AE30" s="18">
        <f>+'[31]ENEL PCA+PCF'!$C29</f>
        <v>166.95838166666701</v>
      </c>
      <c r="AF30" s="18">
        <f>+'[32]ENEL PCA+PCF'!$C29</f>
        <v>168.95616833333301</v>
      </c>
      <c r="AG30" s="18"/>
    </row>
    <row r="31" spans="1:108" ht="20" customHeight="1">
      <c r="A31" s="16"/>
      <c r="B31" s="17">
        <v>0.79166666666666696</v>
      </c>
      <c r="C31" s="18">
        <f>+'[3]ENEL PCA+PCF'!$C30</f>
        <v>157.79949500000001</v>
      </c>
      <c r="D31" s="18">
        <f>+'[4]ENEL PCA+PCF'!$C30</f>
        <v>154.569776666667</v>
      </c>
      <c r="E31" s="18">
        <f>+'[5]ENEL PCA+PCF'!$C30</f>
        <v>155.35241833333299</v>
      </c>
      <c r="F31" s="18">
        <f>+'[6]ENEL PCA+PCF'!$C30</f>
        <v>155.10573833333299</v>
      </c>
      <c r="G31" s="18">
        <f>+'[7]ENEL PCA+PCF'!$C30</f>
        <v>155.44611333333299</v>
      </c>
      <c r="H31" s="18">
        <f>+'[8]ENEL PCA+PCF'!$C30</f>
        <v>150.42400000000001</v>
      </c>
      <c r="I31" s="18">
        <f>+'[9]ENEL PCA+PCF'!$C30</f>
        <v>162.168366666667</v>
      </c>
      <c r="J31" s="18">
        <f>+'[10]ENEL PCA+PCF'!$C30</f>
        <v>163.762711666667</v>
      </c>
      <c r="K31" s="18">
        <f>+'[11]ENEL PCA+PCF'!$C30</f>
        <v>158.866668333333</v>
      </c>
      <c r="L31" s="18">
        <f>+'[12]ENEL PCA+PCF'!$C30</f>
        <v>160.54949666666701</v>
      </c>
      <c r="M31" s="18">
        <f>+'[13]ENEL PCA+PCF'!$C30</f>
        <v>155.79221999999999</v>
      </c>
      <c r="N31" s="18">
        <f>+'[14]ENEL PCA+PCF'!$C30</f>
        <v>158.35153666666699</v>
      </c>
      <c r="O31" s="18">
        <f>+'[15]ENEL PCA+PCF'!$C30</f>
        <v>155.21476999999999</v>
      </c>
      <c r="P31" s="18">
        <f>+'[16]ENEL PCA+PCF'!$C30</f>
        <v>162.554458333333</v>
      </c>
      <c r="Q31" s="18">
        <f>+'[17]ENEL PCA+PCF'!$C30</f>
        <v>162.429008333333</v>
      </c>
      <c r="R31" s="18">
        <f>+'[18]ENEL PCA+PCF'!$C30</f>
        <v>162.55839166666701</v>
      </c>
      <c r="S31" s="18">
        <f>+'[19]ENEL PCA+PCF'!$C30</f>
        <v>151.39785833333301</v>
      </c>
      <c r="T31" s="18">
        <f>+'[20]ENEL PCA+PCF'!$C30</f>
        <v>156.704905</v>
      </c>
      <c r="U31" s="18">
        <f>+'[21]ENEL PCA+PCF'!$C30</f>
        <v>158.68178333333299</v>
      </c>
      <c r="V31" s="18">
        <f>+'[22]ENEL PCA+PCF'!$C30</f>
        <v>152.28141500000001</v>
      </c>
      <c r="W31" s="18">
        <f>+'[23]ENEL PCA+PCF'!$C30</f>
        <v>168.87673833333301</v>
      </c>
      <c r="X31" s="18">
        <f>+'[24]ENEL PCA+PCF'!$C30</f>
        <v>154.47856666666701</v>
      </c>
      <c r="Y31" s="18">
        <f>+'[25]ENEL PCA+PCF'!$C30</f>
        <v>160.245906666667</v>
      </c>
      <c r="Z31" s="18">
        <f>+'[26]ENEL PCA+PCF'!$C30</f>
        <v>163.217958333333</v>
      </c>
      <c r="AA31" s="18">
        <f>+'[27]ENEL PCA+PCF'!$C30</f>
        <v>162.08921833333301</v>
      </c>
      <c r="AB31" s="18">
        <f>+'[28]ENEL PCA+PCF'!$C30</f>
        <v>160.19631666666601</v>
      </c>
      <c r="AC31" s="18">
        <f>+'[29]ENEL PCA+PCF'!$C30</f>
        <v>155.76907499999999</v>
      </c>
      <c r="AD31" s="18">
        <f>+'[30]ENEL PCA+PCF'!$C30</f>
        <v>170.39701333333301</v>
      </c>
      <c r="AE31" s="18">
        <f>+'[31]ENEL PCA+PCF'!$C30</f>
        <v>169.01434333333299</v>
      </c>
      <c r="AF31" s="18">
        <f>+'[32]ENEL PCA+PCF'!$C30</f>
        <v>168.24002999999999</v>
      </c>
      <c r="AG31" s="18"/>
      <c r="DD31" s="19"/>
    </row>
    <row r="32" spans="1:108" ht="20" customHeight="1">
      <c r="A32" s="16"/>
      <c r="B32" s="17">
        <v>0.83333333333333304</v>
      </c>
      <c r="C32" s="18">
        <f>+'[3]ENEL PCA+PCF'!$C31</f>
        <v>158.751816666667</v>
      </c>
      <c r="D32" s="18">
        <f>+'[4]ENEL PCA+PCF'!$C31</f>
        <v>151.98285999999999</v>
      </c>
      <c r="E32" s="18">
        <f>+'[5]ENEL PCA+PCF'!$C31</f>
        <v>155.352251666667</v>
      </c>
      <c r="F32" s="18">
        <f>+'[6]ENEL PCA+PCF'!$C31</f>
        <v>155.10287333333301</v>
      </c>
      <c r="G32" s="18">
        <f>+'[7]ENEL PCA+PCF'!$C31</f>
        <v>154.92749166666701</v>
      </c>
      <c r="H32" s="18">
        <f>+'[8]ENEL PCA+PCF'!$C31</f>
        <v>152.01069333333299</v>
      </c>
      <c r="I32" s="18">
        <f>+'[9]ENEL PCA+PCF'!$C31</f>
        <v>161.59107166666701</v>
      </c>
      <c r="J32" s="18">
        <f>+'[10]ENEL PCA+PCF'!$C31</f>
        <v>161.84069666666699</v>
      </c>
      <c r="K32" s="18">
        <f>+'[11]ENEL PCA+PCF'!$C31</f>
        <v>161.451335</v>
      </c>
      <c r="L32" s="18">
        <f>+'[12]ENEL PCA+PCF'!$C31</f>
        <v>152.12735333333299</v>
      </c>
      <c r="M32" s="18">
        <f>+'[13]ENEL PCA+PCF'!$C31</f>
        <v>155.80761000000001</v>
      </c>
      <c r="N32" s="18">
        <f>+'[14]ENEL PCA+PCF'!$C31</f>
        <v>155.67787000000001</v>
      </c>
      <c r="O32" s="18">
        <f>+'[15]ENEL PCA+PCF'!$C31</f>
        <v>160.33509833333301</v>
      </c>
      <c r="P32" s="18">
        <f>+'[16]ENEL PCA+PCF'!$C31</f>
        <v>163.30077</v>
      </c>
      <c r="Q32" s="18">
        <f>+'[17]ENEL PCA+PCF'!$C31</f>
        <v>162.76292833333301</v>
      </c>
      <c r="R32" s="18">
        <f>+'[18]ENEL PCA+PCF'!$C31</f>
        <v>161.66712166666699</v>
      </c>
      <c r="S32" s="18">
        <f>+'[19]ENEL PCA+PCF'!$C31</f>
        <v>152.54974166666699</v>
      </c>
      <c r="T32" s="18">
        <f>+'[20]ENEL PCA+PCF'!$C31</f>
        <v>154.388826666667</v>
      </c>
      <c r="U32" s="18">
        <f>+'[21]ENEL PCA+PCF'!$C31</f>
        <v>156.00712999999999</v>
      </c>
      <c r="V32" s="18">
        <f>+'[22]ENEL PCA+PCF'!$C31</f>
        <v>151.928368333333</v>
      </c>
      <c r="W32" s="18">
        <f>+'[23]ENEL PCA+PCF'!$C31</f>
        <v>170.04298499999999</v>
      </c>
      <c r="X32" s="18">
        <f>+'[24]ENEL PCA+PCF'!$C31</f>
        <v>154.739566666667</v>
      </c>
      <c r="Y32" s="18">
        <f>+'[25]ENEL PCA+PCF'!$C31</f>
        <v>164.92153666666701</v>
      </c>
      <c r="Z32" s="18">
        <f>+'[26]ENEL PCA+PCF'!$C31</f>
        <v>164.77316833333299</v>
      </c>
      <c r="AA32" s="18">
        <f>+'[27]ENEL PCA+PCF'!$C31</f>
        <v>168.76244333333301</v>
      </c>
      <c r="AB32" s="18">
        <f>+'[28]ENEL PCA+PCF'!$C31</f>
        <v>161.846</v>
      </c>
      <c r="AC32" s="18">
        <f>+'[29]ENEL PCA+PCF'!$C31</f>
        <v>159.916</v>
      </c>
      <c r="AD32" s="18">
        <f>+'[30]ENEL PCA+PCF'!$C31</f>
        <v>166.30115000000001</v>
      </c>
      <c r="AE32" s="18">
        <f>+'[31]ENEL PCA+PCF'!$C31</f>
        <v>166.32672833333299</v>
      </c>
      <c r="AF32" s="18">
        <f>+'[32]ENEL PCA+PCF'!$C31</f>
        <v>169.78631999999999</v>
      </c>
      <c r="AG32" s="18"/>
    </row>
    <row r="33" spans="1:62" ht="20" customHeight="1">
      <c r="A33" s="16"/>
      <c r="B33" s="17">
        <v>0.875</v>
      </c>
      <c r="C33" s="18">
        <f>+'[3]ENEL PCA+PCF'!$C32</f>
        <v>155.15420499999999</v>
      </c>
      <c r="D33" s="18">
        <f>+'[4]ENEL PCA+PCF'!$C32</f>
        <v>153.039111666667</v>
      </c>
      <c r="E33" s="18">
        <f>+'[5]ENEL PCA+PCF'!$C32</f>
        <v>151.93691000000001</v>
      </c>
      <c r="F33" s="18">
        <f>+'[6]ENEL PCA+PCF'!$C32</f>
        <v>156.22904333333301</v>
      </c>
      <c r="G33" s="18">
        <f>+'[7]ENEL PCA+PCF'!$C32</f>
        <v>155.32366999999999</v>
      </c>
      <c r="H33" s="18">
        <f>+'[8]ENEL PCA+PCF'!$C32</f>
        <v>151.38813999999999</v>
      </c>
      <c r="I33" s="18">
        <f>+'[9]ENEL PCA+PCF'!$C32</f>
        <v>164.08585333333301</v>
      </c>
      <c r="J33" s="18">
        <f>+'[10]ENEL PCA+PCF'!$C32</f>
        <v>159.95121333333299</v>
      </c>
      <c r="K33" s="18">
        <f>+'[11]ENEL PCA+PCF'!$C32</f>
        <v>150.81744333333299</v>
      </c>
      <c r="L33" s="18">
        <f>+'[12]ENEL PCA+PCF'!$C32</f>
        <v>158.58568333333301</v>
      </c>
      <c r="M33" s="18">
        <f>+'[13]ENEL PCA+PCF'!$C32</f>
        <v>153.08588166666701</v>
      </c>
      <c r="N33" s="18">
        <f>+'[14]ENEL PCA+PCF'!$C32</f>
        <v>152.82777999999999</v>
      </c>
      <c r="O33" s="18">
        <f>+'[15]ENEL PCA+PCF'!$C32</f>
        <v>164.309055</v>
      </c>
      <c r="P33" s="18">
        <f>+'[16]ENEL PCA+PCF'!$C32</f>
        <v>161.74397166666699</v>
      </c>
      <c r="Q33" s="18">
        <f>+'[17]ENEL PCA+PCF'!$C32</f>
        <v>162.54851500000001</v>
      </c>
      <c r="R33" s="18">
        <f>+'[18]ENEL PCA+PCF'!$C32</f>
        <v>152.383995</v>
      </c>
      <c r="S33" s="18">
        <f>+'[19]ENEL PCA+PCF'!$C32</f>
        <v>150.24776</v>
      </c>
      <c r="T33" s="18">
        <f>+'[20]ENEL PCA+PCF'!$C32</f>
        <v>152.26499999999999</v>
      </c>
      <c r="U33" s="18">
        <f>+'[21]ENEL PCA+PCF'!$C32</f>
        <v>153.55020999999999</v>
      </c>
      <c r="V33" s="18">
        <f>+'[22]ENEL PCA+PCF'!$C32</f>
        <v>151.87322666666699</v>
      </c>
      <c r="W33" s="18">
        <f>+'[23]ENEL PCA+PCF'!$C32</f>
        <v>162.378806666667</v>
      </c>
      <c r="X33" s="18">
        <f>+'[24]ENEL PCA+PCF'!$C32</f>
        <v>154.709601666667</v>
      </c>
      <c r="Y33" s="18">
        <f>+'[25]ENEL PCA+PCF'!$C32</f>
        <v>171.061871666667</v>
      </c>
      <c r="Z33" s="18">
        <f>+'[26]ENEL PCA+PCF'!$C32</f>
        <v>168.744826666667</v>
      </c>
      <c r="AA33" s="18">
        <f>+'[27]ENEL PCA+PCF'!$C32</f>
        <v>174.466366666667</v>
      </c>
      <c r="AB33" s="18">
        <f>+'[28]ENEL PCA+PCF'!$C32</f>
        <v>157.827791666667</v>
      </c>
      <c r="AC33" s="18">
        <f>+'[29]ENEL PCA+PCF'!$C32</f>
        <v>161.846</v>
      </c>
      <c r="AD33" s="18">
        <f>+'[30]ENEL PCA+PCF'!$C32</f>
        <v>168.97636666666699</v>
      </c>
      <c r="AE33" s="18">
        <f>+'[31]ENEL PCA+PCF'!$C32</f>
        <v>166.313516666667</v>
      </c>
      <c r="AF33" s="18">
        <f>+'[32]ENEL PCA+PCF'!$C32</f>
        <v>173.129481666667</v>
      </c>
      <c r="AG33" s="18"/>
    </row>
    <row r="34" spans="1:62" ht="20" customHeight="1">
      <c r="A34" s="16"/>
      <c r="B34" s="17">
        <v>0.91666666666666696</v>
      </c>
      <c r="C34" s="18">
        <f>+'[3]ENEL PCA+PCF'!$C33</f>
        <v>150.42400000000001</v>
      </c>
      <c r="D34" s="18">
        <f>+'[4]ENEL PCA+PCF'!$C33</f>
        <v>150.42400000000001</v>
      </c>
      <c r="E34" s="18">
        <f>+'[5]ENEL PCA+PCF'!$C33</f>
        <v>150.42400000000001</v>
      </c>
      <c r="F34" s="18">
        <f>+'[6]ENEL PCA+PCF'!$C33</f>
        <v>153.07678166666699</v>
      </c>
      <c r="G34" s="18">
        <f>+'[7]ENEL PCA+PCF'!$C33</f>
        <v>152.57176166666699</v>
      </c>
      <c r="H34" s="18">
        <f>+'[8]ENEL PCA+PCF'!$C33</f>
        <v>150.42400000000001</v>
      </c>
      <c r="I34" s="18">
        <f>+'[9]ENEL PCA+PCF'!$C33</f>
        <v>163.957468333333</v>
      </c>
      <c r="J34" s="18">
        <f>+'[10]ENEL PCA+PCF'!$C33</f>
        <v>155.717481666667</v>
      </c>
      <c r="K34" s="18">
        <f>+'[11]ENEL PCA+PCF'!$C33</f>
        <v>150.76126666666701</v>
      </c>
      <c r="L34" s="18">
        <f>+'[12]ENEL PCA+PCF'!$C33</f>
        <v>154.723383333333</v>
      </c>
      <c r="M34" s="18">
        <f>+'[13]ENEL PCA+PCF'!$C33</f>
        <v>150.760733333334</v>
      </c>
      <c r="N34" s="18">
        <f>+'[14]ENEL PCA+PCF'!$C33</f>
        <v>150.762</v>
      </c>
      <c r="O34" s="18">
        <f>+'[15]ENEL PCA+PCF'!$C33</f>
        <v>150.761666666667</v>
      </c>
      <c r="P34" s="18">
        <f>+'[16]ENEL PCA+PCF'!$C33</f>
        <v>160.899351666667</v>
      </c>
      <c r="Q34" s="18">
        <f>+'[17]ENEL PCA+PCF'!$C33</f>
        <v>155.68144333333299</v>
      </c>
      <c r="R34" s="18">
        <f>+'[18]ENEL PCA+PCF'!$C33</f>
        <v>154.72558166666701</v>
      </c>
      <c r="S34" s="18">
        <f>+'[19]ENEL PCA+PCF'!$C33</f>
        <v>157.10076166666701</v>
      </c>
      <c r="T34" s="18">
        <f>+'[20]ENEL PCA+PCF'!$C33</f>
        <v>154.45809</v>
      </c>
      <c r="U34" s="18">
        <f>+'[21]ENEL PCA+PCF'!$C33</f>
        <v>152.26499999999999</v>
      </c>
      <c r="V34" s="18">
        <f>+'[22]ENEL PCA+PCF'!$C33</f>
        <v>151.65348166666701</v>
      </c>
      <c r="W34" s="18">
        <f>+'[23]ENEL PCA+PCF'!$C33</f>
        <v>156.92491999999999</v>
      </c>
      <c r="X34" s="18">
        <f>+'[24]ENEL PCA+PCF'!$C33</f>
        <v>154.117623333333</v>
      </c>
      <c r="Y34" s="18">
        <f>+'[25]ENEL PCA+PCF'!$C33</f>
        <v>153.59586666666701</v>
      </c>
      <c r="Z34" s="18">
        <f>+'[26]ENEL PCA+PCF'!$C33</f>
        <v>157.19213500000001</v>
      </c>
      <c r="AA34" s="18">
        <f>+'[27]ENEL PCA+PCF'!$C33</f>
        <v>155.34793999999999</v>
      </c>
      <c r="AB34" s="18">
        <f>+'[28]ENEL PCA+PCF'!$C33</f>
        <v>157.650113333333</v>
      </c>
      <c r="AC34" s="18">
        <f>+'[29]ENEL PCA+PCF'!$C33</f>
        <v>158.90909833333299</v>
      </c>
      <c r="AD34" s="18">
        <f>+'[30]ENEL PCA+PCF'!$C33</f>
        <v>173.78495333333299</v>
      </c>
      <c r="AE34" s="18">
        <f>+'[31]ENEL PCA+PCF'!$C33</f>
        <v>172.334683333333</v>
      </c>
      <c r="AF34" s="18">
        <f>+'[32]ENEL PCA+PCF'!$C33</f>
        <v>158.91440499999999</v>
      </c>
      <c r="AG34" s="18"/>
    </row>
    <row r="35" spans="1:62" ht="20" customHeight="1">
      <c r="A35" s="16"/>
      <c r="B35" s="17">
        <v>0.95833333333333304</v>
      </c>
      <c r="C35" s="18">
        <f>+'[3]ENEL PCA+PCF'!$C34</f>
        <v>148.51869500000001</v>
      </c>
      <c r="D35" s="18">
        <f>+'[4]ENEL PCA+PCF'!$C34</f>
        <v>147.66</v>
      </c>
      <c r="E35" s="18">
        <f>+'[5]ENEL PCA+PCF'!$C34</f>
        <v>148.660396666667</v>
      </c>
      <c r="F35" s="18">
        <f>+'[6]ENEL PCA+PCF'!$C34</f>
        <v>152.90855500000001</v>
      </c>
      <c r="G35" s="18">
        <f>+'[7]ENEL PCA+PCF'!$C34</f>
        <v>153.30141</v>
      </c>
      <c r="H35" s="18">
        <f>+'[8]ENEL PCA+PCF'!$C34</f>
        <v>150.00414833333301</v>
      </c>
      <c r="I35" s="18">
        <f>+'[9]ENEL PCA+PCF'!$C34</f>
        <v>151.43134499999999</v>
      </c>
      <c r="J35" s="18">
        <f>+'[10]ENEL PCA+PCF'!$C34</f>
        <v>150.762</v>
      </c>
      <c r="K35" s="18">
        <f>+'[11]ENEL PCA+PCF'!$C34</f>
        <v>150.76</v>
      </c>
      <c r="L35" s="18">
        <f>+'[12]ENEL PCA+PCF'!$C34</f>
        <v>159.74057666666701</v>
      </c>
      <c r="M35" s="18">
        <f>+'[13]ENEL PCA+PCF'!$C34</f>
        <v>149.47866666666701</v>
      </c>
      <c r="N35" s="18">
        <f>+'[14]ENEL PCA+PCF'!$C34</f>
        <v>150.762</v>
      </c>
      <c r="O35" s="18">
        <f>+'[15]ENEL PCA+PCF'!$C34</f>
        <v>151.063291666667</v>
      </c>
      <c r="P35" s="18">
        <f>+'[16]ENEL PCA+PCF'!$C34</f>
        <v>161.81164166666699</v>
      </c>
      <c r="Q35" s="18">
        <f>+'[17]ENEL PCA+PCF'!$C34</f>
        <v>153.880548333333</v>
      </c>
      <c r="R35" s="18">
        <f>+'[18]ENEL PCA+PCF'!$C34</f>
        <v>150.211795</v>
      </c>
      <c r="S35" s="18">
        <f>+'[19]ENEL PCA+PCF'!$C34</f>
        <v>146.73820833333301</v>
      </c>
      <c r="T35" s="18">
        <f>+'[20]ENEL PCA+PCF'!$C34</f>
        <v>149.03100000000001</v>
      </c>
      <c r="U35" s="18">
        <f>+'[21]ENEL PCA+PCF'!$C34</f>
        <v>147.422235</v>
      </c>
      <c r="V35" s="18">
        <f>+'[22]ENEL PCA+PCF'!$C34</f>
        <v>153.116533333333</v>
      </c>
      <c r="W35" s="18">
        <f>+'[23]ENEL PCA+PCF'!$C34</f>
        <v>152.21120166666699</v>
      </c>
      <c r="X35" s="18">
        <f>+'[24]ENEL PCA+PCF'!$C34</f>
        <v>153.769556666667</v>
      </c>
      <c r="Y35" s="18">
        <f>+'[25]ENEL PCA+PCF'!$C34</f>
        <v>153.61936666666699</v>
      </c>
      <c r="Z35" s="18">
        <f>+'[26]ENEL PCA+PCF'!$C34</f>
        <v>153.254523333333</v>
      </c>
      <c r="AA35" s="18">
        <f>+'[27]ENEL PCA+PCF'!$C34</f>
        <v>153.21082166666699</v>
      </c>
      <c r="AB35" s="18">
        <f>+'[28]ENEL PCA+PCF'!$C34</f>
        <v>153.905</v>
      </c>
      <c r="AC35" s="18">
        <f>+'[29]ENEL PCA+PCF'!$C34</f>
        <v>153.905</v>
      </c>
      <c r="AD35" s="18">
        <f>+'[30]ENEL PCA+PCF'!$C34</f>
        <v>163.84072333333299</v>
      </c>
      <c r="AE35" s="18">
        <f>+'[31]ENEL PCA+PCF'!$C34</f>
        <v>164.002475</v>
      </c>
      <c r="AF35" s="18">
        <f>+'[32]ENEL PCA+PCF'!$C34</f>
        <v>159.07814999999999</v>
      </c>
      <c r="AG35" s="18"/>
    </row>
    <row r="36" spans="1:62" ht="20" customHeight="1">
      <c r="A36" s="16"/>
      <c r="B36" s="20" t="s">
        <v>3</v>
      </c>
      <c r="C36" s="18">
        <f>+'[3]ENEL PCA+PCF'!$C35</f>
        <v>144.86526333333299</v>
      </c>
      <c r="D36" s="18">
        <f>+'[4]ENEL PCA+PCF'!$C35</f>
        <v>147.66</v>
      </c>
      <c r="E36" s="18">
        <f>+'[5]ENEL PCA+PCF'!$C35</f>
        <v>147.697906666667</v>
      </c>
      <c r="F36" s="18">
        <f>+'[6]ENEL PCA+PCF'!$C35</f>
        <v>147.99195666666699</v>
      </c>
      <c r="G36" s="18">
        <f>+'[7]ENEL PCA+PCF'!$C35</f>
        <v>148.905556666667</v>
      </c>
      <c r="H36" s="18">
        <f>+'[8]ENEL PCA+PCF'!$C35</f>
        <v>150.014753333333</v>
      </c>
      <c r="I36" s="18">
        <f>+'[9]ENEL PCA+PCF'!$C35</f>
        <v>151.43826999999999</v>
      </c>
      <c r="J36" s="18">
        <f>+'[10]ENEL PCA+PCF'!$C35</f>
        <v>150.74527333333299</v>
      </c>
      <c r="K36" s="18">
        <f>+'[11]ENEL PCA+PCF'!$C35</f>
        <v>150.92794166666701</v>
      </c>
      <c r="L36" s="18">
        <f>+'[12]ENEL PCA+PCF'!$C35</f>
        <v>153.0788</v>
      </c>
      <c r="M36" s="18">
        <f>+'[13]ENEL PCA+PCF'!$C35</f>
        <v>150.76</v>
      </c>
      <c r="N36" s="18">
        <f>+'[14]ENEL PCA+PCF'!$C35</f>
        <v>150.762</v>
      </c>
      <c r="O36" s="18">
        <f>+'[15]ENEL PCA+PCF'!$C35</f>
        <v>150.76</v>
      </c>
      <c r="P36" s="18">
        <f>+'[16]ENEL PCA+PCF'!$C35</f>
        <v>154.28337166666699</v>
      </c>
      <c r="Q36" s="18">
        <f>+'[17]ENEL PCA+PCF'!$C35</f>
        <v>150.20754500000001</v>
      </c>
      <c r="R36" s="18">
        <f>+'[18]ENEL PCA+PCF'!$C35</f>
        <v>149.03100000000001</v>
      </c>
      <c r="S36" s="18">
        <f>+'[19]ENEL PCA+PCF'!$C35</f>
        <v>149.54930666666701</v>
      </c>
      <c r="T36" s="18">
        <f>+'[20]ENEL PCA+PCF'!$C35</f>
        <v>149.03100000000001</v>
      </c>
      <c r="U36" s="18">
        <f>+'[21]ENEL PCA+PCF'!$C35</f>
        <v>147.25489999999999</v>
      </c>
      <c r="V36" s="18">
        <f>+'[22]ENEL PCA+PCF'!$C35</f>
        <v>148.60365166666699</v>
      </c>
      <c r="W36" s="18">
        <f>+'[23]ENEL PCA+PCF'!$C35</f>
        <v>154.22015833333299</v>
      </c>
      <c r="X36" s="18">
        <f>+'[24]ENEL PCA+PCF'!$C35</f>
        <v>155.05003500000001</v>
      </c>
      <c r="Y36" s="18">
        <f>+'[25]ENEL PCA+PCF'!$C35</f>
        <v>152.95694166666701</v>
      </c>
      <c r="Z36" s="18">
        <f>+'[26]ENEL PCA+PCF'!$C35</f>
        <v>153.91114666666701</v>
      </c>
      <c r="AA36" s="18">
        <f>+'[27]ENEL PCA+PCF'!$C35</f>
        <v>153.905</v>
      </c>
      <c r="AB36" s="18">
        <f>+'[28]ENEL PCA+PCF'!$C35</f>
        <v>153.905</v>
      </c>
      <c r="AC36" s="18">
        <f>+'[29]ENEL PCA+PCF'!$C35</f>
        <v>153.905</v>
      </c>
      <c r="AD36" s="18">
        <f>+'[30]ENEL PCA+PCF'!$C35</f>
        <v>156.58320166666601</v>
      </c>
      <c r="AE36" s="18">
        <f>+'[31]ENEL PCA+PCF'!$C35</f>
        <v>160.123793333333</v>
      </c>
      <c r="AF36" s="18">
        <f>+'[32]ENEL PCA+PCF'!$C35</f>
        <v>155.49029999999999</v>
      </c>
      <c r="AG36" s="18"/>
    </row>
    <row r="37" spans="1:62">
      <c r="B37" s="21"/>
      <c r="C37" s="22">
        <f>SUM(C13:C36)-[2]Sheet1!C$29</f>
        <v>0</v>
      </c>
      <c r="D37" s="22">
        <f>SUM(D13:D36)-[2]Sheet1!D$29</f>
        <v>0</v>
      </c>
      <c r="E37" s="22">
        <f>SUM(E13:E36)-[2]Sheet1!E$29</f>
        <v>0</v>
      </c>
      <c r="F37" s="22">
        <f>SUM(F13:F36)-[2]Sheet1!F$29</f>
        <v>0</v>
      </c>
      <c r="G37" s="22">
        <f>SUM(G13:G36)-[2]Sheet1!G$29</f>
        <v>0</v>
      </c>
      <c r="H37" s="22">
        <f>SUM(H13:H36)-[2]Sheet1!H$29</f>
        <v>0</v>
      </c>
      <c r="I37" s="22">
        <f>SUM(I13:I36)-[2]Sheet1!I$29</f>
        <v>0</v>
      </c>
      <c r="J37" s="22">
        <f>SUM(J13:J36)-[2]Sheet1!J$29</f>
        <v>0</v>
      </c>
      <c r="K37" s="22">
        <f>SUM(K13:K36)-[2]Sheet1!K$29</f>
        <v>0</v>
      </c>
      <c r="L37" s="22">
        <f>SUM(L13:L36)-[2]Sheet1!L$29</f>
        <v>0</v>
      </c>
      <c r="M37" s="22">
        <f>SUM(M13:M36)-[2]Sheet1!M$29</f>
        <v>0</v>
      </c>
      <c r="N37" s="22">
        <f>SUM(N13:N36)-[2]Sheet1!N$29</f>
        <v>0</v>
      </c>
      <c r="O37" s="22">
        <f>SUM(O13:O36)-[2]Sheet1!O$29</f>
        <v>0</v>
      </c>
      <c r="P37" s="22">
        <f>SUM(P13:P36)-[2]Sheet1!P$29</f>
        <v>0</v>
      </c>
      <c r="Q37" s="22">
        <f>SUM(Q13:Q36)-[2]Sheet1!Q$29</f>
        <v>0</v>
      </c>
      <c r="R37" s="22">
        <f>SUM(R13:R36)-[2]Sheet1!R$29</f>
        <v>0</v>
      </c>
      <c r="S37" s="22">
        <f>SUM(S13:S36)-[2]Sheet1!S$29</f>
        <v>0</v>
      </c>
      <c r="T37" s="22">
        <f>SUM(T13:T36)-[2]Sheet1!T$29</f>
        <v>0</v>
      </c>
      <c r="U37" s="22">
        <f>SUM(U13:U36)-[2]Sheet1!U$29</f>
        <v>0</v>
      </c>
      <c r="V37" s="22">
        <f>SUM(V13:V36)-[2]Sheet1!V$29</f>
        <v>0</v>
      </c>
      <c r="W37" s="22">
        <f>SUM(W13:W36)-[2]Sheet1!W$29</f>
        <v>0</v>
      </c>
      <c r="X37" s="22">
        <f>SUM(X13:X36)-[2]Sheet1!X$29</f>
        <v>0</v>
      </c>
      <c r="Y37" s="22">
        <f>SUM(Y13:Y36)-[2]Sheet1!Y$29</f>
        <v>0</v>
      </c>
      <c r="Z37" s="22">
        <f>SUM(Z13:Z36)-[2]Sheet1!Z$29</f>
        <v>0</v>
      </c>
      <c r="AA37" s="22">
        <f>SUM(AA13:AA36)-[2]Sheet1!AA$29</f>
        <v>0</v>
      </c>
      <c r="AB37" s="22">
        <f>SUM(AB13:AB36)-[2]Sheet1!AB$29</f>
        <v>0</v>
      </c>
      <c r="AC37" s="22">
        <f>SUM(AC13:AC36)-[2]Sheet1!AC$29</f>
        <v>0</v>
      </c>
      <c r="AD37" s="22">
        <f>SUM(AD13:AD36)-[2]Sheet1!AD$29</f>
        <v>0</v>
      </c>
      <c r="AE37" s="22">
        <f>SUM(AE13:AE36)-[2]Sheet1!AE$29</f>
        <v>0</v>
      </c>
      <c r="AF37" s="22">
        <f>SUM(AF13:AF36)-[2]Sheet1!AF$29</f>
        <v>0</v>
      </c>
      <c r="AG37" s="22"/>
    </row>
    <row r="38" spans="1:62" ht="20" customHeight="1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</row>
    <row r="39" spans="1:62" ht="16">
      <c r="B39" s="8" t="s">
        <v>4</v>
      </c>
      <c r="C39" s="21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</row>
    <row r="40" spans="1:62">
      <c r="B40" s="24"/>
      <c r="C40" s="21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</row>
    <row r="41" spans="1:62" ht="13.5" customHeight="1">
      <c r="B41" s="24"/>
      <c r="C41" s="15">
        <f>+[33]Sheet1!$B$10</f>
        <v>41730</v>
      </c>
      <c r="D41" s="15">
        <f>+[34]Sheet1!$B$10</f>
        <v>41731</v>
      </c>
      <c r="E41" s="15">
        <f>+[35]Sheet1!$B$10</f>
        <v>41732</v>
      </c>
      <c r="F41" s="15">
        <f>+[36]Sheet1!$B$10</f>
        <v>41733</v>
      </c>
      <c r="G41" s="15">
        <f>+[37]Sheet1!$B$10</f>
        <v>41734</v>
      </c>
      <c r="H41" s="15">
        <f>+[38]Sheet1!$B$10</f>
        <v>41735</v>
      </c>
      <c r="I41" s="15">
        <f>+[39]Sheet1!$B$10</f>
        <v>41736</v>
      </c>
      <c r="J41" s="15">
        <f>+[40]Sheet1!$B$10</f>
        <v>41737</v>
      </c>
      <c r="K41" s="15">
        <f>+[41]Sheet1!$B$10</f>
        <v>41738</v>
      </c>
      <c r="L41" s="15">
        <f>+[42]Sheet1!$B$10</f>
        <v>41739</v>
      </c>
      <c r="M41" s="15">
        <f>+[43]Sheet1!$B$10</f>
        <v>41740</v>
      </c>
      <c r="N41" s="15">
        <f>+[44]Sheet1!$B$10</f>
        <v>41741</v>
      </c>
      <c r="O41" s="15">
        <f>+[45]Sheet1!$B$10</f>
        <v>41742</v>
      </c>
      <c r="P41" s="15">
        <f>+[46]Sheet1!$B$10</f>
        <v>41743</v>
      </c>
      <c r="Q41" s="15">
        <f>+[47]Sheet1!$B$10</f>
        <v>41744</v>
      </c>
      <c r="R41" s="15">
        <f>+[48]Sheet1!$B$10</f>
        <v>41745</v>
      </c>
      <c r="S41" s="15">
        <f>+[49]Sheet1!$B$10</f>
        <v>41746</v>
      </c>
      <c r="T41" s="15">
        <f>+[50]Sheet1!$B$10</f>
        <v>41747</v>
      </c>
      <c r="U41" s="15">
        <f>+[51]Sheet1!$B$10</f>
        <v>41748</v>
      </c>
      <c r="V41" s="15">
        <f>+[52]Sheet1!$B$10</f>
        <v>41749</v>
      </c>
      <c r="W41" s="15">
        <f>+[53]Sheet1!$B$10</f>
        <v>41750</v>
      </c>
      <c r="X41" s="15">
        <f>+[54]Sheet1!$B$10</f>
        <v>41751</v>
      </c>
      <c r="Y41" s="15">
        <f>+[55]Sheet1!$B$10</f>
        <v>41752</v>
      </c>
      <c r="Z41" s="15">
        <f>+[56]Sheet1!$B$10</f>
        <v>41753</v>
      </c>
      <c r="AA41" s="15">
        <f>+[57]Sheet1!$B$10</f>
        <v>41754</v>
      </c>
      <c r="AB41" s="15">
        <f>+[58]Sheet1!$B$10</f>
        <v>41755</v>
      </c>
      <c r="AC41" s="15">
        <f>+[59]Sheet1!$B$10</f>
        <v>41756</v>
      </c>
      <c r="AD41" s="15">
        <f>+[60]Sheet1!$B$10</f>
        <v>41757</v>
      </c>
      <c r="AE41" s="15">
        <f>+[61]Sheet1!$B$10</f>
        <v>41758</v>
      </c>
      <c r="AF41" s="15">
        <f>+[62]Sheet1!$B$10</f>
        <v>41759</v>
      </c>
      <c r="AG41" s="15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</row>
    <row r="42" spans="1:62" s="25" customFormat="1" ht="19.5" customHeight="1">
      <c r="B42" s="26" t="s">
        <v>5</v>
      </c>
      <c r="C42" s="18">
        <f>+[33]Sheet1!$N$110</f>
        <v>214.5</v>
      </c>
      <c r="D42" s="18">
        <f>+[34]Sheet1!$N$110</f>
        <v>0.5</v>
      </c>
      <c r="E42" s="18">
        <f>+[35]Sheet1!$N$110</f>
        <v>0.5</v>
      </c>
      <c r="F42" s="18">
        <f>+[36]Sheet1!$N$110</f>
        <v>0.5</v>
      </c>
      <c r="G42" s="18">
        <f>+[37]Sheet1!$N$110</f>
        <v>0.5</v>
      </c>
      <c r="H42" s="18">
        <f>+[38]Sheet1!$N$110</f>
        <v>0.5</v>
      </c>
      <c r="I42" s="18">
        <f>+[39]Sheet1!$N$110</f>
        <v>214.5</v>
      </c>
      <c r="J42" s="18">
        <f>+[40]Sheet1!$N$110</f>
        <v>215</v>
      </c>
      <c r="K42" s="18">
        <f>+[41]Sheet1!$N$110</f>
        <v>0.5</v>
      </c>
      <c r="L42" s="18">
        <f>+[42]Sheet1!$N$110</f>
        <v>0.5</v>
      </c>
      <c r="M42" s="18">
        <f>+[43]Sheet1!$N$110</f>
        <v>0.5</v>
      </c>
      <c r="N42" s="18">
        <f>+[44]Sheet1!$N$110</f>
        <v>0.5</v>
      </c>
      <c r="O42" s="18">
        <f>+[45]Sheet1!$N$110</f>
        <v>0.5</v>
      </c>
      <c r="P42" s="18">
        <f>+[46]Sheet1!$N$110</f>
        <v>0.5</v>
      </c>
      <c r="Q42" s="18">
        <f>+[47]Sheet1!$N$110</f>
        <v>0.5</v>
      </c>
      <c r="R42" s="18">
        <f>+[48]Sheet1!$N$110</f>
        <v>0.5</v>
      </c>
      <c r="S42" s="18">
        <f>+[49]Sheet1!$N$110</f>
        <v>0.5</v>
      </c>
      <c r="T42" s="18">
        <f>+[50]Sheet1!$N$110</f>
        <v>0.5</v>
      </c>
      <c r="U42" s="18">
        <f>+[51]Sheet1!$N$110</f>
        <v>0.5</v>
      </c>
      <c r="V42" s="18">
        <f>+[52]Sheet1!$N$110</f>
        <v>0.5</v>
      </c>
      <c r="W42" s="18">
        <f>+[53]Sheet1!$N$110</f>
        <v>0.5</v>
      </c>
      <c r="X42" s="18">
        <f>+[54]Sheet1!$N$110</f>
        <v>0.5</v>
      </c>
      <c r="Y42" s="18">
        <f>+[55]Sheet1!$N$110</f>
        <v>0.5</v>
      </c>
      <c r="Z42" s="18">
        <f>+[56]Sheet1!$N$110</f>
        <v>0.5</v>
      </c>
      <c r="AA42" s="18">
        <f>+[57]Sheet1!$N$110</f>
        <v>0.5</v>
      </c>
      <c r="AB42" s="18">
        <f>+[58]Sheet1!$N$110</f>
        <v>190</v>
      </c>
      <c r="AC42" s="18">
        <f>+[59]Sheet1!$N$110</f>
        <v>0.5</v>
      </c>
      <c r="AD42" s="18">
        <f>+[60]Sheet1!$N$110</f>
        <v>190</v>
      </c>
      <c r="AE42" s="18">
        <f>+[61]Sheet1!$N$110</f>
        <v>0.5</v>
      </c>
      <c r="AF42" s="18">
        <f>+[62]Sheet1!$N$110</f>
        <v>0.5</v>
      </c>
      <c r="AG42" s="18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</row>
    <row r="43" spans="1:62">
      <c r="B43" s="24"/>
      <c r="C43" s="21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</row>
    <row r="44" spans="1:62">
      <c r="B44" s="24"/>
      <c r="C44" s="21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</row>
    <row r="45" spans="1:62">
      <c r="B45" s="27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</row>
    <row r="46" spans="1:62" ht="16">
      <c r="B46" s="8" t="s">
        <v>6</v>
      </c>
      <c r="C46" s="21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</row>
    <row r="47" spans="1:62"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</row>
    <row r="48" spans="1:62">
      <c r="E48" s="28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</row>
    <row r="49" spans="2:62">
      <c r="B49" s="26" t="s">
        <v>5</v>
      </c>
      <c r="C49" s="29" t="s">
        <v>7</v>
      </c>
      <c r="D49" s="26" t="s">
        <v>8</v>
      </c>
      <c r="E49" s="26" t="s">
        <v>9</v>
      </c>
      <c r="F49" s="26" t="s">
        <v>9</v>
      </c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</row>
    <row r="50" spans="2:62">
      <c r="B50" s="30" t="s">
        <v>10</v>
      </c>
      <c r="C50" s="18">
        <f>MAX($C$13:$AG$36)</f>
        <v>174.466366666667</v>
      </c>
      <c r="D50" s="18">
        <f>MIN($C$13:$AG$36)</f>
        <v>49.191200000000002</v>
      </c>
      <c r="E50" s="18">
        <f>+[1]LIQUIDAC!BV288/[1]LIQUIDAC!BU288</f>
        <v>143.98904358732713</v>
      </c>
      <c r="F50" s="18">
        <f>AVERAGE($C$13:$AG$36)</f>
        <v>154.32576409490753</v>
      </c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</row>
    <row r="51" spans="2:62">
      <c r="B51" s="30" t="s">
        <v>11</v>
      </c>
      <c r="C51" s="18">
        <f>MAX($C$42:$AG$42)</f>
        <v>215</v>
      </c>
      <c r="D51" s="18">
        <f>MIN($C$42:$AG$42)</f>
        <v>0.5</v>
      </c>
      <c r="E51" s="18" t="e">
        <f>[1]LIQUIDAC!BV290/[1]LIQUIDAC!BU290</f>
        <v>#REF!</v>
      </c>
      <c r="F51" s="18">
        <f>AVERAGE($C$42:$AG$42)</f>
        <v>34.549999999999997</v>
      </c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</row>
    <row r="52" spans="2:62">
      <c r="B52" s="24"/>
      <c r="C52" s="21"/>
      <c r="E52" s="28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</row>
    <row r="53" spans="2:62">
      <c r="B53" s="24"/>
      <c r="C53" s="21"/>
      <c r="E53" s="28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</row>
  </sheetData>
  <sheetProtection password="8891" sheet="1" objects="1" scenarios="1"/>
  <conditionalFormatting sqref="C11:Q11">
    <cfRule type="cellIs" dxfId="23" priority="20" stopIfTrue="1" operator="equal">
      <formula>TRUNC(C$12,0)</formula>
    </cfRule>
  </conditionalFormatting>
  <conditionalFormatting sqref="C42:Q42">
    <cfRule type="cellIs" dxfId="22" priority="21" stopIfTrue="1" operator="equal">
      <formula>$C$51</formula>
    </cfRule>
    <cfRule type="cellIs" dxfId="21" priority="22" stopIfTrue="1" operator="equal">
      <formula>$D$51</formula>
    </cfRule>
  </conditionalFormatting>
  <conditionalFormatting sqref="C37:Q37">
    <cfRule type="cellIs" dxfId="20" priority="19" operator="notEqual">
      <formula>0</formula>
    </cfRule>
  </conditionalFormatting>
  <conditionalFormatting sqref="C11:Q11">
    <cfRule type="cellIs" dxfId="19" priority="18" stopIfTrue="1" operator="equal">
      <formula>TRUNC(C$12,0)</formula>
    </cfRule>
  </conditionalFormatting>
  <conditionalFormatting sqref="C13:Q36">
    <cfRule type="cellIs" dxfId="18" priority="17" operator="equal">
      <formula>$D$50</formula>
    </cfRule>
    <cfRule type="cellIs" dxfId="17" priority="23" stopIfTrue="1" operator="equal">
      <formula>$C$50</formula>
    </cfRule>
    <cfRule type="cellIs" dxfId="16" priority="24" stopIfTrue="1" operator="equal">
      <formula>$D$50</formula>
    </cfRule>
  </conditionalFormatting>
  <conditionalFormatting sqref="AG42">
    <cfRule type="cellIs" dxfId="15" priority="15" stopIfTrue="1" operator="equal">
      <formula>$C$51</formula>
    </cfRule>
    <cfRule type="cellIs" dxfId="14" priority="16" stopIfTrue="1" operator="equal">
      <formula>$D$51</formula>
    </cfRule>
  </conditionalFormatting>
  <conditionalFormatting sqref="AG11">
    <cfRule type="cellIs" dxfId="13" priority="12" stopIfTrue="1" operator="equal">
      <formula>TRUNC(AG$12,0)</formula>
    </cfRule>
  </conditionalFormatting>
  <conditionalFormatting sqref="AG37">
    <cfRule type="cellIs" dxfId="12" priority="11" operator="notEqual">
      <formula>0</formula>
    </cfRule>
  </conditionalFormatting>
  <conditionalFormatting sqref="AG11">
    <cfRule type="cellIs" dxfId="11" priority="10" stopIfTrue="1" operator="equal">
      <formula>TRUNC(AG$12,0)</formula>
    </cfRule>
  </conditionalFormatting>
  <conditionalFormatting sqref="AG13:AG36">
    <cfRule type="cellIs" dxfId="10" priority="9" operator="equal">
      <formula>$D$50</formula>
    </cfRule>
    <cfRule type="cellIs" dxfId="9" priority="13" stopIfTrue="1" operator="equal">
      <formula>$C$50</formula>
    </cfRule>
    <cfRule type="cellIs" dxfId="8" priority="14" stopIfTrue="1" operator="equal">
      <formula>$D$50</formula>
    </cfRule>
  </conditionalFormatting>
  <conditionalFormatting sqref="R11:AF11">
    <cfRule type="cellIs" dxfId="7" priority="4" stopIfTrue="1" operator="equal">
      <formula>TRUNC(R$12,0)</formula>
    </cfRule>
  </conditionalFormatting>
  <conditionalFormatting sqref="R42:AF42">
    <cfRule type="cellIs" dxfId="6" priority="5" stopIfTrue="1" operator="equal">
      <formula>$C$51</formula>
    </cfRule>
    <cfRule type="cellIs" dxfId="5" priority="6" stopIfTrue="1" operator="equal">
      <formula>$D$51</formula>
    </cfRule>
  </conditionalFormatting>
  <conditionalFormatting sqref="R37:AF37">
    <cfRule type="cellIs" dxfId="4" priority="3" operator="notEqual">
      <formula>0</formula>
    </cfRule>
  </conditionalFormatting>
  <conditionalFormatting sqref="R11:AF11">
    <cfRule type="cellIs" dxfId="3" priority="2" stopIfTrue="1" operator="equal">
      <formula>TRUNC(R$12,0)</formula>
    </cfRule>
  </conditionalFormatting>
  <conditionalFormatting sqref="R13:AF36">
    <cfRule type="cellIs" dxfId="2" priority="1" operator="equal">
      <formula>$D$50</formula>
    </cfRule>
    <cfRule type="cellIs" dxfId="1" priority="7" stopIfTrue="1" operator="equal">
      <formula>$C$50</formula>
    </cfRule>
    <cfRule type="cellIs" dxfId="0" priority="8" stopIfTrue="1" operator="equal">
      <formula>$D$50</formula>
    </cfRule>
  </conditionalFormatting>
  <printOptions horizontalCentered="1" verticalCentered="1"/>
  <pageMargins left="0" right="0" top="0" bottom="0" header="0" footer="0"/>
  <pageSetup paperSize="5" scale="64" orientation="landscape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PRECIOS</vt:lpstr>
    </vt:vector>
  </TitlesOfParts>
  <Company>CNDC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Garcia</dc:creator>
  <cp:lastModifiedBy>Diego</cp:lastModifiedBy>
  <dcterms:created xsi:type="dcterms:W3CDTF">2015-01-28T15:52:33Z</dcterms:created>
  <dcterms:modified xsi:type="dcterms:W3CDTF">2016-05-05T18:12:20Z</dcterms:modified>
</cp:coreProperties>
</file>