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95" windowHeight="1125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Contratada">[1]INY!$B$1048575</definedName>
    <definedName name="_xlnm.Print_Area" localSheetId="0">PRECIOS!$B$2:$AE$52</definedName>
  </definedNames>
  <calcPr calcId="145621"/>
</workbook>
</file>

<file path=xl/calcChain.xml><?xml version="1.0" encoding="utf-8"?>
<calcChain xmlns="http://schemas.openxmlformats.org/spreadsheetml/2006/main">
  <c r="B9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C32" i="1"/>
  <c r="C37" i="1" s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C34" i="1"/>
  <c r="D34" i="1"/>
  <c r="E34" i="1"/>
  <c r="E37" i="1" s="1"/>
  <c r="F34" i="1"/>
  <c r="G34" i="1"/>
  <c r="G37" i="1" s="1"/>
  <c r="H34" i="1"/>
  <c r="I34" i="1"/>
  <c r="I37" i="1" s="1"/>
  <c r="J34" i="1"/>
  <c r="K34" i="1"/>
  <c r="K37" i="1" s="1"/>
  <c r="L34" i="1"/>
  <c r="M34" i="1"/>
  <c r="M37" i="1" s="1"/>
  <c r="N34" i="1"/>
  <c r="O34" i="1"/>
  <c r="O37" i="1" s="1"/>
  <c r="P34" i="1"/>
  <c r="Q34" i="1"/>
  <c r="Q37" i="1" s="1"/>
  <c r="R34" i="1"/>
  <c r="S34" i="1"/>
  <c r="S37" i="1" s="1"/>
  <c r="T34" i="1"/>
  <c r="U34" i="1"/>
  <c r="U37" i="1" s="1"/>
  <c r="V34" i="1"/>
  <c r="W34" i="1"/>
  <c r="W37" i="1" s="1"/>
  <c r="X34" i="1"/>
  <c r="Y34" i="1"/>
  <c r="Z34" i="1"/>
  <c r="AA34" i="1"/>
  <c r="AB34" i="1"/>
  <c r="AC34" i="1"/>
  <c r="AD34" i="1"/>
  <c r="AE34" i="1"/>
  <c r="AF34" i="1"/>
  <c r="AG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Y37" i="1" s="1"/>
  <c r="Z36" i="1"/>
  <c r="AA36" i="1"/>
  <c r="AA37" i="1" s="1"/>
  <c r="AB36" i="1"/>
  <c r="AC36" i="1"/>
  <c r="AC37" i="1" s="1"/>
  <c r="AD36" i="1"/>
  <c r="AE36" i="1"/>
  <c r="AE37" i="1" s="1"/>
  <c r="AF36" i="1"/>
  <c r="AG36" i="1"/>
  <c r="AG37" i="1" s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D51" i="1" s="1"/>
  <c r="W42" i="1"/>
  <c r="X42" i="1"/>
  <c r="Y42" i="1"/>
  <c r="Z42" i="1"/>
  <c r="F51" i="1" s="1"/>
  <c r="AA42" i="1"/>
  <c r="AB42" i="1"/>
  <c r="AC42" i="1"/>
  <c r="AD42" i="1"/>
  <c r="AE42" i="1"/>
  <c r="AF42" i="1"/>
  <c r="AG42" i="1"/>
  <c r="C50" i="1"/>
  <c r="D50" i="1"/>
  <c r="E50" i="1"/>
  <c r="F50" i="1"/>
  <c r="C51" i="1"/>
  <c r="E51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<sst xmlns="http://schemas.openxmlformats.org/spreadsheetml/2006/main" count="14" uniqueCount="12">
  <si>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POTENCIA</t>
  </si>
  <si>
    <t>ENERGIA</t>
  </si>
  <si>
    <t>PROM</t>
  </si>
  <si>
    <t>MIN</t>
  </si>
  <si>
    <t>MAX</t>
  </si>
  <si>
    <t>PRECIO</t>
  </si>
  <si>
    <t>PRECIOS MAXIMOS MINIMOS ENERGIA Y POTENCIA DE OCASION ( US$ )</t>
  </si>
  <si>
    <t>PRECIO DE POTENCIA DE OCASION ( US$ / MW )</t>
  </si>
  <si>
    <t>24:00</t>
  </si>
  <si>
    <t>HRS</t>
  </si>
  <si>
    <t>LIQUIDACION OFICIAL DE JULIO 2013</t>
  </si>
  <si>
    <t>PRECIOS DE ENERGIA EN EL MERCADO DE OCASION ( US$/MWh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</si>
</sst>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0"/>
    <numFmt numFmtId="165" formatCode="mmmm\ yyyy"/>
  </numFmts>
  <fonts count="17" x14ac:knownFonts="1">
    <font>
      <sz val="9"/>
      <name val="Arial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4"/>
      <name val="Times New Roman"/>
      <family val="1"/>
    </font>
    <font>
      <sz val="10"/>
      <color theme="0"/>
      <name val="Arial"/>
      <family val="2"/>
    </font>
    <font>
      <sz val="8"/>
      <name val="Arial"/>
      <family val="2"/>
    </font>
    <font>
      <b/>
      <sz val="16"/>
      <color indexed="12"/>
      <name val="Times New Roman"/>
      <family val="1"/>
    </font>
    <font>
      <b/>
      <u/>
      <sz val="14"/>
      <color indexed="12"/>
      <name val="Times New Roman"/>
      <family val="1"/>
    </font>
    <font>
      <b/>
      <i/>
      <sz val="15"/>
      <name val="Times New Roman"/>
      <family val="1"/>
    </font>
    <font>
      <b/>
      <sz val="18"/>
      <color indexed="18"/>
      <name val="Times New Roman"/>
      <family val="1"/>
    </font>
    <font>
      <sz val="10"/>
      <color indexed="12"/>
      <name val="Arial"/>
      <family val="2"/>
    </font>
    <font>
      <sz val="15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</cellStyleXfs>
  <cellXfs count="31">
    <xf numFmtId="0" fontId="0" fillId="0" borderId="0" xfId="0"/>
    <xf numFmtId="0" fontId="1" fillId="2" borderId="0" xfId="2" applyFill="1" applyAlignment="1" applyProtection="1">
      <alignment vertical="center"/>
      <protection hidden="1"/>
    </xf>
    <xf numFmtId="0" fontId="0" fillId="3" borderId="0" xfId="0" applyFill="1"/>
    <xf numFmtId="2" fontId="1" fillId="2" borderId="0" xfId="2" applyNumberFormat="1" applyFill="1" applyAlignment="1" applyProtection="1">
      <alignment vertical="center"/>
      <protection hidden="1"/>
    </xf>
    <xf numFmtId="0" fontId="2" fillId="2" borderId="0" xfId="2" applyFont="1" applyFill="1" applyAlignment="1" applyProtection="1">
      <alignment vertical="center"/>
      <protection hidden="1"/>
    </xf>
    <xf numFmtId="2" fontId="1" fillId="2" borderId="0" xfId="2" applyNumberFormat="1" applyFill="1" applyAlignment="1" applyProtection="1">
      <alignment horizontal="center" vertical="center"/>
      <protection hidden="1"/>
    </xf>
    <xf numFmtId="1" fontId="3" fillId="2" borderId="0" xfId="2" applyNumberFormat="1" applyFont="1" applyFill="1" applyAlignment="1" applyProtection="1">
      <alignment horizontal="center" vertical="center"/>
      <protection hidden="1"/>
    </xf>
    <xf numFmtId="2" fontId="4" fillId="2" borderId="1" xfId="2" applyNumberFormat="1" applyFont="1" applyFill="1" applyBorder="1" applyAlignment="1" applyProtection="1">
      <alignment horizontal="center" vertical="center"/>
      <protection hidden="1"/>
    </xf>
    <xf numFmtId="1" fontId="5" fillId="2" borderId="1" xfId="2" applyNumberFormat="1" applyFont="1" applyFill="1" applyBorder="1" applyAlignment="1" applyProtection="1">
      <alignment vertical="center"/>
      <protection hidden="1"/>
    </xf>
    <xf numFmtId="1" fontId="5" fillId="2" borderId="1" xfId="2" applyNumberFormat="1" applyFont="1" applyFill="1" applyBorder="1" applyAlignment="1" applyProtection="1">
      <alignment horizontal="center" vertical="center"/>
      <protection hidden="1"/>
    </xf>
    <xf numFmtId="1" fontId="5" fillId="2" borderId="2" xfId="2" applyNumberFormat="1" applyFont="1" applyFill="1" applyBorder="1" applyAlignment="1" applyProtection="1">
      <alignment horizontal="center" vertical="center"/>
      <protection hidden="1"/>
    </xf>
    <xf numFmtId="0" fontId="6" fillId="2" borderId="0" xfId="2" applyFont="1" applyFill="1" applyAlignment="1" applyProtection="1">
      <alignment vertical="center"/>
      <protection hidden="1"/>
    </xf>
    <xf numFmtId="1" fontId="3" fillId="2" borderId="0" xfId="2" applyNumberFormat="1" applyFont="1" applyFill="1" applyAlignment="1" applyProtection="1">
      <alignment horizontal="left" vertical="center"/>
      <protection hidden="1"/>
    </xf>
    <xf numFmtId="0" fontId="1" fillId="2" borderId="0" xfId="2" applyFill="1" applyAlignment="1" applyProtection="1">
      <alignment horizontal="center" vertical="center"/>
      <protection hidden="1"/>
    </xf>
    <xf numFmtId="16" fontId="5" fillId="2" borderId="1" xfId="2" applyNumberFormat="1" applyFont="1" applyFill="1" applyBorder="1" applyAlignment="1" applyProtection="1">
      <alignment horizontal="center" vertical="center"/>
      <protection hidden="1"/>
    </xf>
    <xf numFmtId="164" fontId="7" fillId="2" borderId="0" xfId="2" applyNumberFormat="1" applyFont="1" applyFill="1" applyAlignment="1" applyProtection="1">
      <alignment horizontal="center" vertical="center"/>
      <protection hidden="1"/>
    </xf>
    <xf numFmtId="49" fontId="5" fillId="2" borderId="1" xfId="2" applyNumberFormat="1" applyFont="1" applyFill="1" applyBorder="1" applyAlignment="1" applyProtection="1">
      <alignment horizontal="center" vertical="center"/>
      <protection hidden="1"/>
    </xf>
    <xf numFmtId="43" fontId="1" fillId="2" borderId="0" xfId="1" applyFont="1" applyFill="1" applyAlignment="1" applyProtection="1">
      <alignment vertical="center"/>
      <protection hidden="1"/>
    </xf>
    <xf numFmtId="20" fontId="5" fillId="2" borderId="1" xfId="2" applyNumberFormat="1" applyFont="1" applyFill="1" applyBorder="1" applyAlignment="1" applyProtection="1">
      <alignment horizontal="center" vertical="center"/>
      <protection hidden="1"/>
    </xf>
    <xf numFmtId="0" fontId="3" fillId="2" borderId="0" xfId="2" applyFont="1" applyFill="1" applyAlignment="1" applyProtection="1">
      <alignment vertical="center"/>
      <protection hidden="1"/>
    </xf>
    <xf numFmtId="0" fontId="8" fillId="2" borderId="0" xfId="2" applyFont="1" applyFill="1" applyAlignment="1" applyProtection="1">
      <alignment vertical="center"/>
      <protection hidden="1"/>
    </xf>
    <xf numFmtId="0" fontId="5" fillId="2" borderId="1" xfId="2" applyFont="1" applyFill="1" applyBorder="1" applyAlignment="1" applyProtection="1">
      <alignment horizontal="center" vertical="center"/>
      <protection hidden="1"/>
    </xf>
    <xf numFmtId="16" fontId="5" fillId="4" borderId="1" xfId="2" applyNumberFormat="1" applyFont="1" applyFill="1" applyBorder="1" applyAlignment="1" applyProtection="1">
      <alignment horizontal="center" vertical="center"/>
      <protection hidden="1"/>
    </xf>
    <xf numFmtId="165" fontId="9" fillId="2" borderId="0" xfId="2" applyNumberFormat="1" applyFont="1" applyFill="1" applyAlignment="1" applyProtection="1">
      <alignment horizontal="left" vertical="center"/>
      <protection hidden="1"/>
    </xf>
    <xf numFmtId="0" fontId="10" fillId="2" borderId="0" xfId="2" applyFont="1" applyFill="1" applyAlignment="1" applyProtection="1">
      <alignment vertical="center"/>
      <protection hidden="1"/>
    </xf>
    <xf numFmtId="0" fontId="4" fillId="2" borderId="0" xfId="2" applyFont="1" applyFill="1" applyBorder="1" applyAlignment="1" applyProtection="1">
      <alignment horizontal="center" vertical="center"/>
      <protection hidden="1"/>
    </xf>
    <xf numFmtId="0" fontId="11" fillId="2" borderId="0" xfId="2" applyFont="1" applyFill="1" applyBorder="1" applyAlignment="1" applyProtection="1">
      <alignment horizontal="left" vertical="center"/>
      <protection hidden="1"/>
    </xf>
    <xf numFmtId="0" fontId="1" fillId="2" borderId="0" xfId="2" applyFill="1" applyBorder="1" applyAlignment="1" applyProtection="1">
      <alignment vertical="center"/>
      <protection hidden="1"/>
    </xf>
    <xf numFmtId="0" fontId="12" fillId="2" borderId="0" xfId="2" applyFont="1" applyFill="1" applyBorder="1" applyAlignment="1" applyProtection="1">
      <alignment horizontal="left" vertical="center"/>
      <protection hidden="1"/>
    </xf>
    <xf numFmtId="0" fontId="13" fillId="2" borderId="0" xfId="2" applyFont="1" applyFill="1" applyBorder="1" applyAlignment="1" applyProtection="1">
      <alignment vertical="center"/>
      <protection hidden="1"/>
    </xf>
    <xf numFmtId="0" fontId="14" fillId="2" borderId="0" xfId="2" applyFont="1" applyFill="1" applyBorder="1" applyAlignment="1" applyProtection="1">
      <alignment horizontal="center" vertical="center"/>
      <protection hidden="1"/>
    </xf>
  </cellXfs>
  <cellStyles count="5">
    <cellStyle name="Comma" xfId="1" builtinId="3"/>
    <cellStyle name="Millares_TRANSACCIONES01092001" xfId="3"/>
    <cellStyle name="Normal" xfId="0" builtinId="0"/>
    <cellStyle name="Normal 2" xfId="4"/>
    <cellStyle name="Normal_TRANSACCIONESSEPTIEMBRE2002-1Quincena" xfId="2"/>
  </cellStyles>
  <dxfs count="41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6688"/>
          <a:ext cx="3607594" cy="912018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oneCellAnchor>
    <xdr:from>
      <xdr:col>29</xdr:col>
      <xdr:colOff>419100</xdr:colOff>
      <xdr:row>3</xdr:row>
      <xdr:rowOff>95250</xdr:rowOff>
    </xdr:from>
    <xdr:ext cx="1933239" cy="1170300"/>
    <xdr:pic>
      <xdr:nvPicPr>
        <xdr:cNvPr id="7" name="0 Imagen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0" y="552450"/>
          <a:ext cx="1933239" cy="11703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Jul_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7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7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7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7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7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7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7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7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7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7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71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713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71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7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7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71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71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71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71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71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7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71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7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713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Jul%2013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72013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72013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72013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72013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720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7201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7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7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7201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72013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72013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72013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7201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7201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720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7201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72013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7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713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72013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72013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7201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7201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720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720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720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720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72013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7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713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720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720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72013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720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7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7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7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INY"/>
      <sheetName val="EXT"/>
      <sheetName val="PRECIOS"/>
      <sheetName val="LIQUIDAC"/>
      <sheetName val="PEAJE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ASTURIA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>
        <row r="1048575">
          <cell r="B1048575" t="str">
            <v>SI</v>
          </cell>
        </row>
      </sheetData>
      <sheetData sheetId="4"/>
      <sheetData sheetId="5"/>
      <sheetData sheetId="6">
        <row r="288">
          <cell r="BU288">
            <v>35126.687907207292</v>
          </cell>
          <cell r="BV288">
            <v>2970691.4951949464</v>
          </cell>
        </row>
        <row r="290">
          <cell r="BU290">
            <v>-38.936068915975</v>
          </cell>
          <cell r="BV290">
            <v>-713.56643555637811</v>
          </cell>
        </row>
      </sheetData>
      <sheetData sheetId="7">
        <row r="8">
          <cell r="C8" t="str">
            <v>PERIODO: 01.JULIO.2013 - 31.JULIO.2013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41477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41476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41475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41474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41473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41472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41471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41470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41469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41468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41486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41467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41466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41465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41464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41463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41462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41461</v>
          </cell>
        </row>
        <row r="106">
          <cell r="N106">
            <v>100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41460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41459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41458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41485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41457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41456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 refreshError="1"/>
      <sheetData sheetId="1">
        <row r="4">
          <cell r="C4">
            <v>41456</v>
          </cell>
          <cell r="D4">
            <v>41457</v>
          </cell>
          <cell r="E4">
            <v>41458</v>
          </cell>
          <cell r="F4">
            <v>41459</v>
          </cell>
          <cell r="G4">
            <v>41460</v>
          </cell>
          <cell r="H4">
            <v>41461</v>
          </cell>
          <cell r="I4">
            <v>41462</v>
          </cell>
          <cell r="J4">
            <v>41463</v>
          </cell>
          <cell r="K4">
            <v>41464</v>
          </cell>
          <cell r="L4">
            <v>41465</v>
          </cell>
          <cell r="M4">
            <v>41466</v>
          </cell>
          <cell r="N4">
            <v>41467</v>
          </cell>
          <cell r="O4">
            <v>41468</v>
          </cell>
          <cell r="P4">
            <v>41469</v>
          </cell>
          <cell r="Q4">
            <v>41470</v>
          </cell>
          <cell r="R4">
            <v>41471</v>
          </cell>
          <cell r="S4">
            <v>41472</v>
          </cell>
          <cell r="T4">
            <v>41473</v>
          </cell>
          <cell r="U4">
            <v>41474</v>
          </cell>
          <cell r="V4">
            <v>41475</v>
          </cell>
          <cell r="W4">
            <v>41476</v>
          </cell>
          <cell r="X4">
            <v>41477</v>
          </cell>
          <cell r="Y4">
            <v>41478</v>
          </cell>
          <cell r="Z4">
            <v>41479</v>
          </cell>
          <cell r="AA4">
            <v>41480</v>
          </cell>
          <cell r="AB4">
            <v>41481</v>
          </cell>
          <cell r="AC4">
            <v>41482</v>
          </cell>
          <cell r="AD4">
            <v>41483</v>
          </cell>
          <cell r="AE4">
            <v>41484</v>
          </cell>
          <cell r="AF4">
            <v>41485</v>
          </cell>
          <cell r="AG4">
            <v>41486</v>
          </cell>
        </row>
        <row r="29">
          <cell r="C29">
            <v>3784.3054483333326</v>
          </cell>
          <cell r="D29">
            <v>3788.7756516666673</v>
          </cell>
          <cell r="E29">
            <v>3780.2984616666672</v>
          </cell>
          <cell r="F29">
            <v>3780.5595983333319</v>
          </cell>
          <cell r="G29">
            <v>3651.6235066666654</v>
          </cell>
          <cell r="H29">
            <v>3661.3911749999993</v>
          </cell>
          <cell r="I29">
            <v>3623.650981666668</v>
          </cell>
          <cell r="J29">
            <v>3732.4881366666664</v>
          </cell>
          <cell r="K29">
            <v>3778.368205000002</v>
          </cell>
          <cell r="L29">
            <v>3792.638561666668</v>
          </cell>
          <cell r="M29">
            <v>3805.3448866666658</v>
          </cell>
          <cell r="N29">
            <v>3813.5167916666674</v>
          </cell>
          <cell r="O29">
            <v>3716.2135333333358</v>
          </cell>
          <cell r="P29">
            <v>3719.7276783333346</v>
          </cell>
          <cell r="Q29">
            <v>3822.1222950000015</v>
          </cell>
          <cell r="R29">
            <v>3836.9950566666685</v>
          </cell>
          <cell r="S29">
            <v>3830.2606399999991</v>
          </cell>
          <cell r="T29">
            <v>3863.8794716666657</v>
          </cell>
          <cell r="U29">
            <v>3651.4313383333306</v>
          </cell>
          <cell r="V29">
            <v>3721.3447316666643</v>
          </cell>
          <cell r="W29">
            <v>3695.5700349999979</v>
          </cell>
          <cell r="X29">
            <v>3714.4996083333344</v>
          </cell>
          <cell r="Y29">
            <v>3709.3419633333347</v>
          </cell>
          <cell r="Z29">
            <v>3755.2141833333335</v>
          </cell>
          <cell r="AA29">
            <v>3827.897793333334</v>
          </cell>
          <cell r="AB29">
            <v>3805.5407383333327</v>
          </cell>
          <cell r="AC29">
            <v>3786.8733399999974</v>
          </cell>
          <cell r="AD29">
            <v>3744.4285933333344</v>
          </cell>
          <cell r="AE29">
            <v>3756.1720083333335</v>
          </cell>
          <cell r="AF29">
            <v>3841.9760050000004</v>
          </cell>
          <cell r="AG29">
            <v>3826.590688333335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41486</v>
          </cell>
        </row>
      </sheetData>
      <sheetData sheetId="9"/>
      <sheetData sheetId="10">
        <row r="7">
          <cell r="B7">
            <v>41486</v>
          </cell>
        </row>
      </sheetData>
      <sheetData sheetId="11">
        <row r="7">
          <cell r="B7">
            <v>41486</v>
          </cell>
        </row>
      </sheetData>
      <sheetData sheetId="12">
        <row r="7">
          <cell r="B7">
            <v>41486</v>
          </cell>
        </row>
      </sheetData>
      <sheetData sheetId="13">
        <row r="7">
          <cell r="B7">
            <v>41486</v>
          </cell>
        </row>
      </sheetData>
      <sheetData sheetId="14">
        <row r="36">
          <cell r="B36">
            <v>221.83461294026432</v>
          </cell>
        </row>
      </sheetData>
      <sheetData sheetId="15"/>
      <sheetData sheetId="16">
        <row r="12">
          <cell r="C12">
            <v>156.22300000000001</v>
          </cell>
        </row>
        <row r="13">
          <cell r="C13">
            <v>155.82599999999999</v>
          </cell>
        </row>
        <row r="14">
          <cell r="C14">
            <v>156.09854999999999</v>
          </cell>
        </row>
        <row r="15">
          <cell r="C15">
            <v>155.82599999999999</v>
          </cell>
        </row>
        <row r="16">
          <cell r="C16">
            <v>155.82599999999999</v>
          </cell>
        </row>
        <row r="17">
          <cell r="C17">
            <v>156.22300000000001</v>
          </cell>
        </row>
        <row r="18">
          <cell r="C18">
            <v>156.22300000000001</v>
          </cell>
        </row>
        <row r="19">
          <cell r="C19">
            <v>156.33346166666701</v>
          </cell>
        </row>
        <row r="20">
          <cell r="C20">
            <v>164.51259166666699</v>
          </cell>
        </row>
        <row r="21">
          <cell r="C21">
            <v>164.018261666667</v>
          </cell>
        </row>
        <row r="22">
          <cell r="C22">
            <v>160.22780333333299</v>
          </cell>
        </row>
        <row r="23">
          <cell r="C23">
            <v>160.22858666666701</v>
          </cell>
        </row>
        <row r="24">
          <cell r="C24">
            <v>157.897128333333</v>
          </cell>
        </row>
        <row r="25">
          <cell r="C25">
            <v>156.90057166666699</v>
          </cell>
        </row>
        <row r="26">
          <cell r="C26">
            <v>165.78687500000001</v>
          </cell>
        </row>
        <row r="27">
          <cell r="C27">
            <v>164.23259999999999</v>
          </cell>
        </row>
        <row r="28">
          <cell r="C28">
            <v>163.61243666666701</v>
          </cell>
        </row>
        <row r="29">
          <cell r="C29">
            <v>160.14169999999999</v>
          </cell>
        </row>
        <row r="30">
          <cell r="C30">
            <v>163.621006666667</v>
          </cell>
        </row>
        <row r="31">
          <cell r="C31">
            <v>165.30442333333301</v>
          </cell>
        </row>
        <row r="32">
          <cell r="C32">
            <v>162.68350166666701</v>
          </cell>
        </row>
        <row r="33">
          <cell r="C33">
            <v>156.39819</v>
          </cell>
        </row>
        <row r="34">
          <cell r="C34">
            <v>156.22300000000001</v>
          </cell>
        </row>
        <row r="35">
          <cell r="C35">
            <v>156.22300000000001</v>
          </cell>
        </row>
      </sheetData>
      <sheetData sheetId="17">
        <row r="36">
          <cell r="I36">
            <v>288.04296622041909</v>
          </cell>
        </row>
      </sheetData>
      <sheetData sheetId="18">
        <row r="36">
          <cell r="G36">
            <v>568.10662500000012</v>
          </cell>
        </row>
      </sheetData>
      <sheetData sheetId="19"/>
      <sheetData sheetId="20"/>
      <sheetData sheetId="21"/>
      <sheetData sheetId="22"/>
      <sheetData sheetId="23">
        <row r="36">
          <cell r="E36">
            <v>161.06399999999999</v>
          </cell>
        </row>
      </sheetData>
      <sheetData sheetId="24"/>
      <sheetData sheetId="25"/>
      <sheetData sheetId="26"/>
      <sheetData sheetId="27">
        <row r="36">
          <cell r="H36">
            <v>622.52799999999979</v>
          </cell>
        </row>
      </sheetData>
      <sheetData sheetId="28"/>
      <sheetData sheetId="29"/>
      <sheetData sheetId="30"/>
      <sheetData sheetId="31"/>
      <sheetData sheetId="32">
        <row r="36">
          <cell r="E36">
            <v>143.60635954380098</v>
          </cell>
        </row>
      </sheetData>
      <sheetData sheetId="33">
        <row r="12">
          <cell r="R12">
            <v>21.768000000000001</v>
          </cell>
        </row>
      </sheetData>
      <sheetData sheetId="34">
        <row r="36">
          <cell r="E36">
            <v>91.945640456200493</v>
          </cell>
        </row>
      </sheetData>
      <sheetData sheetId="35">
        <row r="36">
          <cell r="E36">
            <v>142.99916480520551</v>
          </cell>
        </row>
      </sheetData>
      <sheetData sheetId="36"/>
      <sheetData sheetId="37">
        <row r="36">
          <cell r="E36">
            <v>208.21600000000001</v>
          </cell>
        </row>
      </sheetData>
      <sheetData sheetId="38"/>
      <sheetData sheetId="39"/>
      <sheetData sheetId="4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41485</v>
          </cell>
        </row>
      </sheetData>
      <sheetData sheetId="9"/>
      <sheetData sheetId="10">
        <row r="7">
          <cell r="B7">
            <v>41485</v>
          </cell>
        </row>
      </sheetData>
      <sheetData sheetId="11">
        <row r="7">
          <cell r="B7">
            <v>41485</v>
          </cell>
        </row>
      </sheetData>
      <sheetData sheetId="12">
        <row r="7">
          <cell r="B7">
            <v>41485</v>
          </cell>
        </row>
      </sheetData>
      <sheetData sheetId="13">
        <row r="7">
          <cell r="B7">
            <v>41485</v>
          </cell>
        </row>
      </sheetData>
      <sheetData sheetId="14">
        <row r="36">
          <cell r="B36">
            <v>208.17873176221775</v>
          </cell>
        </row>
      </sheetData>
      <sheetData sheetId="15"/>
      <sheetData sheetId="16">
        <row r="12">
          <cell r="C12">
            <v>158.71303499999999</v>
          </cell>
        </row>
        <row r="13">
          <cell r="C13">
            <v>153.43331499999999</v>
          </cell>
        </row>
        <row r="14">
          <cell r="C14">
            <v>153.63444166666699</v>
          </cell>
        </row>
        <row r="15">
          <cell r="C15">
            <v>150.65403499999999</v>
          </cell>
        </row>
        <row r="16">
          <cell r="C16">
            <v>149.53295</v>
          </cell>
        </row>
        <row r="17">
          <cell r="C17">
            <v>159.42448999999999</v>
          </cell>
        </row>
        <row r="18">
          <cell r="C18">
            <v>154.91977333333301</v>
          </cell>
        </row>
        <row r="19">
          <cell r="C19">
            <v>156.22300000000001</v>
          </cell>
        </row>
        <row r="20">
          <cell r="C20">
            <v>160.41122166666699</v>
          </cell>
        </row>
        <row r="21">
          <cell r="C21">
            <v>160.18331000000001</v>
          </cell>
        </row>
        <row r="22">
          <cell r="C22">
            <v>160.22128833333301</v>
          </cell>
        </row>
        <row r="23">
          <cell r="C23">
            <v>164.84215166666701</v>
          </cell>
        </row>
        <row r="24">
          <cell r="C24">
            <v>165.55917666666701</v>
          </cell>
        </row>
        <row r="25">
          <cell r="C25">
            <v>168.02581499999999</v>
          </cell>
        </row>
        <row r="26">
          <cell r="C26">
            <v>166.15958833333301</v>
          </cell>
        </row>
        <row r="27">
          <cell r="C27">
            <v>164.82759666666701</v>
          </cell>
        </row>
        <row r="28">
          <cell r="C28">
            <v>164.34091166666701</v>
          </cell>
        </row>
        <row r="29">
          <cell r="C29">
            <v>159.03493666666699</v>
          </cell>
        </row>
        <row r="30">
          <cell r="C30">
            <v>167.602755</v>
          </cell>
        </row>
        <row r="31">
          <cell r="C31">
            <v>163.48003499999999</v>
          </cell>
        </row>
        <row r="32">
          <cell r="C32">
            <v>166.81175833333299</v>
          </cell>
        </row>
        <row r="33">
          <cell r="C33">
            <v>158.88839666666701</v>
          </cell>
        </row>
        <row r="34">
          <cell r="C34">
            <v>158.83017333333299</v>
          </cell>
        </row>
        <row r="35">
          <cell r="C35">
            <v>156.22184999999999</v>
          </cell>
        </row>
      </sheetData>
      <sheetData sheetId="17">
        <row r="36">
          <cell r="I36">
            <v>288.32684026675327</v>
          </cell>
        </row>
      </sheetData>
      <sheetData sheetId="18">
        <row r="36">
          <cell r="G36">
            <v>566.70400000000006</v>
          </cell>
        </row>
      </sheetData>
      <sheetData sheetId="19"/>
      <sheetData sheetId="20"/>
      <sheetData sheetId="21"/>
      <sheetData sheetId="22"/>
      <sheetData sheetId="23">
        <row r="36">
          <cell r="E36">
            <v>155.864</v>
          </cell>
        </row>
      </sheetData>
      <sheetData sheetId="24"/>
      <sheetData sheetId="25"/>
      <sheetData sheetId="26"/>
      <sheetData sheetId="27">
        <row r="36">
          <cell r="H36">
            <v>618.97600000000011</v>
          </cell>
        </row>
      </sheetData>
      <sheetData sheetId="28"/>
      <sheetData sheetId="29"/>
      <sheetData sheetId="30"/>
      <sheetData sheetId="31"/>
      <sheetData sheetId="32">
        <row r="36">
          <cell r="E36">
            <v>176.12599763159298</v>
          </cell>
        </row>
      </sheetData>
      <sheetData sheetId="33">
        <row r="12">
          <cell r="R12">
            <v>18.632000000000001</v>
          </cell>
        </row>
      </sheetData>
      <sheetData sheetId="34">
        <row r="36">
          <cell r="E36">
            <v>125.02600236840651</v>
          </cell>
        </row>
      </sheetData>
      <sheetData sheetId="35">
        <row r="36">
          <cell r="E36">
            <v>165.09553999859654</v>
          </cell>
        </row>
      </sheetData>
      <sheetData sheetId="36"/>
      <sheetData sheetId="37">
        <row r="36">
          <cell r="E36">
            <v>262.60000000000002</v>
          </cell>
        </row>
      </sheetData>
      <sheetData sheetId="38"/>
      <sheetData sheetId="39"/>
      <sheetData sheetId="4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41484</v>
          </cell>
        </row>
      </sheetData>
      <sheetData sheetId="9"/>
      <sheetData sheetId="10">
        <row r="7">
          <cell r="B7">
            <v>41484</v>
          </cell>
        </row>
      </sheetData>
      <sheetData sheetId="11">
        <row r="7">
          <cell r="B7">
            <v>41484</v>
          </cell>
        </row>
      </sheetData>
      <sheetData sheetId="12">
        <row r="7">
          <cell r="B7">
            <v>41484</v>
          </cell>
        </row>
      </sheetData>
      <sheetData sheetId="13">
        <row r="7">
          <cell r="B7">
            <v>41484</v>
          </cell>
        </row>
      </sheetData>
      <sheetData sheetId="14">
        <row r="36">
          <cell r="B36">
            <v>196.44431145122394</v>
          </cell>
        </row>
      </sheetData>
      <sheetData sheetId="15"/>
      <sheetData sheetId="16">
        <row r="12">
          <cell r="C12">
            <v>154.291371666667</v>
          </cell>
        </row>
        <row r="13">
          <cell r="C13">
            <v>150.814055</v>
          </cell>
        </row>
        <row r="14">
          <cell r="C14">
            <v>152.907041666667</v>
          </cell>
        </row>
        <row r="15">
          <cell r="C15">
            <v>153.41639333333299</v>
          </cell>
        </row>
        <row r="16">
          <cell r="C16">
            <v>150.64560666666699</v>
          </cell>
        </row>
        <row r="17">
          <cell r="C17">
            <v>153.20406500000001</v>
          </cell>
        </row>
        <row r="18">
          <cell r="C18">
            <v>153.20702</v>
          </cell>
        </row>
        <row r="19">
          <cell r="C19">
            <v>157.30398666666699</v>
          </cell>
        </row>
        <row r="20">
          <cell r="C20">
            <v>159.09347666666699</v>
          </cell>
        </row>
        <row r="21">
          <cell r="C21">
            <v>157.15651333333301</v>
          </cell>
        </row>
        <row r="22">
          <cell r="C22">
            <v>157.61282</v>
          </cell>
        </row>
        <row r="23">
          <cell r="C23">
            <v>156.22300000000001</v>
          </cell>
        </row>
        <row r="24">
          <cell r="C24">
            <v>156.22300000000001</v>
          </cell>
        </row>
        <row r="25">
          <cell r="C25">
            <v>159.21923833333301</v>
          </cell>
        </row>
        <row r="26">
          <cell r="C26">
            <v>156.499226666667</v>
          </cell>
        </row>
        <row r="27">
          <cell r="C27">
            <v>156.48040333333299</v>
          </cell>
        </row>
        <row r="28">
          <cell r="C28">
            <v>156.47433333333299</v>
          </cell>
        </row>
        <row r="29">
          <cell r="C29">
            <v>156.46123333333301</v>
          </cell>
        </row>
        <row r="30">
          <cell r="C30">
            <v>166.13937833333301</v>
          </cell>
        </row>
        <row r="31">
          <cell r="C31">
            <v>163.40718166666699</v>
          </cell>
        </row>
        <row r="32">
          <cell r="C32">
            <v>160.79527666666701</v>
          </cell>
        </row>
        <row r="33">
          <cell r="C33">
            <v>156.22300000000001</v>
          </cell>
        </row>
        <row r="34">
          <cell r="C34">
            <v>156.22181499999999</v>
          </cell>
        </row>
        <row r="35">
          <cell r="C35">
            <v>156.152571666667</v>
          </cell>
        </row>
      </sheetData>
      <sheetData sheetId="17">
        <row r="36">
          <cell r="I36">
            <v>300.09780784562622</v>
          </cell>
        </row>
      </sheetData>
      <sheetData sheetId="18">
        <row r="36">
          <cell r="G36">
            <v>567.1962083333334</v>
          </cell>
        </row>
      </sheetData>
      <sheetData sheetId="19"/>
      <sheetData sheetId="20"/>
      <sheetData sheetId="21"/>
      <sheetData sheetId="22"/>
      <sheetData sheetId="23">
        <row r="36">
          <cell r="E36">
            <v>161.59200000000001</v>
          </cell>
        </row>
      </sheetData>
      <sheetData sheetId="24"/>
      <sheetData sheetId="25"/>
      <sheetData sheetId="26"/>
      <sheetData sheetId="27">
        <row r="36">
          <cell r="H36">
            <v>577.36799999999994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242.80904232322601</v>
          </cell>
        </row>
      </sheetData>
      <sheetData sheetId="33">
        <row r="12">
          <cell r="R12">
            <v>5.3600155589735001</v>
          </cell>
        </row>
      </sheetData>
      <sheetData sheetId="34">
        <row r="36">
          <cell r="E36">
            <v>170.11895767677399</v>
          </cell>
        </row>
      </sheetData>
      <sheetData sheetId="35">
        <row r="36">
          <cell r="E36">
            <v>250.57508821132498</v>
          </cell>
        </row>
      </sheetData>
      <sheetData sheetId="36"/>
      <sheetData sheetId="37">
        <row r="36">
          <cell r="E36">
            <v>340.65599999999995</v>
          </cell>
        </row>
      </sheetData>
      <sheetData sheetId="38"/>
      <sheetData sheetId="39"/>
      <sheetData sheetId="4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41483</v>
          </cell>
        </row>
      </sheetData>
      <sheetData sheetId="9"/>
      <sheetData sheetId="10">
        <row r="7">
          <cell r="B7">
            <v>41483</v>
          </cell>
        </row>
      </sheetData>
      <sheetData sheetId="11">
        <row r="7">
          <cell r="B7">
            <v>41483</v>
          </cell>
        </row>
      </sheetData>
      <sheetData sheetId="12">
        <row r="7">
          <cell r="B7">
            <v>41483</v>
          </cell>
        </row>
      </sheetData>
      <sheetData sheetId="13">
        <row r="7">
          <cell r="B7">
            <v>41483</v>
          </cell>
        </row>
      </sheetData>
      <sheetData sheetId="14">
        <row r="36">
          <cell r="B36">
            <v>182.60489590718163</v>
          </cell>
        </row>
      </sheetData>
      <sheetData sheetId="15"/>
      <sheetData sheetId="16">
        <row r="12">
          <cell r="C12">
            <v>161.66454999999999</v>
          </cell>
        </row>
        <row r="13">
          <cell r="C13">
            <v>157.851413333333</v>
          </cell>
        </row>
        <row r="14">
          <cell r="C14">
            <v>151.81856999999999</v>
          </cell>
        </row>
        <row r="15">
          <cell r="C15">
            <v>152.01721333333299</v>
          </cell>
        </row>
        <row r="16">
          <cell r="C16">
            <v>154.068645</v>
          </cell>
        </row>
        <row r="17">
          <cell r="C17">
            <v>145.050778333333</v>
          </cell>
        </row>
        <row r="18">
          <cell r="C18">
            <v>145.356066666667</v>
          </cell>
        </row>
        <row r="19">
          <cell r="C19">
            <v>149.210915</v>
          </cell>
        </row>
        <row r="20">
          <cell r="C20">
            <v>150.26351</v>
          </cell>
        </row>
        <row r="21">
          <cell r="C21">
            <v>150.19884666666701</v>
          </cell>
        </row>
        <row r="22">
          <cell r="C22">
            <v>151.25040833333301</v>
          </cell>
        </row>
        <row r="23">
          <cell r="C23">
            <v>157.44535166666699</v>
          </cell>
        </row>
        <row r="24">
          <cell r="C24">
            <v>156.34642666666701</v>
          </cell>
        </row>
        <row r="25">
          <cell r="C25">
            <v>156.702566666667</v>
          </cell>
        </row>
        <row r="26">
          <cell r="C26">
            <v>157.74356666666699</v>
          </cell>
        </row>
        <row r="27">
          <cell r="C27">
            <v>156.42378666666701</v>
          </cell>
        </row>
        <row r="28">
          <cell r="C28">
            <v>156.92716666666701</v>
          </cell>
        </row>
        <row r="29">
          <cell r="C29">
            <v>161.717941666667</v>
          </cell>
        </row>
        <row r="30">
          <cell r="C30">
            <v>166.78009333333301</v>
          </cell>
        </row>
        <row r="31">
          <cell r="C31">
            <v>163.78372166666699</v>
          </cell>
        </row>
        <row r="32">
          <cell r="C32">
            <v>165.35275999999999</v>
          </cell>
        </row>
        <row r="33">
          <cell r="C33">
            <v>163.414488333333</v>
          </cell>
        </row>
        <row r="34">
          <cell r="C34">
            <v>157.04468666666699</v>
          </cell>
        </row>
        <row r="35">
          <cell r="C35">
            <v>155.99511999999999</v>
          </cell>
        </row>
      </sheetData>
      <sheetData sheetId="17">
        <row r="36">
          <cell r="I36">
            <v>281.07049999999998</v>
          </cell>
        </row>
      </sheetData>
      <sheetData sheetId="18">
        <row r="36">
          <cell r="G36">
            <v>549.76350000000002</v>
          </cell>
        </row>
      </sheetData>
      <sheetData sheetId="19"/>
      <sheetData sheetId="20"/>
      <sheetData sheetId="21"/>
      <sheetData sheetId="22"/>
      <sheetData sheetId="23">
        <row r="36">
          <cell r="E36">
            <v>165.27199999999999</v>
          </cell>
        </row>
      </sheetData>
      <sheetData sheetId="24"/>
      <sheetData sheetId="25"/>
      <sheetData sheetId="26"/>
      <sheetData sheetId="27">
        <row r="36">
          <cell r="H36">
            <v>608.24</v>
          </cell>
        </row>
      </sheetData>
      <sheetData sheetId="28"/>
      <sheetData sheetId="29"/>
      <sheetData sheetId="30"/>
      <sheetData sheetId="31"/>
      <sheetData sheetId="32">
        <row r="36">
          <cell r="E36">
            <v>194.70836035457953</v>
          </cell>
        </row>
      </sheetData>
      <sheetData sheetId="33">
        <row r="12">
          <cell r="R12">
            <v>31.848018955253998</v>
          </cell>
        </row>
      </sheetData>
      <sheetData sheetId="34">
        <row r="36">
          <cell r="E36">
            <v>133.03563964542099</v>
          </cell>
        </row>
      </sheetData>
      <sheetData sheetId="35">
        <row r="36">
          <cell r="E36">
            <v>189.21138266481501</v>
          </cell>
        </row>
      </sheetData>
      <sheetData sheetId="36"/>
      <sheetData sheetId="37">
        <row r="36">
          <cell r="E36">
            <v>264.03199999999998</v>
          </cell>
        </row>
      </sheetData>
      <sheetData sheetId="38"/>
      <sheetData sheetId="39"/>
      <sheetData sheetId="4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41482</v>
          </cell>
        </row>
      </sheetData>
      <sheetData sheetId="9"/>
      <sheetData sheetId="10">
        <row r="7">
          <cell r="B7">
            <v>41482</v>
          </cell>
        </row>
      </sheetData>
      <sheetData sheetId="11">
        <row r="7">
          <cell r="B7">
            <v>41482</v>
          </cell>
        </row>
      </sheetData>
      <sheetData sheetId="12">
        <row r="7">
          <cell r="B7">
            <v>41482</v>
          </cell>
        </row>
      </sheetData>
      <sheetData sheetId="13">
        <row r="7">
          <cell r="B7">
            <v>41482</v>
          </cell>
        </row>
      </sheetData>
      <sheetData sheetId="14">
        <row r="36">
          <cell r="B36">
            <v>191.69483892927514</v>
          </cell>
        </row>
      </sheetData>
      <sheetData sheetId="15"/>
      <sheetData sheetId="16">
        <row r="12">
          <cell r="C12">
            <v>154.403166666667</v>
          </cell>
        </row>
        <row r="13">
          <cell r="C13">
            <v>152.088558333333</v>
          </cell>
        </row>
        <row r="14">
          <cell r="C14">
            <v>152.04076333333299</v>
          </cell>
        </row>
        <row r="15">
          <cell r="C15">
            <v>151.82015166666699</v>
          </cell>
        </row>
        <row r="16">
          <cell r="C16">
            <v>152.653028333333</v>
          </cell>
        </row>
        <row r="17">
          <cell r="C17">
            <v>154.82864000000001</v>
          </cell>
        </row>
        <row r="18">
          <cell r="C18">
            <v>152.08629999999999</v>
          </cell>
        </row>
        <row r="19">
          <cell r="C19">
            <v>159.349218333333</v>
          </cell>
        </row>
        <row r="20">
          <cell r="C20">
            <v>157.06243499999999</v>
          </cell>
        </row>
        <row r="21">
          <cell r="C21">
            <v>162.368621666667</v>
          </cell>
        </row>
        <row r="22">
          <cell r="C22">
            <v>156.30099999999999</v>
          </cell>
        </row>
        <row r="23">
          <cell r="C23">
            <v>157.173025</v>
          </cell>
        </row>
        <row r="24">
          <cell r="C24">
            <v>157.22504333333299</v>
          </cell>
        </row>
        <row r="25">
          <cell r="C25">
            <v>157.15402</v>
          </cell>
        </row>
        <row r="26">
          <cell r="C26">
            <v>159.937195</v>
          </cell>
        </row>
        <row r="27">
          <cell r="C27">
            <v>158.52028999999999</v>
          </cell>
        </row>
        <row r="28">
          <cell r="C28">
            <v>157.27809500000001</v>
          </cell>
        </row>
        <row r="29">
          <cell r="C29">
            <v>157.27799999999999</v>
          </cell>
        </row>
        <row r="30">
          <cell r="C30">
            <v>163.257943333333</v>
          </cell>
        </row>
        <row r="31">
          <cell r="C31">
            <v>165.60544833333299</v>
          </cell>
        </row>
        <row r="32">
          <cell r="C32">
            <v>166.31810833333299</v>
          </cell>
        </row>
        <row r="33">
          <cell r="C33">
            <v>167.74874333333301</v>
          </cell>
        </row>
        <row r="34">
          <cell r="C34">
            <v>157.27108166666699</v>
          </cell>
        </row>
        <row r="35">
          <cell r="C35">
            <v>157.104463333333</v>
          </cell>
        </row>
      </sheetData>
      <sheetData sheetId="17">
        <row r="36">
          <cell r="I36">
            <v>109.81974079973298</v>
          </cell>
        </row>
      </sheetData>
      <sheetData sheetId="18">
        <row r="36">
          <cell r="G36">
            <v>571.43249999999989</v>
          </cell>
        </row>
      </sheetData>
      <sheetData sheetId="19"/>
      <sheetData sheetId="20"/>
      <sheetData sheetId="21"/>
      <sheetData sheetId="22"/>
      <sheetData sheetId="23">
        <row r="36">
          <cell r="E36">
            <v>162.84799999999998</v>
          </cell>
        </row>
      </sheetData>
      <sheetData sheetId="24"/>
      <sheetData sheetId="25"/>
      <sheetData sheetId="26"/>
      <sheetData sheetId="27">
        <row r="36">
          <cell r="H36">
            <v>605.54399999999998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307.31137172245701</v>
          </cell>
        </row>
      </sheetData>
      <sheetData sheetId="33">
        <row r="12">
          <cell r="R12">
            <v>5.9360189552540001</v>
          </cell>
        </row>
      </sheetData>
      <sheetData sheetId="34">
        <row r="36">
          <cell r="E36">
            <v>192.62462827754351</v>
          </cell>
        </row>
      </sheetData>
      <sheetData sheetId="35">
        <row r="36">
          <cell r="E36">
            <v>300.56008214233503</v>
          </cell>
        </row>
      </sheetData>
      <sheetData sheetId="36"/>
      <sheetData sheetId="37">
        <row r="36">
          <cell r="E36">
            <v>393.68800000000005</v>
          </cell>
        </row>
      </sheetData>
      <sheetData sheetId="38"/>
      <sheetData sheetId="39"/>
      <sheetData sheetId="4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41481</v>
          </cell>
        </row>
      </sheetData>
      <sheetData sheetId="9"/>
      <sheetData sheetId="10">
        <row r="7">
          <cell r="B7">
            <v>41481</v>
          </cell>
        </row>
      </sheetData>
      <sheetData sheetId="11">
        <row r="7">
          <cell r="B7">
            <v>41481</v>
          </cell>
        </row>
      </sheetData>
      <sheetData sheetId="12">
        <row r="7">
          <cell r="B7">
            <v>41481</v>
          </cell>
        </row>
      </sheetData>
      <sheetData sheetId="13">
        <row r="7">
          <cell r="B7">
            <v>41481</v>
          </cell>
        </row>
      </sheetData>
      <sheetData sheetId="14">
        <row r="36">
          <cell r="B36">
            <v>222.77158375095684</v>
          </cell>
        </row>
      </sheetData>
      <sheetData sheetId="15"/>
      <sheetData sheetId="16">
        <row r="12">
          <cell r="C12">
            <v>150.958493333333</v>
          </cell>
        </row>
        <row r="13">
          <cell r="C13">
            <v>150.96055833333301</v>
          </cell>
        </row>
        <row r="14">
          <cell r="C14">
            <v>150.56046333333299</v>
          </cell>
        </row>
        <row r="15">
          <cell r="C15">
            <v>151.093163333333</v>
          </cell>
        </row>
        <row r="16">
          <cell r="C16">
            <v>151.33199999999999</v>
          </cell>
        </row>
        <row r="17">
          <cell r="C17">
            <v>161.22413166666701</v>
          </cell>
        </row>
        <row r="18">
          <cell r="C18">
            <v>155.75999666666701</v>
          </cell>
        </row>
        <row r="19">
          <cell r="C19">
            <v>155.22228833333301</v>
          </cell>
        </row>
        <row r="20">
          <cell r="C20">
            <v>156.30099999999999</v>
          </cell>
        </row>
        <row r="21">
          <cell r="C21">
            <v>160.785323333333</v>
          </cell>
        </row>
        <row r="22">
          <cell r="C22">
            <v>163.160405</v>
          </cell>
        </row>
        <row r="23">
          <cell r="C23">
            <v>163.943796666667</v>
          </cell>
        </row>
        <row r="24">
          <cell r="C24">
            <v>162.49549166666699</v>
          </cell>
        </row>
        <row r="25">
          <cell r="C25">
            <v>165.93302333333301</v>
          </cell>
        </row>
        <row r="26">
          <cell r="C26">
            <v>163.64471666666699</v>
          </cell>
        </row>
        <row r="27">
          <cell r="C27">
            <v>164.81665000000001</v>
          </cell>
        </row>
        <row r="28">
          <cell r="C28">
            <v>156.60499833333299</v>
          </cell>
        </row>
        <row r="29">
          <cell r="C29">
            <v>158.262953333333</v>
          </cell>
        </row>
        <row r="30">
          <cell r="C30">
            <v>158.61508166666701</v>
          </cell>
        </row>
        <row r="31">
          <cell r="C31">
            <v>166.461231666667</v>
          </cell>
        </row>
        <row r="32">
          <cell r="C32">
            <v>164.54357999999999</v>
          </cell>
        </row>
        <row r="33">
          <cell r="C33">
            <v>158.60319166666699</v>
          </cell>
        </row>
        <row r="34">
          <cell r="C34">
            <v>158.66541166666701</v>
          </cell>
        </row>
        <row r="35">
          <cell r="C35">
            <v>155.592788333333</v>
          </cell>
        </row>
      </sheetData>
      <sheetData sheetId="17">
        <row r="36">
          <cell r="I36">
            <v>287.05256528946052</v>
          </cell>
        </row>
      </sheetData>
      <sheetData sheetId="18">
        <row r="36">
          <cell r="G36">
            <v>567.97237499999983</v>
          </cell>
        </row>
      </sheetData>
      <sheetData sheetId="19"/>
      <sheetData sheetId="20"/>
      <sheetData sheetId="21"/>
      <sheetData sheetId="22"/>
      <sheetData sheetId="23">
        <row r="36">
          <cell r="E36">
            <v>162.07199999999995</v>
          </cell>
        </row>
      </sheetData>
      <sheetData sheetId="24"/>
      <sheetData sheetId="25"/>
      <sheetData sheetId="26"/>
      <sheetData sheetId="27">
        <row r="36">
          <cell r="H36">
            <v>623.09599999999989</v>
          </cell>
        </row>
      </sheetData>
      <sheetData sheetId="28"/>
      <sheetData sheetId="29"/>
      <sheetData sheetId="30"/>
      <sheetData sheetId="31"/>
      <sheetData sheetId="32">
        <row r="36">
          <cell r="E36">
            <v>301.03003587877896</v>
          </cell>
        </row>
      </sheetData>
      <sheetData sheetId="33">
        <row r="12">
          <cell r="R12">
            <v>0</v>
          </cell>
        </row>
      </sheetData>
      <sheetData sheetId="34">
        <row r="36">
          <cell r="E36">
            <v>205.17796412122101</v>
          </cell>
        </row>
      </sheetData>
      <sheetData sheetId="35">
        <row r="36">
          <cell r="E36">
            <v>282.99954857436001</v>
          </cell>
        </row>
      </sheetData>
      <sheetData sheetId="36"/>
      <sheetData sheetId="37">
        <row r="36">
          <cell r="E36">
            <v>391.13599999999997</v>
          </cell>
        </row>
      </sheetData>
      <sheetData sheetId="38"/>
      <sheetData sheetId="39"/>
      <sheetData sheetId="4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41480</v>
          </cell>
        </row>
      </sheetData>
      <sheetData sheetId="9"/>
      <sheetData sheetId="10">
        <row r="7">
          <cell r="B7">
            <v>41480</v>
          </cell>
        </row>
      </sheetData>
      <sheetData sheetId="11">
        <row r="7">
          <cell r="B7">
            <v>41480</v>
          </cell>
        </row>
      </sheetData>
      <sheetData sheetId="12">
        <row r="7">
          <cell r="B7">
            <v>41480</v>
          </cell>
        </row>
      </sheetData>
      <sheetData sheetId="13">
        <row r="7">
          <cell r="B7">
            <v>41480</v>
          </cell>
        </row>
      </sheetData>
      <sheetData sheetId="14">
        <row r="36">
          <cell r="B36">
            <v>221.04725131416455</v>
          </cell>
        </row>
      </sheetData>
      <sheetData sheetId="15"/>
      <sheetData sheetId="16">
        <row r="12">
          <cell r="C12">
            <v>151.180116666667</v>
          </cell>
        </row>
        <row r="13">
          <cell r="C13">
            <v>150.53883666666701</v>
          </cell>
        </row>
        <row r="14">
          <cell r="C14">
            <v>153.25157666666701</v>
          </cell>
        </row>
        <row r="15">
          <cell r="C15">
            <v>155.68209999999999</v>
          </cell>
        </row>
        <row r="16">
          <cell r="C16">
            <v>151.190458333333</v>
          </cell>
        </row>
        <row r="17">
          <cell r="C17">
            <v>150.71347</v>
          </cell>
        </row>
        <row r="18">
          <cell r="C18">
            <v>155.182695</v>
          </cell>
        </row>
        <row r="19">
          <cell r="C19">
            <v>156.13079500000001</v>
          </cell>
        </row>
        <row r="20">
          <cell r="C20">
            <v>160.524863333333</v>
          </cell>
        </row>
        <row r="21">
          <cell r="C21">
            <v>162.01345833333301</v>
          </cell>
        </row>
        <row r="22">
          <cell r="C22">
            <v>166.682793333333</v>
          </cell>
        </row>
        <row r="23">
          <cell r="C23">
            <v>168.03402500000001</v>
          </cell>
        </row>
        <row r="24">
          <cell r="C24">
            <v>166.75124500000001</v>
          </cell>
        </row>
        <row r="25">
          <cell r="C25">
            <v>167.63197500000001</v>
          </cell>
        </row>
        <row r="26">
          <cell r="C26">
            <v>164.78322499999999</v>
          </cell>
        </row>
        <row r="27">
          <cell r="C27">
            <v>167.77553333333299</v>
          </cell>
        </row>
        <row r="28">
          <cell r="C28">
            <v>160.08355</v>
          </cell>
        </row>
        <row r="29">
          <cell r="C29">
            <v>156.914426666667</v>
          </cell>
        </row>
        <row r="30">
          <cell r="C30">
            <v>167.75135166666701</v>
          </cell>
        </row>
        <row r="31">
          <cell r="C31">
            <v>167.273811666667</v>
          </cell>
        </row>
        <row r="32">
          <cell r="C32">
            <v>162.53542833333299</v>
          </cell>
        </row>
        <row r="33">
          <cell r="C33">
            <v>159.93151666666699</v>
          </cell>
        </row>
        <row r="34">
          <cell r="C34">
            <v>155.34003000000001</v>
          </cell>
        </row>
        <row r="35">
          <cell r="C35">
            <v>150.00051166666699</v>
          </cell>
        </row>
      </sheetData>
      <sheetData sheetId="17">
        <row r="36">
          <cell r="I36">
            <v>287.55696527108847</v>
          </cell>
        </row>
      </sheetData>
      <sheetData sheetId="18">
        <row r="36">
          <cell r="G36">
            <v>565.91599999999994</v>
          </cell>
        </row>
      </sheetData>
      <sheetData sheetId="19"/>
      <sheetData sheetId="20"/>
      <sheetData sheetId="21"/>
      <sheetData sheetId="22"/>
      <sheetData sheetId="23">
        <row r="36">
          <cell r="E36">
            <v>160.85599999999999</v>
          </cell>
        </row>
      </sheetData>
      <sheetData sheetId="24"/>
      <sheetData sheetId="25"/>
      <sheetData sheetId="26"/>
      <sheetData sheetId="27">
        <row r="36">
          <cell r="H36">
            <v>620.39200000000005</v>
          </cell>
        </row>
      </sheetData>
      <sheetData sheetId="28"/>
      <sheetData sheetId="29"/>
      <sheetData sheetId="30"/>
      <sheetData sheetId="31"/>
      <sheetData sheetId="32">
        <row r="36">
          <cell r="E36">
            <v>232.92261517946443</v>
          </cell>
        </row>
      </sheetData>
      <sheetData sheetId="33">
        <row r="12">
          <cell r="R12">
            <v>0.312</v>
          </cell>
        </row>
      </sheetData>
      <sheetData sheetId="34">
        <row r="36">
          <cell r="E36">
            <v>149.221384820536</v>
          </cell>
        </row>
      </sheetData>
      <sheetData sheetId="35">
        <row r="36">
          <cell r="E36">
            <v>220.11947215000498</v>
          </cell>
        </row>
      </sheetData>
      <sheetData sheetId="36"/>
      <sheetData sheetId="37">
        <row r="36">
          <cell r="E36">
            <v>278.18400000000003</v>
          </cell>
        </row>
      </sheetData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41484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41479</v>
          </cell>
        </row>
      </sheetData>
      <sheetData sheetId="9"/>
      <sheetData sheetId="10">
        <row r="7">
          <cell r="B7">
            <v>41479</v>
          </cell>
        </row>
      </sheetData>
      <sheetData sheetId="11">
        <row r="7">
          <cell r="B7">
            <v>41479</v>
          </cell>
        </row>
      </sheetData>
      <sheetData sheetId="12">
        <row r="7">
          <cell r="B7">
            <v>41479</v>
          </cell>
        </row>
      </sheetData>
      <sheetData sheetId="13">
        <row r="7">
          <cell r="B7">
            <v>41479</v>
          </cell>
        </row>
      </sheetData>
      <sheetData sheetId="14">
        <row r="36">
          <cell r="B36">
            <v>231.58574725037442</v>
          </cell>
        </row>
      </sheetData>
      <sheetData sheetId="15"/>
      <sheetData sheetId="16">
        <row r="12">
          <cell r="C12">
            <v>153.04309000000001</v>
          </cell>
        </row>
        <row r="13">
          <cell r="C13">
            <v>148.23500000000001</v>
          </cell>
        </row>
        <row r="14">
          <cell r="C14">
            <v>152.29899166666701</v>
          </cell>
        </row>
        <row r="15">
          <cell r="C15">
            <v>150.67803333333299</v>
          </cell>
        </row>
        <row r="16">
          <cell r="C16">
            <v>150.02314166666699</v>
          </cell>
        </row>
        <row r="17">
          <cell r="C17">
            <v>150.16853666666699</v>
          </cell>
        </row>
        <row r="18">
          <cell r="C18">
            <v>157.03828833333301</v>
          </cell>
        </row>
        <row r="19">
          <cell r="C19">
            <v>155.17497499999999</v>
          </cell>
        </row>
        <row r="20">
          <cell r="C20">
            <v>159.76113000000001</v>
          </cell>
        </row>
        <row r="21">
          <cell r="C21">
            <v>157.27799999999999</v>
          </cell>
        </row>
        <row r="22">
          <cell r="C22">
            <v>156.66381999999999</v>
          </cell>
        </row>
        <row r="23">
          <cell r="C23">
            <v>156.81906166666701</v>
          </cell>
        </row>
        <row r="24">
          <cell r="C24">
            <v>158.93399333333301</v>
          </cell>
        </row>
        <row r="25">
          <cell r="C25">
            <v>156.574248333333</v>
          </cell>
        </row>
        <row r="26">
          <cell r="C26">
            <v>159.33808999999999</v>
          </cell>
        </row>
        <row r="27">
          <cell r="C27">
            <v>160.12227666666701</v>
          </cell>
        </row>
        <row r="28">
          <cell r="C28">
            <v>157.878761666667</v>
          </cell>
        </row>
        <row r="29">
          <cell r="C29">
            <v>157.24502333333299</v>
          </cell>
        </row>
        <row r="30">
          <cell r="C30">
            <v>160.498658333333</v>
          </cell>
        </row>
        <row r="31">
          <cell r="C31">
            <v>165.67855333333301</v>
          </cell>
        </row>
        <row r="32">
          <cell r="C32">
            <v>160.64217333333301</v>
          </cell>
        </row>
        <row r="33">
          <cell r="C33">
            <v>156.95439999999999</v>
          </cell>
        </row>
        <row r="34">
          <cell r="C34">
            <v>155.773811666667</v>
          </cell>
        </row>
        <row r="35">
          <cell r="C35">
            <v>158.39212499999999</v>
          </cell>
        </row>
      </sheetData>
      <sheetData sheetId="17">
        <row r="36">
          <cell r="I36">
            <v>289.05851192524534</v>
          </cell>
        </row>
      </sheetData>
      <sheetData sheetId="18">
        <row r="36">
          <cell r="G36">
            <v>564.72091666666654</v>
          </cell>
        </row>
      </sheetData>
      <sheetData sheetId="19"/>
      <sheetData sheetId="20"/>
      <sheetData sheetId="21"/>
      <sheetData sheetId="22"/>
      <sheetData sheetId="23">
        <row r="36">
          <cell r="E36">
            <v>161.86400000000003</v>
          </cell>
        </row>
      </sheetData>
      <sheetData sheetId="24"/>
      <sheetData sheetId="25"/>
      <sheetData sheetId="26"/>
      <sheetData sheetId="27">
        <row r="36">
          <cell r="H36">
            <v>622.98399999999992</v>
          </cell>
        </row>
      </sheetData>
      <sheetData sheetId="28"/>
      <sheetData sheetId="29"/>
      <sheetData sheetId="30"/>
      <sheetData sheetId="31"/>
      <sheetData sheetId="32">
        <row r="36">
          <cell r="E36">
            <v>277.36180866721298</v>
          </cell>
        </row>
      </sheetData>
      <sheetData sheetId="33">
        <row r="12">
          <cell r="R12">
            <v>0</v>
          </cell>
        </row>
      </sheetData>
      <sheetData sheetId="34">
        <row r="36">
          <cell r="E36">
            <v>174.86219133278749</v>
          </cell>
        </row>
      </sheetData>
      <sheetData sheetId="35">
        <row r="36">
          <cell r="E36">
            <v>256.69683263312504</v>
          </cell>
        </row>
      </sheetData>
      <sheetData sheetId="36"/>
      <sheetData sheetId="37">
        <row r="36">
          <cell r="E36">
            <v>366.71199999999993</v>
          </cell>
        </row>
      </sheetData>
      <sheetData sheetId="38"/>
      <sheetData sheetId="39"/>
      <sheetData sheetId="4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41478</v>
          </cell>
        </row>
      </sheetData>
      <sheetData sheetId="9"/>
      <sheetData sheetId="10">
        <row r="7">
          <cell r="B7">
            <v>41478</v>
          </cell>
        </row>
      </sheetData>
      <sheetData sheetId="11">
        <row r="7">
          <cell r="B7">
            <v>41478</v>
          </cell>
        </row>
      </sheetData>
      <sheetData sheetId="12">
        <row r="7">
          <cell r="B7">
            <v>41478</v>
          </cell>
        </row>
      </sheetData>
      <sheetData sheetId="13">
        <row r="7">
          <cell r="B7">
            <v>41478</v>
          </cell>
        </row>
      </sheetData>
      <sheetData sheetId="14">
        <row r="36">
          <cell r="B36">
            <v>213.03278796195616</v>
          </cell>
        </row>
      </sheetData>
      <sheetData sheetId="15"/>
      <sheetData sheetId="16">
        <row r="12">
          <cell r="C12">
            <v>146.867596666667</v>
          </cell>
        </row>
        <row r="13">
          <cell r="C13">
            <v>144.89811499999999</v>
          </cell>
        </row>
        <row r="14">
          <cell r="C14">
            <v>146.03681499999999</v>
          </cell>
        </row>
        <row r="15">
          <cell r="C15">
            <v>146.05059333333301</v>
          </cell>
        </row>
        <row r="16">
          <cell r="C16">
            <v>146.068048333333</v>
          </cell>
        </row>
        <row r="17">
          <cell r="C17">
            <v>145.68565000000001</v>
          </cell>
        </row>
        <row r="18">
          <cell r="C18">
            <v>153.46740500000001</v>
          </cell>
        </row>
        <row r="19">
          <cell r="C19">
            <v>153.83748333333301</v>
          </cell>
        </row>
        <row r="20">
          <cell r="C20">
            <v>156.78755166666701</v>
          </cell>
        </row>
        <row r="21">
          <cell r="C21">
            <v>159.84706666666699</v>
          </cell>
        </row>
        <row r="22">
          <cell r="C22">
            <v>157.283545</v>
          </cell>
        </row>
        <row r="23">
          <cell r="C23">
            <v>157.15422000000001</v>
          </cell>
        </row>
        <row r="24">
          <cell r="C24">
            <v>159.69542000000001</v>
          </cell>
        </row>
        <row r="25">
          <cell r="C25">
            <v>158.49491499999999</v>
          </cell>
        </row>
        <row r="26">
          <cell r="C26">
            <v>156.947315</v>
          </cell>
        </row>
        <row r="27">
          <cell r="C27">
            <v>158.21786499999999</v>
          </cell>
        </row>
        <row r="28">
          <cell r="C28">
            <v>159.41567166666701</v>
          </cell>
        </row>
        <row r="29">
          <cell r="C29">
            <v>156.30099999999999</v>
          </cell>
        </row>
        <row r="30">
          <cell r="C30">
            <v>160.016973333333</v>
          </cell>
        </row>
        <row r="31">
          <cell r="C31">
            <v>164.154171666667</v>
          </cell>
        </row>
        <row r="32">
          <cell r="C32">
            <v>158.47506999999999</v>
          </cell>
        </row>
        <row r="33">
          <cell r="C33">
            <v>159.62701999999999</v>
          </cell>
        </row>
        <row r="34">
          <cell r="C34">
            <v>152.434665</v>
          </cell>
        </row>
        <row r="35">
          <cell r="C35">
            <v>151.57778666666701</v>
          </cell>
        </row>
      </sheetData>
      <sheetData sheetId="17">
        <row r="36">
          <cell r="I36">
            <v>288.88821909898888</v>
          </cell>
        </row>
      </sheetData>
      <sheetData sheetId="18">
        <row r="36">
          <cell r="G36">
            <v>534.51495833333331</v>
          </cell>
        </row>
      </sheetData>
      <sheetData sheetId="19"/>
      <sheetData sheetId="20"/>
      <sheetData sheetId="21"/>
      <sheetData sheetId="22"/>
      <sheetData sheetId="23">
        <row r="36">
          <cell r="E36">
            <v>162.44799999999998</v>
          </cell>
        </row>
      </sheetData>
      <sheetData sheetId="24"/>
      <sheetData sheetId="25"/>
      <sheetData sheetId="26"/>
      <sheetData sheetId="27">
        <row r="36">
          <cell r="H36">
            <v>627.09600000000012</v>
          </cell>
        </row>
      </sheetData>
      <sheetData sheetId="28"/>
      <sheetData sheetId="29"/>
      <sheetData sheetId="30"/>
      <sheetData sheetId="31"/>
      <sheetData sheetId="32">
        <row r="36">
          <cell r="E36">
            <v>283.2791440433395</v>
          </cell>
        </row>
      </sheetData>
      <sheetData sheetId="33">
        <row r="12">
          <cell r="R12">
            <v>1.3440000000000001</v>
          </cell>
        </row>
      </sheetData>
      <sheetData sheetId="34">
        <row r="36">
          <cell r="E36">
            <v>179.98485595666048</v>
          </cell>
        </row>
      </sheetData>
      <sheetData sheetId="35">
        <row r="36">
          <cell r="E36">
            <v>247.49087864743149</v>
          </cell>
        </row>
      </sheetData>
      <sheetData sheetId="36"/>
      <sheetData sheetId="37">
        <row r="36">
          <cell r="E36">
            <v>324.85599999999994</v>
          </cell>
        </row>
      </sheetData>
      <sheetData sheetId="38"/>
      <sheetData sheetId="39"/>
      <sheetData sheetId="4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41477</v>
          </cell>
        </row>
      </sheetData>
      <sheetData sheetId="9"/>
      <sheetData sheetId="10">
        <row r="7">
          <cell r="B7">
            <v>41477</v>
          </cell>
        </row>
      </sheetData>
      <sheetData sheetId="11">
        <row r="7">
          <cell r="B7">
            <v>41477</v>
          </cell>
        </row>
      </sheetData>
      <sheetData sheetId="12">
        <row r="7">
          <cell r="B7">
            <v>41477</v>
          </cell>
        </row>
      </sheetData>
      <sheetData sheetId="13">
        <row r="7">
          <cell r="B7">
            <v>41477</v>
          </cell>
        </row>
      </sheetData>
      <sheetData sheetId="14">
        <row r="36">
          <cell r="B36">
            <v>212.9133537579541</v>
          </cell>
        </row>
      </sheetData>
      <sheetData sheetId="15"/>
      <sheetData sheetId="16">
        <row r="12">
          <cell r="C12">
            <v>148.23500000000001</v>
          </cell>
        </row>
        <row r="13">
          <cell r="C13">
            <v>148.23500000000001</v>
          </cell>
        </row>
        <row r="14">
          <cell r="C14">
            <v>149.84275</v>
          </cell>
        </row>
        <row r="15">
          <cell r="C15">
            <v>148.23500000000001</v>
          </cell>
        </row>
        <row r="16">
          <cell r="C16">
            <v>148.23500000000001</v>
          </cell>
        </row>
        <row r="17">
          <cell r="C17">
            <v>148.23500000000001</v>
          </cell>
        </row>
        <row r="18">
          <cell r="C18">
            <v>151.67905166666699</v>
          </cell>
        </row>
        <row r="19">
          <cell r="C19">
            <v>156.19304666666699</v>
          </cell>
        </row>
        <row r="20">
          <cell r="C20">
            <v>157.970431666667</v>
          </cell>
        </row>
        <row r="21">
          <cell r="C21">
            <v>158.16417166666699</v>
          </cell>
        </row>
        <row r="22">
          <cell r="C22">
            <v>157.00704166666699</v>
          </cell>
        </row>
        <row r="23">
          <cell r="C23">
            <v>157.078801666667</v>
          </cell>
        </row>
        <row r="24">
          <cell r="C24">
            <v>157.012313333333</v>
          </cell>
        </row>
        <row r="25">
          <cell r="C25">
            <v>156.942698333333</v>
          </cell>
        </row>
        <row r="26">
          <cell r="C26">
            <v>156.67025166666701</v>
          </cell>
        </row>
        <row r="27">
          <cell r="C27">
            <v>158.14396833333299</v>
          </cell>
        </row>
        <row r="28">
          <cell r="C28">
            <v>156.30099999999999</v>
          </cell>
        </row>
        <row r="29">
          <cell r="C29">
            <v>155.55953666666699</v>
          </cell>
        </row>
        <row r="30">
          <cell r="C30">
            <v>161.33392833333301</v>
          </cell>
        </row>
        <row r="31">
          <cell r="C31">
            <v>156.53039000000001</v>
          </cell>
        </row>
        <row r="32">
          <cell r="C32">
            <v>160.18387000000001</v>
          </cell>
        </row>
        <row r="33">
          <cell r="C33">
            <v>161.608071666667</v>
          </cell>
        </row>
        <row r="34">
          <cell r="C34">
            <v>152.67300666666699</v>
          </cell>
        </row>
        <row r="35">
          <cell r="C35">
            <v>152.43027833333301</v>
          </cell>
        </row>
      </sheetData>
      <sheetData sheetId="17">
        <row r="36">
          <cell r="I36">
            <v>288.7533927320776</v>
          </cell>
        </row>
      </sheetData>
      <sheetData sheetId="18">
        <row r="36">
          <cell r="G36">
            <v>563.04129166666667</v>
          </cell>
        </row>
      </sheetData>
      <sheetData sheetId="19"/>
      <sheetData sheetId="20"/>
      <sheetData sheetId="21"/>
      <sheetData sheetId="22"/>
      <sheetData sheetId="23">
        <row r="36">
          <cell r="E36">
            <v>160.88000000000002</v>
          </cell>
        </row>
      </sheetData>
      <sheetData sheetId="24"/>
      <sheetData sheetId="25"/>
      <sheetData sheetId="26"/>
      <sheetData sheetId="27">
        <row r="36">
          <cell r="H36">
            <v>629.52800000000013</v>
          </cell>
        </row>
      </sheetData>
      <sheetData sheetId="28"/>
      <sheetData sheetId="29"/>
      <sheetData sheetId="30"/>
      <sheetData sheetId="31"/>
      <sheetData sheetId="32">
        <row r="36">
          <cell r="E36">
            <v>266.76175653150295</v>
          </cell>
        </row>
      </sheetData>
      <sheetData sheetId="33">
        <row r="12">
          <cell r="R12">
            <v>1.36</v>
          </cell>
        </row>
      </sheetData>
      <sheetData sheetId="34">
        <row r="36">
          <cell r="E36">
            <v>176.34224346849749</v>
          </cell>
        </row>
      </sheetData>
      <sheetData sheetId="35">
        <row r="36">
          <cell r="E36">
            <v>205.23611695382351</v>
          </cell>
        </row>
      </sheetData>
      <sheetData sheetId="36"/>
      <sheetData sheetId="37">
        <row r="36">
          <cell r="E36">
            <v>319.61599999999999</v>
          </cell>
        </row>
      </sheetData>
      <sheetData sheetId="38"/>
      <sheetData sheetId="39"/>
      <sheetData sheetId="40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41476</v>
          </cell>
        </row>
      </sheetData>
      <sheetData sheetId="9"/>
      <sheetData sheetId="10">
        <row r="7">
          <cell r="B7">
            <v>41476</v>
          </cell>
        </row>
      </sheetData>
      <sheetData sheetId="11">
        <row r="7">
          <cell r="B7">
            <v>41476</v>
          </cell>
        </row>
      </sheetData>
      <sheetData sheetId="12">
        <row r="7">
          <cell r="B7">
            <v>41476</v>
          </cell>
        </row>
      </sheetData>
      <sheetData sheetId="13">
        <row r="7">
          <cell r="B7">
            <v>41476</v>
          </cell>
        </row>
      </sheetData>
      <sheetData sheetId="14">
        <row r="36">
          <cell r="B36">
            <v>195.1463516668955</v>
          </cell>
        </row>
      </sheetData>
      <sheetData sheetId="15"/>
      <sheetData sheetId="16">
        <row r="12">
          <cell r="C12">
            <v>151.480821666667</v>
          </cell>
        </row>
        <row r="13">
          <cell r="C13">
            <v>148.64235833333299</v>
          </cell>
        </row>
        <row r="14">
          <cell r="C14">
            <v>154.12</v>
          </cell>
        </row>
        <row r="15">
          <cell r="C15">
            <v>150.60559166666701</v>
          </cell>
        </row>
        <row r="16">
          <cell r="C16">
            <v>153.99936333333301</v>
          </cell>
        </row>
        <row r="17">
          <cell r="C17">
            <v>150.42967833333299</v>
          </cell>
        </row>
        <row r="18">
          <cell r="C18">
            <v>151.38761333333301</v>
          </cell>
        </row>
        <row r="19">
          <cell r="C19">
            <v>153.87665833333301</v>
          </cell>
        </row>
        <row r="20">
          <cell r="C20">
            <v>154.12</v>
          </cell>
        </row>
        <row r="21">
          <cell r="C21">
            <v>154.946</v>
          </cell>
        </row>
        <row r="22">
          <cell r="C22">
            <v>154.946</v>
          </cell>
        </row>
        <row r="23">
          <cell r="C23">
            <v>154.12</v>
          </cell>
        </row>
        <row r="24">
          <cell r="C24">
            <v>154.12</v>
          </cell>
        </row>
        <row r="25">
          <cell r="C25">
            <v>154.12</v>
          </cell>
        </row>
        <row r="26">
          <cell r="C26">
            <v>154.946</v>
          </cell>
        </row>
        <row r="27">
          <cell r="C27">
            <v>154.825201666667</v>
          </cell>
        </row>
        <row r="28">
          <cell r="C28">
            <v>154.68036833333301</v>
          </cell>
        </row>
        <row r="29">
          <cell r="C29">
            <v>155.08413666666701</v>
          </cell>
        </row>
        <row r="30">
          <cell r="C30">
            <v>156.75674833333301</v>
          </cell>
        </row>
        <row r="31">
          <cell r="C31">
            <v>158.668718333333</v>
          </cell>
        </row>
        <row r="32">
          <cell r="C32">
            <v>154.946</v>
          </cell>
        </row>
        <row r="33">
          <cell r="C33">
            <v>155.09667833333299</v>
          </cell>
        </row>
        <row r="34">
          <cell r="C34">
            <v>154.78486166666701</v>
          </cell>
        </row>
        <row r="35">
          <cell r="C35">
            <v>154.867236666667</v>
          </cell>
        </row>
      </sheetData>
      <sheetData sheetId="17">
        <row r="36">
          <cell r="I36">
            <v>288.49039540750209</v>
          </cell>
        </row>
      </sheetData>
      <sheetData sheetId="18">
        <row r="36">
          <cell r="G36">
            <v>563.56962499999997</v>
          </cell>
        </row>
      </sheetData>
      <sheetData sheetId="19"/>
      <sheetData sheetId="20"/>
      <sheetData sheetId="21"/>
      <sheetData sheetId="22"/>
      <sheetData sheetId="23">
        <row r="36">
          <cell r="E36">
            <v>163.27200000000002</v>
          </cell>
        </row>
      </sheetData>
      <sheetData sheetId="24"/>
      <sheetData sheetId="25"/>
      <sheetData sheetId="26"/>
      <sheetData sheetId="27">
        <row r="36">
          <cell r="H36">
            <v>627.83200000000011</v>
          </cell>
        </row>
      </sheetData>
      <sheetData sheetId="28"/>
      <sheetData sheetId="29"/>
      <sheetData sheetId="30"/>
      <sheetData sheetId="31"/>
      <sheetData sheetId="32">
        <row r="36">
          <cell r="E36">
            <v>208.69502782019902</v>
          </cell>
        </row>
      </sheetData>
      <sheetData sheetId="33">
        <row r="12">
          <cell r="R12">
            <v>2.5680000000000001</v>
          </cell>
        </row>
      </sheetData>
      <sheetData sheetId="34">
        <row r="36">
          <cell r="E36">
            <v>144.77697217980099</v>
          </cell>
        </row>
      </sheetData>
      <sheetData sheetId="35">
        <row r="36">
          <cell r="E36">
            <v>191.93301105572004</v>
          </cell>
        </row>
      </sheetData>
      <sheetData sheetId="36"/>
      <sheetData sheetId="37">
        <row r="36">
          <cell r="E36">
            <v>297.072</v>
          </cell>
        </row>
      </sheetData>
      <sheetData sheetId="38"/>
      <sheetData sheetId="39"/>
      <sheetData sheetId="40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41475</v>
          </cell>
        </row>
      </sheetData>
      <sheetData sheetId="9"/>
      <sheetData sheetId="10">
        <row r="7">
          <cell r="B7">
            <v>41475</v>
          </cell>
        </row>
      </sheetData>
      <sheetData sheetId="11">
        <row r="7">
          <cell r="B7">
            <v>41475</v>
          </cell>
        </row>
      </sheetData>
      <sheetData sheetId="12">
        <row r="7">
          <cell r="B7">
            <v>41475</v>
          </cell>
        </row>
      </sheetData>
      <sheetData sheetId="13">
        <row r="7">
          <cell r="B7">
            <v>41475</v>
          </cell>
        </row>
      </sheetData>
      <sheetData sheetId="14">
        <row r="36">
          <cell r="B36">
            <v>188.34742425592623</v>
          </cell>
        </row>
      </sheetData>
      <sheetData sheetId="15"/>
      <sheetData sheetId="16">
        <row r="12">
          <cell r="C12">
            <v>150.20836</v>
          </cell>
        </row>
        <row r="13">
          <cell r="C13">
            <v>150.00244166666701</v>
          </cell>
        </row>
        <row r="14">
          <cell r="C14">
            <v>150.00163166666701</v>
          </cell>
        </row>
        <row r="15">
          <cell r="C15">
            <v>150.51933333333301</v>
          </cell>
        </row>
        <row r="16">
          <cell r="C16">
            <v>153.726583333333</v>
          </cell>
        </row>
        <row r="17">
          <cell r="C17">
            <v>154.71276499999999</v>
          </cell>
        </row>
        <row r="18">
          <cell r="C18">
            <v>154.596258333333</v>
          </cell>
        </row>
        <row r="19">
          <cell r="C19">
            <v>157.75714500000001</v>
          </cell>
        </row>
        <row r="20">
          <cell r="C20">
            <v>157.04730833333301</v>
          </cell>
        </row>
        <row r="21">
          <cell r="C21">
            <v>156.07266999999999</v>
          </cell>
        </row>
        <row r="22">
          <cell r="C22">
            <v>158.83177333333299</v>
          </cell>
        </row>
        <row r="23">
          <cell r="C23">
            <v>155.90671333333299</v>
          </cell>
        </row>
        <row r="24">
          <cell r="C24">
            <v>158.25629166666701</v>
          </cell>
        </row>
        <row r="25">
          <cell r="C25">
            <v>155.20647666666699</v>
          </cell>
        </row>
        <row r="26">
          <cell r="C26">
            <v>154.946</v>
          </cell>
        </row>
        <row r="27">
          <cell r="C27">
            <v>154.946</v>
          </cell>
        </row>
        <row r="28">
          <cell r="C28">
            <v>154.946</v>
          </cell>
        </row>
        <row r="29">
          <cell r="C29">
            <v>154.946</v>
          </cell>
        </row>
        <row r="30">
          <cell r="C30">
            <v>159.689415</v>
          </cell>
        </row>
        <row r="31">
          <cell r="C31">
            <v>157.43703833333299</v>
          </cell>
        </row>
        <row r="32">
          <cell r="C32">
            <v>154.946</v>
          </cell>
        </row>
        <row r="33">
          <cell r="C33">
            <v>154.744583333333</v>
          </cell>
        </row>
        <row r="34">
          <cell r="C34">
            <v>157.77794333333301</v>
          </cell>
        </row>
        <row r="35">
          <cell r="C35">
            <v>154.12</v>
          </cell>
        </row>
      </sheetData>
      <sheetData sheetId="17">
        <row r="36">
          <cell r="I36">
            <v>288.9223347695019</v>
          </cell>
        </row>
      </sheetData>
      <sheetData sheetId="18">
        <row r="36">
          <cell r="G36">
            <v>566.27075000000002</v>
          </cell>
        </row>
      </sheetData>
      <sheetData sheetId="19"/>
      <sheetData sheetId="20"/>
      <sheetData sheetId="21"/>
      <sheetData sheetId="22"/>
      <sheetData sheetId="23">
        <row r="36">
          <cell r="E36">
            <v>123.74400000000001</v>
          </cell>
        </row>
      </sheetData>
      <sheetData sheetId="24"/>
      <sheetData sheetId="25"/>
      <sheetData sheetId="26"/>
      <sheetData sheetId="27">
        <row r="36">
          <cell r="H36">
            <v>627.16</v>
          </cell>
        </row>
      </sheetData>
      <sheetData sheetId="28"/>
      <sheetData sheetId="29"/>
      <sheetData sheetId="30"/>
      <sheetData sheetId="31"/>
      <sheetData sheetId="32">
        <row r="36">
          <cell r="E36">
            <v>152.29469938918996</v>
          </cell>
        </row>
      </sheetData>
      <sheetData sheetId="33">
        <row r="12">
          <cell r="R12">
            <v>1.3680000000000001</v>
          </cell>
        </row>
      </sheetData>
      <sheetData sheetId="34">
        <row r="36">
          <cell r="E36">
            <v>118.04130061081001</v>
          </cell>
        </row>
      </sheetData>
      <sheetData sheetId="35">
        <row r="36">
          <cell r="E36">
            <v>155.89137306862747</v>
          </cell>
        </row>
      </sheetData>
      <sheetData sheetId="36"/>
      <sheetData sheetId="37">
        <row r="36">
          <cell r="E36">
            <v>222</v>
          </cell>
        </row>
      </sheetData>
      <sheetData sheetId="38"/>
      <sheetData sheetId="39"/>
      <sheetData sheetId="4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41474</v>
          </cell>
        </row>
      </sheetData>
      <sheetData sheetId="9"/>
      <sheetData sheetId="10">
        <row r="7">
          <cell r="B7">
            <v>41474</v>
          </cell>
        </row>
      </sheetData>
      <sheetData sheetId="11">
        <row r="7">
          <cell r="B7">
            <v>41474</v>
          </cell>
        </row>
      </sheetData>
      <sheetData sheetId="12">
        <row r="7">
          <cell r="B7">
            <v>41474</v>
          </cell>
        </row>
      </sheetData>
      <sheetData sheetId="13">
        <row r="7">
          <cell r="B7">
            <v>41474</v>
          </cell>
        </row>
      </sheetData>
      <sheetData sheetId="14">
        <row r="36">
          <cell r="B36">
            <v>203.6173934262174</v>
          </cell>
        </row>
      </sheetData>
      <sheetData sheetId="15"/>
      <sheetData sheetId="16">
        <row r="12">
          <cell r="C12">
            <v>153.245045</v>
          </cell>
        </row>
        <row r="13">
          <cell r="C13">
            <v>149.74189833333301</v>
          </cell>
        </row>
        <row r="14">
          <cell r="C14">
            <v>149.06843833333301</v>
          </cell>
        </row>
        <row r="15">
          <cell r="C15">
            <v>151.13578000000001</v>
          </cell>
        </row>
        <row r="16">
          <cell r="C16">
            <v>154.335321666667</v>
          </cell>
        </row>
        <row r="17">
          <cell r="C17">
            <v>152.207705</v>
          </cell>
        </row>
        <row r="18">
          <cell r="C18">
            <v>152.24852833333301</v>
          </cell>
        </row>
        <row r="19">
          <cell r="C19">
            <v>149.606173333333</v>
          </cell>
        </row>
        <row r="20">
          <cell r="C20">
            <v>146.87299999999999</v>
          </cell>
        </row>
        <row r="21">
          <cell r="C21">
            <v>150.421118333333</v>
          </cell>
        </row>
        <row r="22">
          <cell r="C22">
            <v>150.262125</v>
          </cell>
        </row>
        <row r="23">
          <cell r="C23">
            <v>152.11934333333301</v>
          </cell>
        </row>
        <row r="24">
          <cell r="C24">
            <v>152.16807</v>
          </cell>
        </row>
        <row r="25">
          <cell r="C25">
            <v>148.68832</v>
          </cell>
        </row>
        <row r="26">
          <cell r="C26">
            <v>146.87299999999999</v>
          </cell>
        </row>
        <row r="27">
          <cell r="C27">
            <v>146.87299999999999</v>
          </cell>
        </row>
        <row r="28">
          <cell r="C28">
            <v>152.24607333333299</v>
          </cell>
        </row>
        <row r="29">
          <cell r="C29">
            <v>152.20757166666701</v>
          </cell>
        </row>
        <row r="30">
          <cell r="C30">
            <v>160.97803833333299</v>
          </cell>
        </row>
        <row r="31">
          <cell r="C31">
            <v>157.362225</v>
          </cell>
        </row>
        <row r="32">
          <cell r="C32">
            <v>154.946</v>
          </cell>
        </row>
        <row r="33">
          <cell r="C33">
            <v>154.946</v>
          </cell>
        </row>
        <row r="34">
          <cell r="C34">
            <v>154.946</v>
          </cell>
        </row>
        <row r="35">
          <cell r="C35">
            <v>157.93256333333301</v>
          </cell>
        </row>
      </sheetData>
      <sheetData sheetId="17">
        <row r="36">
          <cell r="I36">
            <v>287.39584004169234</v>
          </cell>
        </row>
      </sheetData>
      <sheetData sheetId="18">
        <row r="36">
          <cell r="G36">
            <v>564.84737499999994</v>
          </cell>
        </row>
      </sheetData>
      <sheetData sheetId="19"/>
      <sheetData sheetId="20"/>
      <sheetData sheetId="21"/>
      <sheetData sheetId="22"/>
      <sheetData sheetId="23">
        <row r="36">
          <cell r="E36">
            <v>165.21599999999995</v>
          </cell>
        </row>
      </sheetData>
      <sheetData sheetId="24"/>
      <sheetData sheetId="25"/>
      <sheetData sheetId="26"/>
      <sheetData sheetId="27">
        <row r="36">
          <cell r="H36">
            <v>607.58400000000017</v>
          </cell>
        </row>
      </sheetData>
      <sheetData sheetId="28"/>
      <sheetData sheetId="29"/>
      <sheetData sheetId="30"/>
      <sheetData sheetId="31"/>
      <sheetData sheetId="32">
        <row r="36">
          <cell r="E36">
            <v>283.66314222369652</v>
          </cell>
        </row>
      </sheetData>
      <sheetData sheetId="33">
        <row r="12">
          <cell r="R12">
            <v>8.0960000000000001</v>
          </cell>
        </row>
      </sheetData>
      <sheetData sheetId="34">
        <row r="36">
          <cell r="E36">
            <v>187.21685777630401</v>
          </cell>
        </row>
      </sheetData>
      <sheetData sheetId="35">
        <row r="36">
          <cell r="E36">
            <v>255.33473267495501</v>
          </cell>
        </row>
      </sheetData>
      <sheetData sheetId="36"/>
      <sheetData sheetId="37">
        <row r="36">
          <cell r="E36">
            <v>347.56</v>
          </cell>
        </row>
      </sheetData>
      <sheetData sheetId="38"/>
      <sheetData sheetId="39"/>
      <sheetData sheetId="4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41473</v>
          </cell>
        </row>
      </sheetData>
      <sheetData sheetId="9"/>
      <sheetData sheetId="10">
        <row r="7">
          <cell r="B7">
            <v>41473</v>
          </cell>
        </row>
      </sheetData>
      <sheetData sheetId="11">
        <row r="7">
          <cell r="B7">
            <v>41473</v>
          </cell>
        </row>
      </sheetData>
      <sheetData sheetId="12">
        <row r="7">
          <cell r="B7">
            <v>41473</v>
          </cell>
        </row>
      </sheetData>
      <sheetData sheetId="13">
        <row r="7">
          <cell r="B7">
            <v>41473</v>
          </cell>
        </row>
      </sheetData>
      <sheetData sheetId="14">
        <row r="36">
          <cell r="B36">
            <v>225.80504016106255</v>
          </cell>
        </row>
      </sheetData>
      <sheetData sheetId="15"/>
      <sheetData sheetId="16">
        <row r="12">
          <cell r="C12">
            <v>154.946</v>
          </cell>
        </row>
        <row r="13">
          <cell r="C13">
            <v>154.946</v>
          </cell>
        </row>
        <row r="14">
          <cell r="C14">
            <v>154.946</v>
          </cell>
        </row>
        <row r="15">
          <cell r="C15">
            <v>154.946</v>
          </cell>
        </row>
        <row r="16">
          <cell r="C16">
            <v>154.946</v>
          </cell>
        </row>
        <row r="17">
          <cell r="C17">
            <v>154.946</v>
          </cell>
        </row>
        <row r="18">
          <cell r="C18">
            <v>159.05197833333301</v>
          </cell>
        </row>
        <row r="19">
          <cell r="C19">
            <v>158.57220333333299</v>
          </cell>
        </row>
        <row r="20">
          <cell r="C20">
            <v>163.738325</v>
          </cell>
        </row>
        <row r="21">
          <cell r="C21">
            <v>167.18156833333299</v>
          </cell>
        </row>
        <row r="22">
          <cell r="C22">
            <v>164.018566666667</v>
          </cell>
        </row>
        <row r="23">
          <cell r="C23">
            <v>165.37892666666701</v>
          </cell>
        </row>
        <row r="24">
          <cell r="C24">
            <v>164.46819333333301</v>
          </cell>
        </row>
        <row r="25">
          <cell r="C25">
            <v>164.565791666667</v>
          </cell>
        </row>
        <row r="26">
          <cell r="C26">
            <v>164.57048666666699</v>
          </cell>
        </row>
        <row r="27">
          <cell r="C27">
            <v>165.82017500000001</v>
          </cell>
        </row>
        <row r="28">
          <cell r="C28">
            <v>164.61831000000001</v>
          </cell>
        </row>
        <row r="29">
          <cell r="C29">
            <v>162.04073666666699</v>
          </cell>
        </row>
        <row r="30">
          <cell r="C30">
            <v>165.43358833333301</v>
          </cell>
        </row>
        <row r="31">
          <cell r="C31">
            <v>164.00073</v>
          </cell>
        </row>
        <row r="32">
          <cell r="C32">
            <v>164.64472000000001</v>
          </cell>
        </row>
        <row r="33">
          <cell r="C33">
            <v>158.857088333333</v>
          </cell>
        </row>
        <row r="34">
          <cell r="C34">
            <v>159.67607333333299</v>
          </cell>
        </row>
        <row r="35">
          <cell r="C35">
            <v>157.56601000000001</v>
          </cell>
        </row>
      </sheetData>
      <sheetData sheetId="17">
        <row r="36">
          <cell r="I36">
            <v>285.28080949936771</v>
          </cell>
        </row>
      </sheetData>
      <sheetData sheetId="18">
        <row r="36">
          <cell r="G36">
            <v>566.83908333333318</v>
          </cell>
        </row>
      </sheetData>
      <sheetData sheetId="19"/>
      <sheetData sheetId="20"/>
      <sheetData sheetId="21"/>
      <sheetData sheetId="22"/>
      <sheetData sheetId="23">
        <row r="36">
          <cell r="E36">
            <v>155.904</v>
          </cell>
        </row>
      </sheetData>
      <sheetData sheetId="24"/>
      <sheetData sheetId="25"/>
      <sheetData sheetId="26"/>
      <sheetData sheetId="27">
        <row r="36">
          <cell r="H36">
            <v>628.38400000000001</v>
          </cell>
        </row>
      </sheetData>
      <sheetData sheetId="28"/>
      <sheetData sheetId="29"/>
      <sheetData sheetId="30"/>
      <sheetData sheetId="31"/>
      <sheetData sheetId="32">
        <row r="36">
          <cell r="E36">
            <v>77.192727580650981</v>
          </cell>
        </row>
      </sheetData>
      <sheetData sheetId="33">
        <row r="12">
          <cell r="R12">
            <v>22.495999999999999</v>
          </cell>
        </row>
      </sheetData>
      <sheetData sheetId="34">
        <row r="36">
          <cell r="E36">
            <v>63.735272419349506</v>
          </cell>
        </row>
      </sheetData>
      <sheetData sheetId="35">
        <row r="36">
          <cell r="E36">
            <v>101.11775366195</v>
          </cell>
        </row>
      </sheetData>
      <sheetData sheetId="36"/>
      <sheetData sheetId="37">
        <row r="36">
          <cell r="E36">
            <v>137.28000000000003</v>
          </cell>
        </row>
      </sheetData>
      <sheetData sheetId="38"/>
      <sheetData sheetId="39"/>
      <sheetData sheetId="40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41472</v>
          </cell>
        </row>
      </sheetData>
      <sheetData sheetId="9"/>
      <sheetData sheetId="10">
        <row r="7">
          <cell r="B7">
            <v>41472</v>
          </cell>
        </row>
      </sheetData>
      <sheetData sheetId="11">
        <row r="7">
          <cell r="B7">
            <v>41472</v>
          </cell>
        </row>
      </sheetData>
      <sheetData sheetId="12">
        <row r="7">
          <cell r="B7">
            <v>41472</v>
          </cell>
        </row>
      </sheetData>
      <sheetData sheetId="13">
        <row r="7">
          <cell r="B7">
            <v>41472</v>
          </cell>
        </row>
      </sheetData>
      <sheetData sheetId="14">
        <row r="36">
          <cell r="B36">
            <v>239.15908946747714</v>
          </cell>
        </row>
      </sheetData>
      <sheetData sheetId="15"/>
      <sheetData sheetId="16">
        <row r="12">
          <cell r="C12">
            <v>154.946</v>
          </cell>
        </row>
        <row r="13">
          <cell r="C13">
            <v>154.946</v>
          </cell>
        </row>
        <row r="14">
          <cell r="C14">
            <v>154.946</v>
          </cell>
        </row>
        <row r="15">
          <cell r="C15">
            <v>154.946</v>
          </cell>
        </row>
        <row r="16">
          <cell r="C16">
            <v>154.946</v>
          </cell>
        </row>
        <row r="17">
          <cell r="C17">
            <v>154.946</v>
          </cell>
        </row>
        <row r="18">
          <cell r="C18">
            <v>154.946</v>
          </cell>
        </row>
        <row r="19">
          <cell r="C19">
            <v>154.946</v>
          </cell>
        </row>
        <row r="20">
          <cell r="C20">
            <v>159.60054833333299</v>
          </cell>
        </row>
        <row r="21">
          <cell r="C21">
            <v>157.91880166666701</v>
          </cell>
        </row>
        <row r="22">
          <cell r="C22">
            <v>160.54120166666701</v>
          </cell>
        </row>
        <row r="23">
          <cell r="C23">
            <v>167.18058666666701</v>
          </cell>
        </row>
        <row r="24">
          <cell r="C24">
            <v>162.59502000000001</v>
          </cell>
        </row>
        <row r="25">
          <cell r="C25">
            <v>164.07967500000001</v>
          </cell>
        </row>
        <row r="26">
          <cell r="C26">
            <v>162.975938333333</v>
          </cell>
        </row>
        <row r="27">
          <cell r="C27">
            <v>163.19890333333299</v>
          </cell>
        </row>
        <row r="28">
          <cell r="C28">
            <v>166.20132000000001</v>
          </cell>
        </row>
        <row r="29">
          <cell r="C29">
            <v>158.359373333333</v>
          </cell>
        </row>
        <row r="30">
          <cell r="C30">
            <v>161.63970333333299</v>
          </cell>
        </row>
        <row r="31">
          <cell r="C31">
            <v>167.12850333333299</v>
          </cell>
        </row>
        <row r="32">
          <cell r="C32">
            <v>167.07756333333299</v>
          </cell>
        </row>
        <row r="33">
          <cell r="C33">
            <v>158.94548499999999</v>
          </cell>
        </row>
        <row r="34">
          <cell r="C34">
            <v>157.24064000000001</v>
          </cell>
        </row>
        <row r="35">
          <cell r="C35">
            <v>156.00937666666701</v>
          </cell>
        </row>
      </sheetData>
      <sheetData sheetId="17">
        <row r="36">
          <cell r="I36">
            <v>285.34088540889149</v>
          </cell>
        </row>
      </sheetData>
      <sheetData sheetId="18">
        <row r="36">
          <cell r="G36">
            <v>566.46899999999982</v>
          </cell>
        </row>
      </sheetData>
      <sheetData sheetId="19"/>
      <sheetData sheetId="20"/>
      <sheetData sheetId="21"/>
      <sheetData sheetId="22"/>
      <sheetData sheetId="23">
        <row r="36">
          <cell r="E36">
            <v>158.94400000000002</v>
          </cell>
        </row>
      </sheetData>
      <sheetData sheetId="24"/>
      <sheetData sheetId="25"/>
      <sheetData sheetId="26"/>
      <sheetData sheetId="27">
        <row r="36">
          <cell r="H36">
            <v>630.65600000000006</v>
          </cell>
        </row>
      </sheetData>
      <sheetData sheetId="28"/>
      <sheetData sheetId="29"/>
      <sheetData sheetId="30"/>
      <sheetData sheetId="31"/>
      <sheetData sheetId="32">
        <row r="36">
          <cell r="E36">
            <v>163.90320444065202</v>
          </cell>
        </row>
      </sheetData>
      <sheetData sheetId="33">
        <row r="12">
          <cell r="R12">
            <v>20.231999999999999</v>
          </cell>
        </row>
      </sheetData>
      <sheetData sheetId="34">
        <row r="36">
          <cell r="E36">
            <v>120.32079555934851</v>
          </cell>
        </row>
      </sheetData>
      <sheetData sheetId="35">
        <row r="36">
          <cell r="E36">
            <v>168.50441972849998</v>
          </cell>
        </row>
      </sheetData>
      <sheetData sheetId="36"/>
      <sheetData sheetId="37">
        <row r="36">
          <cell r="E36">
            <v>228.77600000000001</v>
          </cell>
        </row>
      </sheetData>
      <sheetData sheetId="38"/>
      <sheetData sheetId="39"/>
      <sheetData sheetId="40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41471</v>
          </cell>
        </row>
      </sheetData>
      <sheetData sheetId="9"/>
      <sheetData sheetId="10">
        <row r="7">
          <cell r="B7">
            <v>41471</v>
          </cell>
        </row>
      </sheetData>
      <sheetData sheetId="11">
        <row r="7">
          <cell r="B7">
            <v>41471</v>
          </cell>
        </row>
      </sheetData>
      <sheetData sheetId="12">
        <row r="7">
          <cell r="B7">
            <v>41471</v>
          </cell>
        </row>
      </sheetData>
      <sheetData sheetId="13">
        <row r="7">
          <cell r="B7">
            <v>41471</v>
          </cell>
        </row>
      </sheetData>
      <sheetData sheetId="14">
        <row r="36">
          <cell r="B36">
            <v>227.56280975652487</v>
          </cell>
        </row>
      </sheetData>
      <sheetData sheetId="15"/>
      <sheetData sheetId="16">
        <row r="12">
          <cell r="C12">
            <v>154.12</v>
          </cell>
        </row>
        <row r="13">
          <cell r="C13">
            <v>154.12</v>
          </cell>
        </row>
        <row r="14">
          <cell r="C14">
            <v>154.12</v>
          </cell>
        </row>
        <row r="15">
          <cell r="C15">
            <v>154.67066666666699</v>
          </cell>
        </row>
        <row r="16">
          <cell r="C16">
            <v>154.946</v>
          </cell>
        </row>
        <row r="17">
          <cell r="C17">
            <v>154.946</v>
          </cell>
        </row>
        <row r="18">
          <cell r="C18">
            <v>154.946</v>
          </cell>
        </row>
        <row r="19">
          <cell r="C19">
            <v>159.00604000000001</v>
          </cell>
        </row>
        <row r="20">
          <cell r="C20">
            <v>156.426218333333</v>
          </cell>
        </row>
        <row r="21">
          <cell r="C21">
            <v>158.81777666666699</v>
          </cell>
        </row>
        <row r="22">
          <cell r="C22">
            <v>163.27273666666699</v>
          </cell>
        </row>
        <row r="23">
          <cell r="C23">
            <v>164.95200666666699</v>
          </cell>
        </row>
        <row r="24">
          <cell r="C24">
            <v>162.29201499999999</v>
          </cell>
        </row>
        <row r="25">
          <cell r="C25">
            <v>163.93082999999999</v>
          </cell>
        </row>
        <row r="26">
          <cell r="C26">
            <v>163.31271000000001</v>
          </cell>
        </row>
        <row r="27">
          <cell r="C27">
            <v>163.30941999999999</v>
          </cell>
        </row>
        <row r="28">
          <cell r="C28">
            <v>165.58636166666699</v>
          </cell>
        </row>
        <row r="29">
          <cell r="C29">
            <v>162.17785333333299</v>
          </cell>
        </row>
        <row r="30">
          <cell r="C30">
            <v>166.237136666667</v>
          </cell>
        </row>
        <row r="31">
          <cell r="C31">
            <v>164.42406333333301</v>
          </cell>
        </row>
        <row r="32">
          <cell r="C32">
            <v>169.355596666667</v>
          </cell>
        </row>
        <row r="33">
          <cell r="C33">
            <v>159.508068333333</v>
          </cell>
        </row>
        <row r="34">
          <cell r="C34">
            <v>158.02938</v>
          </cell>
        </row>
        <row r="35">
          <cell r="C35">
            <v>154.48817666666699</v>
          </cell>
        </row>
      </sheetData>
      <sheetData sheetId="17">
        <row r="36">
          <cell r="I36">
            <v>285.88350366997031</v>
          </cell>
        </row>
      </sheetData>
      <sheetData sheetId="18">
        <row r="36">
          <cell r="G36">
            <v>565.28991666666673</v>
          </cell>
        </row>
      </sheetData>
      <sheetData sheetId="19"/>
      <sheetData sheetId="20"/>
      <sheetData sheetId="21"/>
      <sheetData sheetId="22"/>
      <sheetData sheetId="23">
        <row r="36">
          <cell r="E36">
            <v>158.90399999999997</v>
          </cell>
        </row>
      </sheetData>
      <sheetData sheetId="24"/>
      <sheetData sheetId="25"/>
      <sheetData sheetId="26"/>
      <sheetData sheetId="27">
        <row r="36">
          <cell r="H36">
            <v>632.17600000000004</v>
          </cell>
        </row>
      </sheetData>
      <sheetData sheetId="28"/>
      <sheetData sheetId="29"/>
      <sheetData sheetId="30"/>
      <sheetData sheetId="31"/>
      <sheetData sheetId="32">
        <row r="36">
          <cell r="E36">
            <v>22.361170562795003</v>
          </cell>
        </row>
      </sheetData>
      <sheetData sheetId="33">
        <row r="12">
          <cell r="R12">
            <v>21.792000000000002</v>
          </cell>
        </row>
      </sheetData>
      <sheetData sheetId="34">
        <row r="36">
          <cell r="E36">
            <v>14.054829437205001</v>
          </cell>
        </row>
      </sheetData>
      <sheetData sheetId="35">
        <row r="36">
          <cell r="E36">
            <v>229.83574491092998</v>
          </cell>
        </row>
      </sheetData>
      <sheetData sheetId="36"/>
      <sheetData sheetId="37">
        <row r="36">
          <cell r="E36">
            <v>321.19199999999995</v>
          </cell>
        </row>
      </sheetData>
      <sheetData sheetId="38"/>
      <sheetData sheetId="39"/>
      <sheetData sheetId="4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41470</v>
          </cell>
        </row>
      </sheetData>
      <sheetData sheetId="9"/>
      <sheetData sheetId="10">
        <row r="7">
          <cell r="B7">
            <v>41470</v>
          </cell>
        </row>
      </sheetData>
      <sheetData sheetId="11">
        <row r="7">
          <cell r="B7">
            <v>41470</v>
          </cell>
        </row>
      </sheetData>
      <sheetData sheetId="12">
        <row r="7">
          <cell r="B7">
            <v>41470</v>
          </cell>
        </row>
      </sheetData>
      <sheetData sheetId="13">
        <row r="7">
          <cell r="B7">
            <v>41470</v>
          </cell>
        </row>
      </sheetData>
      <sheetData sheetId="14">
        <row r="36">
          <cell r="B36">
            <v>232.49702644533721</v>
          </cell>
        </row>
      </sheetData>
      <sheetData sheetId="15"/>
      <sheetData sheetId="16">
        <row r="12">
          <cell r="C12">
            <v>154.37812666666699</v>
          </cell>
        </row>
        <row r="13">
          <cell r="C13">
            <v>154.12</v>
          </cell>
        </row>
        <row r="14">
          <cell r="C14">
            <v>154.98358833333299</v>
          </cell>
        </row>
        <row r="15">
          <cell r="C15">
            <v>153.33869999999999</v>
          </cell>
        </row>
        <row r="16">
          <cell r="C16">
            <v>150.79794166666699</v>
          </cell>
        </row>
        <row r="17">
          <cell r="C17">
            <v>154.023136666667</v>
          </cell>
        </row>
        <row r="18">
          <cell r="C18">
            <v>157.061465</v>
          </cell>
        </row>
        <row r="19">
          <cell r="C19">
            <v>157.12462333333301</v>
          </cell>
        </row>
        <row r="20">
          <cell r="C20">
            <v>155.72955166666699</v>
          </cell>
        </row>
        <row r="21">
          <cell r="C21">
            <v>157.29358833333299</v>
          </cell>
        </row>
        <row r="22">
          <cell r="C22">
            <v>163.639185</v>
          </cell>
        </row>
        <row r="23">
          <cell r="C23">
            <v>162.234465</v>
          </cell>
        </row>
        <row r="24">
          <cell r="C24">
            <v>162.64000166666699</v>
          </cell>
        </row>
        <row r="25">
          <cell r="C25">
            <v>170.882206666667</v>
          </cell>
        </row>
        <row r="26">
          <cell r="C26">
            <v>162.94449</v>
          </cell>
        </row>
        <row r="27">
          <cell r="C27">
            <v>163.71109999999999</v>
          </cell>
        </row>
        <row r="28">
          <cell r="C28">
            <v>166.054421666667</v>
          </cell>
        </row>
        <row r="29">
          <cell r="C29">
            <v>159.41925333333299</v>
          </cell>
        </row>
        <row r="30">
          <cell r="C30">
            <v>165.28694999999999</v>
          </cell>
        </row>
        <row r="31">
          <cell r="C31">
            <v>163.608925</v>
          </cell>
        </row>
        <row r="32">
          <cell r="C32">
            <v>165.03950499999999</v>
          </cell>
        </row>
        <row r="33">
          <cell r="C33">
            <v>159.249821666667</v>
          </cell>
        </row>
        <row r="34">
          <cell r="C34">
            <v>154.4504</v>
          </cell>
        </row>
        <row r="35">
          <cell r="C35">
            <v>154.110848333333</v>
          </cell>
        </row>
      </sheetData>
      <sheetData sheetId="17">
        <row r="36">
          <cell r="I36">
            <v>286.88587249955589</v>
          </cell>
        </row>
      </sheetData>
      <sheetData sheetId="18">
        <row r="36">
          <cell r="G36">
            <v>565.74333333333345</v>
          </cell>
        </row>
      </sheetData>
      <sheetData sheetId="19"/>
      <sheetData sheetId="20"/>
      <sheetData sheetId="21"/>
      <sheetData sheetId="22"/>
      <sheetData sheetId="23">
        <row r="36">
          <cell r="E36">
            <v>158.61599999999999</v>
          </cell>
        </row>
      </sheetData>
      <sheetData sheetId="24"/>
      <sheetData sheetId="25"/>
      <sheetData sheetId="26"/>
      <sheetData sheetId="27">
        <row r="36">
          <cell r="H36">
            <v>630.3839999999999</v>
          </cell>
        </row>
      </sheetData>
      <sheetData sheetId="28"/>
      <sheetData sheetId="29"/>
      <sheetData sheetId="30"/>
      <sheetData sheetId="31"/>
      <sheetData sheetId="32">
        <row r="36">
          <cell r="E36">
            <v>8.1390383223639997</v>
          </cell>
        </row>
      </sheetData>
      <sheetData sheetId="33">
        <row r="12">
          <cell r="R12">
            <v>1.3382385265685</v>
          </cell>
        </row>
      </sheetData>
      <sheetData sheetId="34">
        <row r="36">
          <cell r="E36">
            <v>5.3969616776359999</v>
          </cell>
        </row>
      </sheetData>
      <sheetData sheetId="35">
        <row r="36">
          <cell r="E36">
            <v>264.43965803807748</v>
          </cell>
        </row>
      </sheetData>
      <sheetData sheetId="36"/>
      <sheetData sheetId="37">
        <row r="36">
          <cell r="E36">
            <v>366.42399999999998</v>
          </cell>
        </row>
      </sheetData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41483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41469</v>
          </cell>
        </row>
      </sheetData>
      <sheetData sheetId="9"/>
      <sheetData sheetId="10">
        <row r="7">
          <cell r="B7">
            <v>41469</v>
          </cell>
        </row>
      </sheetData>
      <sheetData sheetId="11">
        <row r="7">
          <cell r="B7">
            <v>41469</v>
          </cell>
        </row>
      </sheetData>
      <sheetData sheetId="12">
        <row r="7">
          <cell r="B7">
            <v>41469</v>
          </cell>
        </row>
      </sheetData>
      <sheetData sheetId="13">
        <row r="7">
          <cell r="B7">
            <v>41469</v>
          </cell>
        </row>
      </sheetData>
      <sheetData sheetId="14">
        <row r="36">
          <cell r="B36">
            <v>187.15201580598841</v>
          </cell>
        </row>
      </sheetData>
      <sheetData sheetId="15"/>
      <sheetData sheetId="16">
        <row r="12">
          <cell r="C12">
            <v>153.02000000000001</v>
          </cell>
        </row>
        <row r="13">
          <cell r="C13">
            <v>153.02000000000001</v>
          </cell>
        </row>
        <row r="14">
          <cell r="C14">
            <v>152.90511166666701</v>
          </cell>
        </row>
        <row r="15">
          <cell r="C15">
            <v>157.15668666666701</v>
          </cell>
        </row>
        <row r="16">
          <cell r="C16">
            <v>153.02000000000001</v>
          </cell>
        </row>
        <row r="17">
          <cell r="C17">
            <v>153.07543999999999</v>
          </cell>
        </row>
        <row r="18">
          <cell r="C18">
            <v>153.91489166666699</v>
          </cell>
        </row>
        <row r="19">
          <cell r="C19">
            <v>155.48660333333399</v>
          </cell>
        </row>
        <row r="20">
          <cell r="C20">
            <v>153.02000000000001</v>
          </cell>
        </row>
        <row r="21">
          <cell r="C21">
            <v>153.02000000000001</v>
          </cell>
        </row>
        <row r="22">
          <cell r="C22">
            <v>157.91353166666701</v>
          </cell>
        </row>
        <row r="23">
          <cell r="C23">
            <v>153.02000000000001</v>
          </cell>
        </row>
        <row r="24">
          <cell r="C24">
            <v>153.02000000000001</v>
          </cell>
        </row>
        <row r="25">
          <cell r="C25">
            <v>158.23908666666699</v>
          </cell>
        </row>
        <row r="26">
          <cell r="C26">
            <v>153.02000000000001</v>
          </cell>
        </row>
        <row r="27">
          <cell r="C27">
            <v>153.02000000000001</v>
          </cell>
        </row>
        <row r="28">
          <cell r="C28">
            <v>153.02000000000001</v>
          </cell>
        </row>
        <row r="29">
          <cell r="C29">
            <v>153.16900000000001</v>
          </cell>
        </row>
        <row r="30">
          <cell r="C30">
            <v>165.948601666667</v>
          </cell>
        </row>
        <row r="31">
          <cell r="C31">
            <v>161.68327833333299</v>
          </cell>
        </row>
        <row r="32">
          <cell r="C32">
            <v>160.443375</v>
          </cell>
        </row>
        <row r="33">
          <cell r="C33">
            <v>154.395355</v>
          </cell>
        </row>
        <row r="34">
          <cell r="C34">
            <v>152.580598333333</v>
          </cell>
        </row>
        <row r="35">
          <cell r="C35">
            <v>152.61611833333299</v>
          </cell>
        </row>
      </sheetData>
      <sheetData sheetId="17">
        <row r="36">
          <cell r="I36">
            <v>285.82512097517775</v>
          </cell>
        </row>
      </sheetData>
      <sheetData sheetId="18">
        <row r="36">
          <cell r="G36">
            <v>565.71025000000009</v>
          </cell>
        </row>
      </sheetData>
      <sheetData sheetId="19"/>
      <sheetData sheetId="20"/>
      <sheetData sheetId="21"/>
      <sheetData sheetId="22"/>
      <sheetData sheetId="23">
        <row r="36">
          <cell r="E36">
            <v>156.36799999999999</v>
          </cell>
        </row>
      </sheetData>
      <sheetData sheetId="24"/>
      <sheetData sheetId="25"/>
      <sheetData sheetId="26"/>
      <sheetData sheetId="27">
        <row r="36">
          <cell r="H36">
            <v>632.17599999999993</v>
          </cell>
        </row>
      </sheetData>
      <sheetData sheetId="28"/>
      <sheetData sheetId="29"/>
      <sheetData sheetId="30"/>
      <sheetData sheetId="31"/>
      <sheetData sheetId="32">
        <row r="36">
          <cell r="E36">
            <v>178.85374966707053</v>
          </cell>
        </row>
      </sheetData>
      <sheetData sheetId="33">
        <row r="12">
          <cell r="R12">
            <v>22.666254404461</v>
          </cell>
        </row>
      </sheetData>
      <sheetData sheetId="34">
        <row r="36">
          <cell r="E36">
            <v>121.3382503329305</v>
          </cell>
        </row>
      </sheetData>
      <sheetData sheetId="35">
        <row r="36">
          <cell r="E36">
            <v>143.52505863434249</v>
          </cell>
        </row>
      </sheetData>
      <sheetData sheetId="36"/>
      <sheetData sheetId="37">
        <row r="36">
          <cell r="E36">
            <v>238.53600000000003</v>
          </cell>
        </row>
      </sheetData>
      <sheetData sheetId="38"/>
      <sheetData sheetId="39"/>
      <sheetData sheetId="4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41468</v>
          </cell>
        </row>
      </sheetData>
      <sheetData sheetId="9"/>
      <sheetData sheetId="10">
        <row r="7">
          <cell r="B7">
            <v>41468</v>
          </cell>
        </row>
      </sheetData>
      <sheetData sheetId="11">
        <row r="7">
          <cell r="B7">
            <v>41468</v>
          </cell>
        </row>
      </sheetData>
      <sheetData sheetId="12">
        <row r="7">
          <cell r="B7">
            <v>41468</v>
          </cell>
        </row>
      </sheetData>
      <sheetData sheetId="13">
        <row r="7">
          <cell r="B7">
            <v>41468</v>
          </cell>
        </row>
      </sheetData>
      <sheetData sheetId="14">
        <row r="36">
          <cell r="B36">
            <v>195.88498894783942</v>
          </cell>
        </row>
      </sheetData>
      <sheetData sheetId="15"/>
      <sheetData sheetId="16">
        <row r="12">
          <cell r="C12">
            <v>153.47457499999999</v>
          </cell>
        </row>
        <row r="13">
          <cell r="C13">
            <v>153.02000000000001</v>
          </cell>
        </row>
        <row r="14">
          <cell r="C14">
            <v>153.02000000000001</v>
          </cell>
        </row>
        <row r="15">
          <cell r="C15">
            <v>153.02000000000001</v>
          </cell>
        </row>
        <row r="16">
          <cell r="C16">
            <v>153.02000000000001</v>
          </cell>
        </row>
        <row r="17">
          <cell r="C17">
            <v>153.02000000000001</v>
          </cell>
        </row>
        <row r="18">
          <cell r="C18">
            <v>153.02000000000001</v>
          </cell>
        </row>
        <row r="19">
          <cell r="C19">
            <v>153.02000000000001</v>
          </cell>
        </row>
        <row r="20">
          <cell r="C20">
            <v>156.45348000000001</v>
          </cell>
        </row>
        <row r="21">
          <cell r="C21">
            <v>154.06252166666701</v>
          </cell>
        </row>
        <row r="22">
          <cell r="C22">
            <v>156.52381666666699</v>
          </cell>
        </row>
        <row r="23">
          <cell r="C23">
            <v>156.630548333333</v>
          </cell>
        </row>
        <row r="24">
          <cell r="C24">
            <v>156.92230166666701</v>
          </cell>
        </row>
        <row r="25">
          <cell r="C25">
            <v>156.91578833333301</v>
          </cell>
        </row>
        <row r="26">
          <cell r="C26">
            <v>153.77147666666701</v>
          </cell>
        </row>
        <row r="27">
          <cell r="C27">
            <v>153.83588</v>
          </cell>
        </row>
        <row r="28">
          <cell r="C28">
            <v>155.02003166666699</v>
          </cell>
        </row>
        <row r="29">
          <cell r="C29">
            <v>154.958171666667</v>
          </cell>
        </row>
        <row r="30">
          <cell r="C30">
            <v>158.98148166666701</v>
          </cell>
        </row>
        <row r="31">
          <cell r="C31">
            <v>161.90027499999999</v>
          </cell>
        </row>
        <row r="32">
          <cell r="C32">
            <v>155.673071666667</v>
          </cell>
        </row>
        <row r="33">
          <cell r="C33">
            <v>153.91011333333401</v>
          </cell>
        </row>
        <row r="34">
          <cell r="C34">
            <v>153.02000000000001</v>
          </cell>
        </row>
        <row r="35">
          <cell r="C35">
            <v>153.02000000000001</v>
          </cell>
        </row>
      </sheetData>
      <sheetData sheetId="17">
        <row r="36">
          <cell r="I36">
            <v>286.45189474607452</v>
          </cell>
        </row>
      </sheetData>
      <sheetData sheetId="18">
        <row r="36">
          <cell r="G36">
            <v>565.45925</v>
          </cell>
        </row>
      </sheetData>
      <sheetData sheetId="19"/>
      <sheetData sheetId="20"/>
      <sheetData sheetId="21"/>
      <sheetData sheetId="22"/>
      <sheetData sheetId="23">
        <row r="36">
          <cell r="E36">
            <v>154.70399999999998</v>
          </cell>
        </row>
      </sheetData>
      <sheetData sheetId="24"/>
      <sheetData sheetId="25"/>
      <sheetData sheetId="26"/>
      <sheetData sheetId="27">
        <row r="36">
          <cell r="H36">
            <v>623.96800000000007</v>
          </cell>
        </row>
      </sheetData>
      <sheetData sheetId="28"/>
      <sheetData sheetId="29"/>
      <sheetData sheetId="30"/>
      <sheetData sheetId="31"/>
      <sheetData sheetId="32">
        <row r="36">
          <cell r="E36">
            <v>43.511848705139002</v>
          </cell>
        </row>
      </sheetData>
      <sheetData sheetId="33">
        <row r="12">
          <cell r="R12">
            <v>20.8</v>
          </cell>
        </row>
      </sheetData>
      <sheetData sheetId="34">
        <row r="36">
          <cell r="E36">
            <v>26.984151294860997</v>
          </cell>
        </row>
      </sheetData>
      <sheetData sheetId="35">
        <row r="36">
          <cell r="E36">
            <v>25.312752673010003</v>
          </cell>
        </row>
      </sheetData>
      <sheetData sheetId="36"/>
      <sheetData sheetId="37">
        <row r="36">
          <cell r="E36">
            <v>63.008000000000003</v>
          </cell>
        </row>
      </sheetData>
      <sheetData sheetId="38"/>
      <sheetData sheetId="39"/>
      <sheetData sheetId="4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41467</v>
          </cell>
        </row>
      </sheetData>
      <sheetData sheetId="9"/>
      <sheetData sheetId="10">
        <row r="7">
          <cell r="B7">
            <v>41467</v>
          </cell>
        </row>
      </sheetData>
      <sheetData sheetId="11">
        <row r="7">
          <cell r="B7">
            <v>41467</v>
          </cell>
        </row>
      </sheetData>
      <sheetData sheetId="12">
        <row r="7">
          <cell r="B7">
            <v>41467</v>
          </cell>
        </row>
      </sheetData>
      <sheetData sheetId="13">
        <row r="7">
          <cell r="B7">
            <v>41467</v>
          </cell>
        </row>
      </sheetData>
      <sheetData sheetId="14">
        <row r="36">
          <cell r="B36">
            <v>217.63740245229565</v>
          </cell>
        </row>
      </sheetData>
      <sheetData sheetId="15"/>
      <sheetData sheetId="16">
        <row r="12">
          <cell r="C12">
            <v>153.02000000000001</v>
          </cell>
        </row>
        <row r="13">
          <cell r="C13">
            <v>153.012</v>
          </cell>
        </row>
        <row r="14">
          <cell r="C14">
            <v>153.012</v>
          </cell>
        </row>
        <row r="15">
          <cell r="C15">
            <v>153.02000000000001</v>
          </cell>
        </row>
        <row r="16">
          <cell r="C16">
            <v>153.02000000000001</v>
          </cell>
        </row>
        <row r="17">
          <cell r="C17">
            <v>153.02000000000001</v>
          </cell>
        </row>
        <row r="18">
          <cell r="C18">
            <v>153.02000000000001</v>
          </cell>
        </row>
        <row r="19">
          <cell r="C19">
            <v>155.805888333333</v>
          </cell>
        </row>
        <row r="20">
          <cell r="C20">
            <v>157.701496666667</v>
          </cell>
        </row>
        <row r="21">
          <cell r="C21">
            <v>163.41692</v>
          </cell>
        </row>
        <row r="22">
          <cell r="C22">
            <v>161.38802166666699</v>
          </cell>
        </row>
        <row r="23">
          <cell r="C23">
            <v>161.43326833333299</v>
          </cell>
        </row>
        <row r="24">
          <cell r="C24">
            <v>162.14364166666701</v>
          </cell>
        </row>
        <row r="25">
          <cell r="C25">
            <v>161.26802499999999</v>
          </cell>
        </row>
        <row r="26">
          <cell r="C26">
            <v>161.271626666667</v>
          </cell>
        </row>
        <row r="27">
          <cell r="C27">
            <v>165.00089333333301</v>
          </cell>
        </row>
        <row r="28">
          <cell r="C28">
            <v>165.80719666666701</v>
          </cell>
        </row>
        <row r="29">
          <cell r="C29">
            <v>162.79819499999999</v>
          </cell>
        </row>
        <row r="30">
          <cell r="C30">
            <v>163.70317666666699</v>
          </cell>
        </row>
        <row r="31">
          <cell r="C31">
            <v>161.40763000000001</v>
          </cell>
        </row>
        <row r="32">
          <cell r="C32">
            <v>164.38632000000001</v>
          </cell>
        </row>
        <row r="33">
          <cell r="C33">
            <v>159.35430833333299</v>
          </cell>
        </row>
        <row r="34">
          <cell r="C34">
            <v>158.791973333333</v>
          </cell>
        </row>
        <row r="35">
          <cell r="C35">
            <v>156.71421000000001</v>
          </cell>
        </row>
      </sheetData>
      <sheetData sheetId="17">
        <row r="36">
          <cell r="I36">
            <v>287.52764564358137</v>
          </cell>
        </row>
      </sheetData>
      <sheetData sheetId="18">
        <row r="36">
          <cell r="G36">
            <v>565.56908333333331</v>
          </cell>
        </row>
      </sheetData>
      <sheetData sheetId="19"/>
      <sheetData sheetId="20"/>
      <sheetData sheetId="21"/>
      <sheetData sheetId="22"/>
      <sheetData sheetId="23">
        <row r="36">
          <cell r="E36">
            <v>161.24</v>
          </cell>
        </row>
      </sheetData>
      <sheetData sheetId="24"/>
      <sheetData sheetId="25"/>
      <sheetData sheetId="26"/>
      <sheetData sheetId="27">
        <row r="36">
          <cell r="H36">
            <v>613.85600000000011</v>
          </cell>
        </row>
      </sheetData>
      <sheetData sheetId="28"/>
      <sheetData sheetId="29"/>
      <sheetData sheetId="30"/>
      <sheetData sheetId="31"/>
      <sheetData sheetId="32">
        <row r="36">
          <cell r="E36">
            <v>11.269856872878998</v>
          </cell>
        </row>
      </sheetData>
      <sheetData sheetId="33">
        <row r="12">
          <cell r="R12">
            <v>22.744</v>
          </cell>
        </row>
      </sheetData>
      <sheetData sheetId="34">
        <row r="36">
          <cell r="E36">
            <v>8.0581431271209993</v>
          </cell>
        </row>
      </sheetData>
      <sheetData sheetId="35">
        <row r="36">
          <cell r="E36">
            <v>26.311944717810004</v>
          </cell>
        </row>
      </sheetData>
      <sheetData sheetId="36"/>
      <sheetData sheetId="37">
        <row r="36">
          <cell r="E36">
            <v>29.816000000000003</v>
          </cell>
        </row>
      </sheetData>
      <sheetData sheetId="38"/>
      <sheetData sheetId="39"/>
      <sheetData sheetId="40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41466</v>
          </cell>
        </row>
      </sheetData>
      <sheetData sheetId="9"/>
      <sheetData sheetId="10">
        <row r="7">
          <cell r="B7">
            <v>41466</v>
          </cell>
        </row>
      </sheetData>
      <sheetData sheetId="11">
        <row r="7">
          <cell r="B7">
            <v>41466</v>
          </cell>
        </row>
      </sheetData>
      <sheetData sheetId="12">
        <row r="7">
          <cell r="B7">
            <v>41466</v>
          </cell>
        </row>
      </sheetData>
      <sheetData sheetId="13">
        <row r="7">
          <cell r="B7">
            <v>41466</v>
          </cell>
        </row>
      </sheetData>
      <sheetData sheetId="14">
        <row r="36">
          <cell r="B36">
            <v>245.56300707088735</v>
          </cell>
        </row>
      </sheetData>
      <sheetData sheetId="15"/>
      <sheetData sheetId="16">
        <row r="12">
          <cell r="C12">
            <v>155.55725333333299</v>
          </cell>
        </row>
        <row r="13">
          <cell r="C13">
            <v>154.75510666666699</v>
          </cell>
        </row>
        <row r="14">
          <cell r="C14">
            <v>151.85070999999999</v>
          </cell>
        </row>
        <row r="15">
          <cell r="C15">
            <v>152.37960000000001</v>
          </cell>
        </row>
        <row r="16">
          <cell r="C16">
            <v>153.063335</v>
          </cell>
        </row>
        <row r="17">
          <cell r="C17">
            <v>155.35979499999999</v>
          </cell>
        </row>
        <row r="18">
          <cell r="C18">
            <v>152.895645</v>
          </cell>
        </row>
        <row r="19">
          <cell r="C19">
            <v>155.34603999999999</v>
          </cell>
        </row>
        <row r="20">
          <cell r="C20">
            <v>157.28831333333301</v>
          </cell>
        </row>
        <row r="21">
          <cell r="C21">
            <v>156.93402333333299</v>
          </cell>
        </row>
        <row r="22">
          <cell r="C22">
            <v>166.01095833333301</v>
          </cell>
        </row>
        <row r="23">
          <cell r="C23">
            <v>163.38374166666699</v>
          </cell>
        </row>
        <row r="24">
          <cell r="C24">
            <v>161.820866666667</v>
          </cell>
        </row>
        <row r="25">
          <cell r="C25">
            <v>161.36249333333299</v>
          </cell>
        </row>
        <row r="26">
          <cell r="C26">
            <v>161.35500500000001</v>
          </cell>
        </row>
        <row r="27">
          <cell r="C27">
            <v>161.35179833333299</v>
          </cell>
        </row>
        <row r="28">
          <cell r="C28">
            <v>163.66740999999999</v>
          </cell>
        </row>
        <row r="29">
          <cell r="C29">
            <v>158.96076666666701</v>
          </cell>
        </row>
        <row r="30">
          <cell r="C30">
            <v>163.73610666666701</v>
          </cell>
        </row>
        <row r="31">
          <cell r="C31">
            <v>160.08731333333299</v>
          </cell>
        </row>
        <row r="32">
          <cell r="C32">
            <v>160.90673833333301</v>
          </cell>
        </row>
        <row r="33">
          <cell r="C33">
            <v>163.29970499999999</v>
          </cell>
        </row>
        <row r="34">
          <cell r="C34">
            <v>157.43375666666699</v>
          </cell>
        </row>
        <row r="35">
          <cell r="C35">
            <v>156.53840500000001</v>
          </cell>
        </row>
      </sheetData>
      <sheetData sheetId="17">
        <row r="36">
          <cell r="I36">
            <v>287.19808871519581</v>
          </cell>
        </row>
      </sheetData>
      <sheetData sheetId="18">
        <row r="36">
          <cell r="G36">
            <v>567.86099999999999</v>
          </cell>
        </row>
      </sheetData>
      <sheetData sheetId="19"/>
      <sheetData sheetId="20"/>
      <sheetData sheetId="21"/>
      <sheetData sheetId="22"/>
      <sheetData sheetId="23">
        <row r="36">
          <cell r="E36">
            <v>161.96799999999999</v>
          </cell>
        </row>
      </sheetData>
      <sheetData sheetId="24"/>
      <sheetData sheetId="25"/>
      <sheetData sheetId="26"/>
      <sheetData sheetId="27">
        <row r="36">
          <cell r="H36">
            <v>630.04</v>
          </cell>
        </row>
      </sheetData>
      <sheetData sheetId="28"/>
      <sheetData sheetId="29"/>
      <sheetData sheetId="30"/>
      <sheetData sheetId="31"/>
      <sheetData sheetId="32">
        <row r="36">
          <cell r="E36">
            <v>101.57704590403802</v>
          </cell>
        </row>
      </sheetData>
      <sheetData sheetId="33">
        <row r="12">
          <cell r="R12">
            <v>19.9200155589735</v>
          </cell>
        </row>
      </sheetData>
      <sheetData sheetId="34">
        <row r="36">
          <cell r="E36">
            <v>68.950954095962501</v>
          </cell>
        </row>
      </sheetData>
      <sheetData sheetId="35">
        <row r="36">
          <cell r="E36">
            <v>94.973975507458505</v>
          </cell>
        </row>
      </sheetData>
      <sheetData sheetId="36"/>
      <sheetData sheetId="37">
        <row r="36">
          <cell r="E36">
            <v>140.30400000000003</v>
          </cell>
        </row>
      </sheetData>
      <sheetData sheetId="38"/>
      <sheetData sheetId="39"/>
      <sheetData sheetId="4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41465</v>
          </cell>
        </row>
      </sheetData>
      <sheetData sheetId="9"/>
      <sheetData sheetId="10">
        <row r="7">
          <cell r="B7">
            <v>41465</v>
          </cell>
        </row>
      </sheetData>
      <sheetData sheetId="11">
        <row r="7">
          <cell r="B7">
            <v>41465</v>
          </cell>
        </row>
      </sheetData>
      <sheetData sheetId="12">
        <row r="7">
          <cell r="B7">
            <v>41465</v>
          </cell>
        </row>
      </sheetData>
      <sheetData sheetId="13">
        <row r="7">
          <cell r="B7">
            <v>41465</v>
          </cell>
        </row>
      </sheetData>
      <sheetData sheetId="14">
        <row r="36">
          <cell r="B36">
            <v>226.38052895243203</v>
          </cell>
        </row>
      </sheetData>
      <sheetData sheetId="15"/>
      <sheetData sheetId="16">
        <row r="12">
          <cell r="C12">
            <v>157.21525500000001</v>
          </cell>
        </row>
        <row r="13">
          <cell r="C13">
            <v>149.113143333333</v>
          </cell>
        </row>
        <row r="14">
          <cell r="C14">
            <v>149.95802499999999</v>
          </cell>
        </row>
        <row r="15">
          <cell r="C15">
            <v>150.07102499999999</v>
          </cell>
        </row>
        <row r="16">
          <cell r="C16">
            <v>150.28813666666699</v>
          </cell>
        </row>
        <row r="17">
          <cell r="C17">
            <v>155.57558666666699</v>
          </cell>
        </row>
        <row r="18">
          <cell r="C18">
            <v>153.02000000000001</v>
          </cell>
        </row>
        <row r="19">
          <cell r="C19">
            <v>153.02000000000001</v>
          </cell>
        </row>
        <row r="20">
          <cell r="C20">
            <v>158.58955166666701</v>
          </cell>
        </row>
        <row r="21">
          <cell r="C21">
            <v>162.67254666666699</v>
          </cell>
        </row>
        <row r="22">
          <cell r="C22">
            <v>161.49905000000001</v>
          </cell>
        </row>
        <row r="23">
          <cell r="C23">
            <v>162.919535</v>
          </cell>
        </row>
        <row r="24">
          <cell r="C24">
            <v>162.709933333333</v>
          </cell>
        </row>
        <row r="25">
          <cell r="C25">
            <v>161.23833666666701</v>
          </cell>
        </row>
        <row r="26">
          <cell r="C26">
            <v>164.60695999999999</v>
          </cell>
        </row>
        <row r="27">
          <cell r="C27">
            <v>162.17887666666701</v>
          </cell>
        </row>
        <row r="28">
          <cell r="C28">
            <v>160.80820499999999</v>
          </cell>
        </row>
        <row r="29">
          <cell r="C29">
            <v>153.993036666667</v>
          </cell>
        </row>
        <row r="30">
          <cell r="C30">
            <v>161.681183333333</v>
          </cell>
        </row>
        <row r="31">
          <cell r="C31">
            <v>161.34181000000001</v>
          </cell>
        </row>
        <row r="32">
          <cell r="C32">
            <v>163.202406666667</v>
          </cell>
        </row>
        <row r="33">
          <cell r="C33">
            <v>166.75703833333301</v>
          </cell>
        </row>
        <row r="34">
          <cell r="C34">
            <v>157.15891999999999</v>
          </cell>
        </row>
        <row r="35">
          <cell r="C35">
            <v>153.02000000000001</v>
          </cell>
        </row>
      </sheetData>
      <sheetData sheetId="17">
        <row r="36">
          <cell r="I36">
            <v>287.3774035910306</v>
          </cell>
        </row>
      </sheetData>
      <sheetData sheetId="18">
        <row r="36">
          <cell r="G36">
            <v>563.13583333333349</v>
          </cell>
        </row>
      </sheetData>
      <sheetData sheetId="19"/>
      <sheetData sheetId="20"/>
      <sheetData sheetId="21"/>
      <sheetData sheetId="22"/>
      <sheetData sheetId="23">
        <row r="36">
          <cell r="E36">
            <v>154.01599999999999</v>
          </cell>
        </row>
      </sheetData>
      <sheetData sheetId="24"/>
      <sheetData sheetId="25"/>
      <sheetData sheetId="26"/>
      <sheetData sheetId="27">
        <row r="36">
          <cell r="H36">
            <v>630.39199999999994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132.1244154101835</v>
          </cell>
        </row>
      </sheetData>
      <sheetData sheetId="33">
        <row r="12">
          <cell r="R12">
            <v>13.480012142294999</v>
          </cell>
        </row>
      </sheetData>
      <sheetData sheetId="34">
        <row r="36">
          <cell r="E36">
            <v>86.595584589817008</v>
          </cell>
        </row>
      </sheetData>
      <sheetData sheetId="35">
        <row r="36">
          <cell r="E36">
            <v>119.69812635932601</v>
          </cell>
        </row>
      </sheetData>
      <sheetData sheetId="36"/>
      <sheetData sheetId="37">
        <row r="36">
          <cell r="E36">
            <v>82.415999999999997</v>
          </cell>
        </row>
      </sheetData>
      <sheetData sheetId="38"/>
      <sheetData sheetId="39"/>
      <sheetData sheetId="40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41464</v>
          </cell>
        </row>
      </sheetData>
      <sheetData sheetId="9"/>
      <sheetData sheetId="10">
        <row r="7">
          <cell r="B7">
            <v>41464</v>
          </cell>
        </row>
      </sheetData>
      <sheetData sheetId="11">
        <row r="7">
          <cell r="B7">
            <v>41464</v>
          </cell>
        </row>
      </sheetData>
      <sheetData sheetId="12">
        <row r="7">
          <cell r="B7">
            <v>41464</v>
          </cell>
        </row>
      </sheetData>
      <sheetData sheetId="13">
        <row r="7">
          <cell r="B7">
            <v>41464</v>
          </cell>
        </row>
      </sheetData>
      <sheetData sheetId="14">
        <row r="36">
          <cell r="B36">
            <v>234.99828163135061</v>
          </cell>
        </row>
      </sheetData>
      <sheetData sheetId="15"/>
      <sheetData sheetId="16">
        <row r="12">
          <cell r="C12">
            <v>151.32323833333299</v>
          </cell>
        </row>
        <row r="13">
          <cell r="C13">
            <v>149.615015</v>
          </cell>
        </row>
        <row r="14">
          <cell r="C14">
            <v>149.713696666667</v>
          </cell>
        </row>
        <row r="15">
          <cell r="C15">
            <v>153.357405</v>
          </cell>
        </row>
        <row r="16">
          <cell r="C16">
            <v>153.21455166666701</v>
          </cell>
        </row>
        <row r="17">
          <cell r="C17">
            <v>153.02000000000001</v>
          </cell>
        </row>
        <row r="18">
          <cell r="C18">
            <v>154.54115999999999</v>
          </cell>
        </row>
        <row r="19">
          <cell r="C19">
            <v>153.02000000000001</v>
          </cell>
        </row>
        <row r="20">
          <cell r="C20">
            <v>157.30001833333301</v>
          </cell>
        </row>
        <row r="21">
          <cell r="C21">
            <v>161.951505</v>
          </cell>
        </row>
        <row r="22">
          <cell r="C22">
            <v>161.545211666667</v>
          </cell>
        </row>
        <row r="23">
          <cell r="C23">
            <v>162.99487666666701</v>
          </cell>
        </row>
        <row r="24">
          <cell r="C24">
            <v>160.20559666666699</v>
          </cell>
        </row>
        <row r="25">
          <cell r="C25">
            <v>162.03609666666699</v>
          </cell>
        </row>
        <row r="26">
          <cell r="C26">
            <v>161.48538500000001</v>
          </cell>
        </row>
        <row r="27">
          <cell r="C27">
            <v>162.96503999999999</v>
          </cell>
        </row>
        <row r="28">
          <cell r="C28">
            <v>160.359456666667</v>
          </cell>
        </row>
        <row r="29">
          <cell r="C29">
            <v>162.513123333333</v>
          </cell>
        </row>
        <row r="30">
          <cell r="C30">
            <v>162.049896666667</v>
          </cell>
        </row>
        <row r="31">
          <cell r="C31">
            <v>160.91750666666701</v>
          </cell>
        </row>
        <row r="32">
          <cell r="C32">
            <v>161.50292833333299</v>
          </cell>
        </row>
        <row r="33">
          <cell r="C33">
            <v>157.82702499999999</v>
          </cell>
        </row>
        <row r="34">
          <cell r="C34">
            <v>153.02000000000001</v>
          </cell>
        </row>
        <row r="35">
          <cell r="C35">
            <v>151.88947166666699</v>
          </cell>
        </row>
      </sheetData>
      <sheetData sheetId="17">
        <row r="36">
          <cell r="I36">
            <v>287.92962065244706</v>
          </cell>
        </row>
      </sheetData>
      <sheetData sheetId="18">
        <row r="36">
          <cell r="G36">
            <v>565.87350000000004</v>
          </cell>
        </row>
      </sheetData>
      <sheetData sheetId="19"/>
      <sheetData sheetId="20"/>
      <sheetData sheetId="21"/>
      <sheetData sheetId="22"/>
      <sheetData sheetId="23">
        <row r="36">
          <cell r="E36">
            <v>155.91200000000003</v>
          </cell>
        </row>
      </sheetData>
      <sheetData sheetId="24"/>
      <sheetData sheetId="25"/>
      <sheetData sheetId="26"/>
      <sheetData sheetId="27">
        <row r="36">
          <cell r="H36">
            <v>633.86400000000003</v>
          </cell>
        </row>
      </sheetData>
      <sheetData sheetId="28"/>
      <sheetData sheetId="29"/>
      <sheetData sheetId="30"/>
      <sheetData sheetId="31"/>
      <sheetData sheetId="32">
        <row r="36">
          <cell r="E36">
            <v>204.3857929918685</v>
          </cell>
        </row>
      </sheetData>
      <sheetData sheetId="33">
        <row r="12">
          <cell r="R12">
            <v>4.2159999999999993</v>
          </cell>
        </row>
      </sheetData>
      <sheetData sheetId="34">
        <row r="36">
          <cell r="E36">
            <v>136.44620700813101</v>
          </cell>
        </row>
      </sheetData>
      <sheetData sheetId="35">
        <row r="36">
          <cell r="E36">
            <v>190.15210953667255</v>
          </cell>
        </row>
      </sheetData>
      <sheetData sheetId="36"/>
      <sheetData sheetId="37">
        <row r="36">
          <cell r="E36">
            <v>266.42399999999998</v>
          </cell>
        </row>
      </sheetData>
      <sheetData sheetId="38"/>
      <sheetData sheetId="39"/>
      <sheetData sheetId="4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41463</v>
          </cell>
        </row>
      </sheetData>
      <sheetData sheetId="9"/>
      <sheetData sheetId="10">
        <row r="7">
          <cell r="B7">
            <v>41463</v>
          </cell>
        </row>
      </sheetData>
      <sheetData sheetId="11">
        <row r="7">
          <cell r="B7">
            <v>41463</v>
          </cell>
        </row>
      </sheetData>
      <sheetData sheetId="12">
        <row r="7">
          <cell r="B7">
            <v>41463</v>
          </cell>
        </row>
      </sheetData>
      <sheetData sheetId="13">
        <row r="7">
          <cell r="B7">
            <v>41463</v>
          </cell>
        </row>
      </sheetData>
      <sheetData sheetId="14">
        <row r="36">
          <cell r="B36">
            <v>240.38078949416195</v>
          </cell>
        </row>
      </sheetData>
      <sheetData sheetId="15"/>
      <sheetData sheetId="16">
        <row r="12">
          <cell r="C12">
            <v>147.30582000000001</v>
          </cell>
        </row>
        <row r="13">
          <cell r="C13">
            <v>142.68535499999999</v>
          </cell>
        </row>
        <row r="14">
          <cell r="C14">
            <v>140.28835000000001</v>
          </cell>
        </row>
        <row r="15">
          <cell r="C15">
            <v>153.433066666667</v>
          </cell>
        </row>
        <row r="16">
          <cell r="C16">
            <v>150.415426666667</v>
          </cell>
        </row>
        <row r="17">
          <cell r="C17">
            <v>148.097923333333</v>
          </cell>
        </row>
        <row r="18">
          <cell r="C18">
            <v>147.56040833333299</v>
          </cell>
        </row>
        <row r="19">
          <cell r="C19">
            <v>154.630405</v>
          </cell>
        </row>
        <row r="20">
          <cell r="C20">
            <v>153.02000000000001</v>
          </cell>
        </row>
        <row r="21">
          <cell r="C21">
            <v>155.56663666666699</v>
          </cell>
        </row>
        <row r="22">
          <cell r="C22">
            <v>154.2612</v>
          </cell>
        </row>
        <row r="23">
          <cell r="C23">
            <v>158.30159333333299</v>
          </cell>
        </row>
        <row r="24">
          <cell r="C24">
            <v>160.41454166666699</v>
          </cell>
        </row>
        <row r="25">
          <cell r="C25">
            <v>164.881818333333</v>
          </cell>
        </row>
        <row r="26">
          <cell r="C26">
            <v>161.49357833333301</v>
          </cell>
        </row>
        <row r="27">
          <cell r="C27">
            <v>162.01711499999999</v>
          </cell>
        </row>
        <row r="28">
          <cell r="C28">
            <v>165.41229166666699</v>
          </cell>
        </row>
        <row r="29">
          <cell r="C29">
            <v>159.95914833333299</v>
          </cell>
        </row>
        <row r="30">
          <cell r="C30">
            <v>160.64589000000001</v>
          </cell>
        </row>
        <row r="31">
          <cell r="C31">
            <v>161.169148333333</v>
          </cell>
        </row>
        <row r="32">
          <cell r="C32">
            <v>163.80707000000001</v>
          </cell>
        </row>
        <row r="33">
          <cell r="C33">
            <v>157.29896333333301</v>
          </cell>
        </row>
        <row r="34">
          <cell r="C34">
            <v>153.01988499999999</v>
          </cell>
        </row>
        <row r="35">
          <cell r="C35">
            <v>156.80250166666701</v>
          </cell>
        </row>
      </sheetData>
      <sheetData sheetId="17">
        <row r="36">
          <cell r="I36">
            <v>289.37199120340705</v>
          </cell>
        </row>
      </sheetData>
      <sheetData sheetId="18">
        <row r="36">
          <cell r="G36">
            <v>564.15425000000016</v>
          </cell>
        </row>
      </sheetData>
      <sheetData sheetId="19"/>
      <sheetData sheetId="20"/>
      <sheetData sheetId="21"/>
      <sheetData sheetId="22"/>
      <sheetData sheetId="23">
        <row r="36">
          <cell r="E36">
            <v>162.18399999999997</v>
          </cell>
        </row>
      </sheetData>
      <sheetData sheetId="24"/>
      <sheetData sheetId="25"/>
      <sheetData sheetId="26"/>
      <sheetData sheetId="27">
        <row r="36">
          <cell r="H36">
            <v>638.78799999999978</v>
          </cell>
        </row>
      </sheetData>
      <sheetData sheetId="28"/>
      <sheetData sheetId="29"/>
      <sheetData sheetId="30"/>
      <sheetData sheetId="31"/>
      <sheetData sheetId="32">
        <row r="36">
          <cell r="E36">
            <v>206.27646694365191</v>
          </cell>
        </row>
      </sheetData>
      <sheetData sheetId="33">
        <row r="12">
          <cell r="R12">
            <v>0.64800000000000002</v>
          </cell>
        </row>
      </sheetData>
      <sheetData sheetId="34">
        <row r="36">
          <cell r="E36">
            <v>146.07553305634903</v>
          </cell>
        </row>
      </sheetData>
      <sheetData sheetId="35">
        <row r="36">
          <cell r="E36">
            <v>208.17251906883996</v>
          </cell>
        </row>
      </sheetData>
      <sheetData sheetId="36"/>
      <sheetData sheetId="37">
        <row r="36">
          <cell r="E36">
            <v>276.27199999999993</v>
          </cell>
        </row>
      </sheetData>
      <sheetData sheetId="38"/>
      <sheetData sheetId="39"/>
      <sheetData sheetId="4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41462</v>
          </cell>
        </row>
      </sheetData>
      <sheetData sheetId="9"/>
      <sheetData sheetId="10">
        <row r="7">
          <cell r="B7">
            <v>41462</v>
          </cell>
        </row>
      </sheetData>
      <sheetData sheetId="11">
        <row r="7">
          <cell r="B7">
            <v>41462</v>
          </cell>
        </row>
      </sheetData>
      <sheetData sheetId="12">
        <row r="7">
          <cell r="B7">
            <v>41462</v>
          </cell>
        </row>
      </sheetData>
      <sheetData sheetId="13">
        <row r="7">
          <cell r="B7">
            <v>41462</v>
          </cell>
        </row>
      </sheetData>
      <sheetData sheetId="14">
        <row r="36">
          <cell r="B36">
            <v>197.49266199956674</v>
          </cell>
        </row>
      </sheetData>
      <sheetData sheetId="15"/>
      <sheetData sheetId="16">
        <row r="12">
          <cell r="C12">
            <v>152.78346999999999</v>
          </cell>
        </row>
        <row r="13">
          <cell r="C13">
            <v>140.58009166666699</v>
          </cell>
        </row>
        <row r="14">
          <cell r="C14">
            <v>140.99696333333301</v>
          </cell>
        </row>
        <row r="15">
          <cell r="C15">
            <v>151.19</v>
          </cell>
        </row>
        <row r="16">
          <cell r="C16">
            <v>139.749621666667</v>
          </cell>
        </row>
        <row r="17">
          <cell r="C17">
            <v>151.19913666666699</v>
          </cell>
        </row>
        <row r="18">
          <cell r="C18">
            <v>153.99974499999999</v>
          </cell>
        </row>
        <row r="19">
          <cell r="C19">
            <v>151.71735000000001</v>
          </cell>
        </row>
        <row r="20">
          <cell r="C20">
            <v>151.19</v>
          </cell>
        </row>
        <row r="21">
          <cell r="C21">
            <v>148.30107166666701</v>
          </cell>
        </row>
        <row r="22">
          <cell r="C22">
            <v>151.19</v>
          </cell>
        </row>
        <row r="23">
          <cell r="C23">
            <v>149.45963166666701</v>
          </cell>
        </row>
        <row r="24">
          <cell r="C24">
            <v>151.72</v>
          </cell>
        </row>
        <row r="25">
          <cell r="C25">
            <v>151.69026333333301</v>
          </cell>
        </row>
        <row r="26">
          <cell r="C26">
            <v>157.33587666666699</v>
          </cell>
        </row>
        <row r="27">
          <cell r="C27">
            <v>151.72</v>
          </cell>
        </row>
        <row r="28">
          <cell r="C28">
            <v>151.19</v>
          </cell>
        </row>
        <row r="29">
          <cell r="C29">
            <v>151.19</v>
          </cell>
        </row>
        <row r="30">
          <cell r="C30">
            <v>156.50974500000001</v>
          </cell>
        </row>
        <row r="31">
          <cell r="C31">
            <v>154.9117</v>
          </cell>
        </row>
        <row r="32">
          <cell r="C32">
            <v>154.94517833333299</v>
          </cell>
        </row>
        <row r="33">
          <cell r="C33">
            <v>152.51730000000001</v>
          </cell>
        </row>
        <row r="34">
          <cell r="C34">
            <v>155.93422000000001</v>
          </cell>
        </row>
        <row r="35">
          <cell r="C35">
            <v>151.629616666667</v>
          </cell>
        </row>
      </sheetData>
      <sheetData sheetId="17">
        <row r="36">
          <cell r="I36">
            <v>286.20032428731275</v>
          </cell>
        </row>
      </sheetData>
      <sheetData sheetId="18">
        <row r="36">
          <cell r="G36">
            <v>517.57595833333323</v>
          </cell>
        </row>
      </sheetData>
      <sheetData sheetId="19"/>
      <sheetData sheetId="20"/>
      <sheetData sheetId="21"/>
      <sheetData sheetId="22"/>
      <sheetData sheetId="23">
        <row r="36">
          <cell r="E36">
            <v>165.52800000000002</v>
          </cell>
        </row>
      </sheetData>
      <sheetData sheetId="24"/>
      <sheetData sheetId="25"/>
      <sheetData sheetId="26"/>
      <sheetData sheetId="27">
        <row r="36">
          <cell r="H36">
            <v>641.95200000000011</v>
          </cell>
        </row>
      </sheetData>
      <sheetData sheetId="28"/>
      <sheetData sheetId="29"/>
      <sheetData sheetId="30"/>
      <sheetData sheetId="31"/>
      <sheetData sheetId="32">
        <row r="36">
          <cell r="E36">
            <v>296.43881303160794</v>
          </cell>
        </row>
      </sheetData>
      <sheetData sheetId="33">
        <row r="12">
          <cell r="R12">
            <v>0</v>
          </cell>
        </row>
      </sheetData>
      <sheetData sheetId="34">
        <row r="36">
          <cell r="E36">
            <v>194.28118696839201</v>
          </cell>
        </row>
      </sheetData>
      <sheetData sheetId="35">
        <row r="36">
          <cell r="E36">
            <v>276.42046383490504</v>
          </cell>
        </row>
      </sheetData>
      <sheetData sheetId="36"/>
      <sheetData sheetId="37">
        <row r="36">
          <cell r="E36">
            <v>366.59200000000004</v>
          </cell>
        </row>
      </sheetData>
      <sheetData sheetId="38"/>
      <sheetData sheetId="39"/>
      <sheetData sheetId="40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41461</v>
          </cell>
        </row>
      </sheetData>
      <sheetData sheetId="9"/>
      <sheetData sheetId="10">
        <row r="7">
          <cell r="B7">
            <v>41461</v>
          </cell>
        </row>
      </sheetData>
      <sheetData sheetId="11">
        <row r="7">
          <cell r="B7">
            <v>41461</v>
          </cell>
        </row>
      </sheetData>
      <sheetData sheetId="12">
        <row r="7">
          <cell r="B7">
            <v>41461</v>
          </cell>
        </row>
      </sheetData>
      <sheetData sheetId="13">
        <row r="7">
          <cell r="B7">
            <v>41461</v>
          </cell>
        </row>
      </sheetData>
      <sheetData sheetId="14">
        <row r="36">
          <cell r="B36">
            <v>201.36517451570489</v>
          </cell>
        </row>
      </sheetData>
      <sheetData sheetId="15"/>
      <sheetData sheetId="16">
        <row r="12">
          <cell r="C12">
            <v>155.17430666666701</v>
          </cell>
        </row>
        <row r="13">
          <cell r="C13">
            <v>149.512918333333</v>
          </cell>
        </row>
        <row r="14">
          <cell r="C14">
            <v>151.19</v>
          </cell>
        </row>
        <row r="15">
          <cell r="C15">
            <v>149.49831666666699</v>
          </cell>
        </row>
        <row r="16">
          <cell r="C16">
            <v>149.504398333333</v>
          </cell>
        </row>
        <row r="17">
          <cell r="C17">
            <v>151.19</v>
          </cell>
        </row>
        <row r="18">
          <cell r="C18">
            <v>153.616013333333</v>
          </cell>
        </row>
        <row r="19">
          <cell r="C19">
            <v>151.681446666667</v>
          </cell>
        </row>
        <row r="20">
          <cell r="C20">
            <v>151.727</v>
          </cell>
        </row>
        <row r="21">
          <cell r="C21">
            <v>151.727</v>
          </cell>
        </row>
        <row r="22">
          <cell r="C22">
            <v>151.727</v>
          </cell>
        </row>
        <row r="23">
          <cell r="C23">
            <v>151.727</v>
          </cell>
        </row>
        <row r="24">
          <cell r="C24">
            <v>151.727</v>
          </cell>
        </row>
        <row r="25">
          <cell r="C25">
            <v>151.727</v>
          </cell>
        </row>
        <row r="26">
          <cell r="C26">
            <v>151.72394</v>
          </cell>
        </row>
        <row r="27">
          <cell r="C27">
            <v>151.72</v>
          </cell>
        </row>
        <row r="28">
          <cell r="C28">
            <v>151.72</v>
          </cell>
        </row>
        <row r="29">
          <cell r="C29">
            <v>151.72466666666699</v>
          </cell>
        </row>
        <row r="30">
          <cell r="C30">
            <v>158.55194</v>
          </cell>
        </row>
        <row r="31">
          <cell r="C31">
            <v>159.97746333333299</v>
          </cell>
        </row>
        <row r="32">
          <cell r="C32">
            <v>155.94747333333299</v>
          </cell>
        </row>
        <row r="33">
          <cell r="C33">
            <v>152.56545333333301</v>
          </cell>
        </row>
        <row r="34">
          <cell r="C34">
            <v>154.36580833333301</v>
          </cell>
        </row>
        <row r="35">
          <cell r="C35">
            <v>151.36502999999999</v>
          </cell>
        </row>
      </sheetData>
      <sheetData sheetId="17">
        <row r="36">
          <cell r="I36">
            <v>288.53477792964873</v>
          </cell>
        </row>
      </sheetData>
      <sheetData sheetId="18">
        <row r="36">
          <cell r="G36">
            <v>564.35929166666676</v>
          </cell>
        </row>
      </sheetData>
      <sheetData sheetId="19"/>
      <sheetData sheetId="20"/>
      <sheetData sheetId="21"/>
      <sheetData sheetId="22"/>
      <sheetData sheetId="23">
        <row r="36">
          <cell r="E36">
            <v>161.87199999999999</v>
          </cell>
        </row>
      </sheetData>
      <sheetData sheetId="24"/>
      <sheetData sheetId="25"/>
      <sheetData sheetId="26"/>
      <sheetData sheetId="27">
        <row r="36">
          <cell r="H36">
            <v>642.79599999999982</v>
          </cell>
        </row>
      </sheetData>
      <sheetData sheetId="28"/>
      <sheetData sheetId="29"/>
      <sheetData sheetId="30"/>
      <sheetData sheetId="31"/>
      <sheetData sheetId="32">
        <row r="36">
          <cell r="E36">
            <v>179.2658342044495</v>
          </cell>
        </row>
      </sheetData>
      <sheetData sheetId="33">
        <row r="12">
          <cell r="R12">
            <v>10.064</v>
          </cell>
        </row>
      </sheetData>
      <sheetData sheetId="34">
        <row r="36">
          <cell r="E36">
            <v>122.23816579555098</v>
          </cell>
        </row>
      </sheetData>
      <sheetData sheetId="35">
        <row r="36">
          <cell r="E36">
            <v>152.72166513181</v>
          </cell>
        </row>
      </sheetData>
      <sheetData sheetId="36"/>
      <sheetData sheetId="37">
        <row r="36">
          <cell r="E36">
            <v>244.00799999999998</v>
          </cell>
        </row>
      </sheetData>
      <sheetData sheetId="38"/>
      <sheetData sheetId="39"/>
      <sheetData sheetId="4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41460</v>
          </cell>
        </row>
      </sheetData>
      <sheetData sheetId="9"/>
      <sheetData sheetId="10">
        <row r="7">
          <cell r="B7">
            <v>41460</v>
          </cell>
        </row>
      </sheetData>
      <sheetData sheetId="11">
        <row r="7">
          <cell r="B7">
            <v>41460</v>
          </cell>
        </row>
      </sheetData>
      <sheetData sheetId="12">
        <row r="7">
          <cell r="B7">
            <v>41460</v>
          </cell>
        </row>
      </sheetData>
      <sheetData sheetId="13">
        <row r="7">
          <cell r="B7">
            <v>41460</v>
          </cell>
        </row>
      </sheetData>
      <sheetData sheetId="14">
        <row r="36">
          <cell r="B36">
            <v>225.36946528422015</v>
          </cell>
        </row>
      </sheetData>
      <sheetData sheetId="15"/>
      <sheetData sheetId="16">
        <row r="12">
          <cell r="C12">
            <v>151.72</v>
          </cell>
        </row>
        <row r="13">
          <cell r="C13">
            <v>151.72</v>
          </cell>
        </row>
        <row r="14">
          <cell r="C14">
            <v>151.51683333333301</v>
          </cell>
        </row>
        <row r="15">
          <cell r="C15">
            <v>151.19</v>
          </cell>
        </row>
        <row r="16">
          <cell r="C16">
            <v>151.19</v>
          </cell>
        </row>
        <row r="17">
          <cell r="C17">
            <v>150.81323166666701</v>
          </cell>
        </row>
        <row r="18">
          <cell r="C18">
            <v>150.36486833333299</v>
          </cell>
        </row>
        <row r="19">
          <cell r="C19">
            <v>151.19</v>
          </cell>
        </row>
        <row r="20">
          <cell r="C20">
            <v>151.723733333333</v>
          </cell>
        </row>
        <row r="21">
          <cell r="C21">
            <v>151.80209833333299</v>
          </cell>
        </row>
        <row r="22">
          <cell r="C22">
            <v>154.89721</v>
          </cell>
        </row>
        <row r="23">
          <cell r="C23">
            <v>152.394358333333</v>
          </cell>
        </row>
        <row r="24">
          <cell r="C24">
            <v>152.39393833333301</v>
          </cell>
        </row>
        <row r="25">
          <cell r="C25">
            <v>152.394853333333</v>
          </cell>
        </row>
        <row r="26">
          <cell r="C26">
            <v>152.39950666666701</v>
          </cell>
        </row>
        <row r="27">
          <cell r="C27">
            <v>152.392</v>
          </cell>
        </row>
        <row r="28">
          <cell r="C28">
            <v>154.29663666666701</v>
          </cell>
        </row>
        <row r="29">
          <cell r="C29">
            <v>151.74916666666701</v>
          </cell>
        </row>
        <row r="30">
          <cell r="C30">
            <v>153.34551666666701</v>
          </cell>
        </row>
        <row r="31">
          <cell r="C31">
            <v>152.392</v>
          </cell>
        </row>
        <row r="32">
          <cell r="C32">
            <v>152.392</v>
          </cell>
        </row>
        <row r="33">
          <cell r="C33">
            <v>154.43303333333299</v>
          </cell>
        </row>
        <row r="34">
          <cell r="C34">
            <v>151.72252166666701</v>
          </cell>
        </row>
        <row r="35">
          <cell r="C35">
            <v>151.19</v>
          </cell>
        </row>
      </sheetData>
      <sheetData sheetId="17">
        <row r="36">
          <cell r="I36">
            <v>288.48765985432129</v>
          </cell>
        </row>
      </sheetData>
      <sheetData sheetId="18">
        <row r="36">
          <cell r="G36">
            <v>568.3744999999999</v>
          </cell>
        </row>
      </sheetData>
      <sheetData sheetId="19"/>
      <sheetData sheetId="20"/>
      <sheetData sheetId="21"/>
      <sheetData sheetId="22"/>
      <sheetData sheetId="23">
        <row r="36">
          <cell r="E36">
            <v>157.72800000000004</v>
          </cell>
        </row>
      </sheetData>
      <sheetData sheetId="24"/>
      <sheetData sheetId="25"/>
      <sheetData sheetId="26"/>
      <sheetData sheetId="27">
        <row r="36">
          <cell r="H36">
            <v>643.62800000000004</v>
          </cell>
        </row>
      </sheetData>
      <sheetData sheetId="28"/>
      <sheetData sheetId="29"/>
      <sheetData sheetId="30"/>
      <sheetData sheetId="31"/>
      <sheetData sheetId="32">
        <row r="36">
          <cell r="E36">
            <v>202.16505964912002</v>
          </cell>
        </row>
      </sheetData>
      <sheetData sheetId="33">
        <row r="12">
          <cell r="R12">
            <v>21.4</v>
          </cell>
        </row>
      </sheetData>
      <sheetData sheetId="34">
        <row r="36">
          <cell r="E36">
            <v>145.09894035088101</v>
          </cell>
        </row>
      </sheetData>
      <sheetData sheetId="35">
        <row r="36">
          <cell r="E36">
            <v>183.82198682220999</v>
          </cell>
        </row>
      </sheetData>
      <sheetData sheetId="36"/>
      <sheetData sheetId="37">
        <row r="36">
          <cell r="E36">
            <v>288.608</v>
          </cell>
        </row>
      </sheetData>
      <sheetData sheetId="38"/>
      <sheetData sheetId="39"/>
      <sheetData sheetId="4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41482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41459</v>
          </cell>
        </row>
      </sheetData>
      <sheetData sheetId="9"/>
      <sheetData sheetId="10">
        <row r="7">
          <cell r="B7">
            <v>41459</v>
          </cell>
        </row>
      </sheetData>
      <sheetData sheetId="11">
        <row r="7">
          <cell r="B7">
            <v>41459</v>
          </cell>
        </row>
      </sheetData>
      <sheetData sheetId="12">
        <row r="7">
          <cell r="B7">
            <v>41459</v>
          </cell>
        </row>
      </sheetData>
      <sheetData sheetId="13">
        <row r="7">
          <cell r="B7">
            <v>41459</v>
          </cell>
        </row>
      </sheetData>
      <sheetData sheetId="14">
        <row r="36">
          <cell r="B36">
            <v>235.4815229020947</v>
          </cell>
        </row>
      </sheetData>
      <sheetData sheetId="15"/>
      <sheetData sheetId="16">
        <row r="12">
          <cell r="C12">
            <v>151.72544666666701</v>
          </cell>
        </row>
        <row r="13">
          <cell r="C13">
            <v>151.72</v>
          </cell>
        </row>
        <row r="14">
          <cell r="C14">
            <v>151.72</v>
          </cell>
        </row>
        <row r="15">
          <cell r="C15">
            <v>151.72</v>
          </cell>
        </row>
        <row r="16">
          <cell r="C16">
            <v>151.72574</v>
          </cell>
        </row>
        <row r="17">
          <cell r="C17">
            <v>151.727</v>
          </cell>
        </row>
        <row r="18">
          <cell r="C18">
            <v>151.727</v>
          </cell>
        </row>
        <row r="19">
          <cell r="C19">
            <v>152.419455</v>
          </cell>
        </row>
        <row r="20">
          <cell r="C20">
            <v>160.83037166666699</v>
          </cell>
        </row>
        <row r="21">
          <cell r="C21">
            <v>164.843488333333</v>
          </cell>
        </row>
        <row r="22">
          <cell r="C22">
            <v>161.16115500000001</v>
          </cell>
        </row>
        <row r="23">
          <cell r="C23">
            <v>161.29914833333299</v>
          </cell>
        </row>
        <row r="24">
          <cell r="C24">
            <v>161.26385833333299</v>
          </cell>
        </row>
        <row r="25">
          <cell r="C25">
            <v>163.02277000000001</v>
          </cell>
        </row>
        <row r="26">
          <cell r="C26">
            <v>161.28495333333299</v>
          </cell>
        </row>
        <row r="27">
          <cell r="C27">
            <v>166.36548833333299</v>
          </cell>
        </row>
        <row r="28">
          <cell r="C28">
            <v>162.51843666666699</v>
          </cell>
        </row>
        <row r="29">
          <cell r="C29">
            <v>158.02904000000001</v>
          </cell>
        </row>
        <row r="30">
          <cell r="C30">
            <v>162.313381666667</v>
          </cell>
        </row>
        <row r="31">
          <cell r="C31">
            <v>162.789076666667</v>
          </cell>
        </row>
        <row r="32">
          <cell r="C32">
            <v>162.33846500000001</v>
          </cell>
        </row>
        <row r="33">
          <cell r="C33">
            <v>153.69860333333301</v>
          </cell>
        </row>
        <row r="34">
          <cell r="C34">
            <v>152.59018666666699</v>
          </cell>
        </row>
        <row r="35">
          <cell r="C35">
            <v>151.72653333333301</v>
          </cell>
        </row>
      </sheetData>
      <sheetData sheetId="17">
        <row r="36">
          <cell r="I36">
            <v>287.63599751532746</v>
          </cell>
        </row>
      </sheetData>
      <sheetData sheetId="18">
        <row r="36">
          <cell r="G36">
            <v>567.33008333333328</v>
          </cell>
        </row>
      </sheetData>
      <sheetData sheetId="19"/>
      <sheetData sheetId="20"/>
      <sheetData sheetId="21"/>
      <sheetData sheetId="22"/>
      <sheetData sheetId="23">
        <row r="36">
          <cell r="E36">
            <v>141.256</v>
          </cell>
        </row>
      </sheetData>
      <sheetData sheetId="24"/>
      <sheetData sheetId="25"/>
      <sheetData sheetId="26"/>
      <sheetData sheetId="27">
        <row r="36">
          <cell r="H36">
            <v>643.39200000000005</v>
          </cell>
        </row>
      </sheetData>
      <sheetData sheetId="28"/>
      <sheetData sheetId="29"/>
      <sheetData sheetId="30"/>
      <sheetData sheetId="31"/>
      <sheetData sheetId="32">
        <row r="36">
          <cell r="E36">
            <v>11.857048208869999</v>
          </cell>
        </row>
      </sheetData>
      <sheetData sheetId="33">
        <row r="12">
          <cell r="R12">
            <v>21.391999999999999</v>
          </cell>
        </row>
      </sheetData>
      <sheetData sheetId="34">
        <row r="36">
          <cell r="E36">
            <v>5.8709517911300004</v>
          </cell>
        </row>
      </sheetData>
      <sheetData sheetId="35">
        <row r="36">
          <cell r="E36">
            <v>18.014768372432499</v>
          </cell>
        </row>
      </sheetData>
      <sheetData sheetId="36"/>
      <sheetData sheetId="37">
        <row r="36">
          <cell r="E36">
            <v>21.432000000000002</v>
          </cell>
        </row>
      </sheetData>
      <sheetData sheetId="38"/>
      <sheetData sheetId="39"/>
      <sheetData sheetId="40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41458</v>
          </cell>
        </row>
      </sheetData>
      <sheetData sheetId="9"/>
      <sheetData sheetId="10">
        <row r="7">
          <cell r="B7">
            <v>41458</v>
          </cell>
        </row>
      </sheetData>
      <sheetData sheetId="11">
        <row r="7">
          <cell r="B7">
            <v>41458</v>
          </cell>
        </row>
      </sheetData>
      <sheetData sheetId="12">
        <row r="7">
          <cell r="B7">
            <v>41458</v>
          </cell>
        </row>
      </sheetData>
      <sheetData sheetId="13">
        <row r="7">
          <cell r="B7">
            <v>41458</v>
          </cell>
        </row>
      </sheetData>
      <sheetData sheetId="14">
        <row r="36">
          <cell r="B36">
            <v>239.19743467365947</v>
          </cell>
        </row>
      </sheetData>
      <sheetData sheetId="15"/>
      <sheetData sheetId="16">
        <row r="12">
          <cell r="C12">
            <v>151.722888333333</v>
          </cell>
        </row>
        <row r="13">
          <cell r="C13">
            <v>151.72</v>
          </cell>
        </row>
        <row r="14">
          <cell r="C14">
            <v>151.72</v>
          </cell>
        </row>
        <row r="15">
          <cell r="C15">
            <v>151.72</v>
          </cell>
        </row>
        <row r="16">
          <cell r="C16">
            <v>151.72538499999999</v>
          </cell>
        </row>
        <row r="17">
          <cell r="C17">
            <v>151.727</v>
          </cell>
        </row>
        <row r="18">
          <cell r="C18">
            <v>151.727</v>
          </cell>
        </row>
        <row r="19">
          <cell r="C19">
            <v>155.28703166666699</v>
          </cell>
        </row>
        <row r="20">
          <cell r="C20">
            <v>161.155746666667</v>
          </cell>
        </row>
        <row r="21">
          <cell r="C21">
            <v>161.84617333333301</v>
          </cell>
        </row>
        <row r="22">
          <cell r="C22">
            <v>159.926668333333</v>
          </cell>
        </row>
        <row r="23">
          <cell r="C23">
            <v>162.31032166666699</v>
          </cell>
        </row>
        <row r="24">
          <cell r="C24">
            <v>162.25572666666699</v>
          </cell>
        </row>
        <row r="25">
          <cell r="C25">
            <v>159.999641666667</v>
          </cell>
        </row>
        <row r="26">
          <cell r="C26">
            <v>159.96598</v>
          </cell>
        </row>
        <row r="27">
          <cell r="C27">
            <v>159.83586</v>
          </cell>
        </row>
        <row r="28">
          <cell r="C28">
            <v>159.15678500000001</v>
          </cell>
        </row>
        <row r="29">
          <cell r="C29">
            <v>159.07596166666701</v>
          </cell>
        </row>
        <row r="30">
          <cell r="C30">
            <v>165.42435499999999</v>
          </cell>
        </row>
        <row r="31">
          <cell r="C31">
            <v>162.64353333333301</v>
          </cell>
        </row>
        <row r="32">
          <cell r="C32">
            <v>165.92902833333301</v>
          </cell>
        </row>
        <row r="33">
          <cell r="C33">
            <v>159.608916666667</v>
          </cell>
        </row>
        <row r="34">
          <cell r="C34">
            <v>152.08745833333299</v>
          </cell>
        </row>
        <row r="35">
          <cell r="C35">
            <v>151.727</v>
          </cell>
        </row>
      </sheetData>
      <sheetData sheetId="17">
        <row r="36">
          <cell r="I36">
            <v>288.36929454068257</v>
          </cell>
        </row>
      </sheetData>
      <sheetData sheetId="18">
        <row r="36">
          <cell r="G36">
            <v>566.45066666666651</v>
          </cell>
        </row>
      </sheetData>
      <sheetData sheetId="19"/>
      <sheetData sheetId="20"/>
      <sheetData sheetId="21"/>
      <sheetData sheetId="22"/>
      <sheetData sheetId="23">
        <row r="36">
          <cell r="E36">
            <v>143.44799999999998</v>
          </cell>
        </row>
      </sheetData>
      <sheetData sheetId="24"/>
      <sheetData sheetId="25"/>
      <sheetData sheetId="26"/>
      <sheetData sheetId="27">
        <row r="36">
          <cell r="H36">
            <v>650.9319999999999</v>
          </cell>
        </row>
      </sheetData>
      <sheetData sheetId="28"/>
      <sheetData sheetId="29"/>
      <sheetData sheetId="30"/>
      <sheetData sheetId="31"/>
      <sheetData sheetId="32">
        <row r="36">
          <cell r="E36">
            <v>14.851184210116001</v>
          </cell>
        </row>
      </sheetData>
      <sheetData sheetId="33">
        <row r="12">
          <cell r="R12">
            <v>22.56</v>
          </cell>
        </row>
      </sheetData>
      <sheetData sheetId="34">
        <row r="36">
          <cell r="E36">
            <v>10.940815789884001</v>
          </cell>
        </row>
      </sheetData>
      <sheetData sheetId="35">
        <row r="36">
          <cell r="E36">
            <v>17.161454742699998</v>
          </cell>
        </row>
      </sheetData>
      <sheetData sheetId="36"/>
      <sheetData sheetId="37">
        <row r="36">
          <cell r="E36">
            <v>24.695999999999994</v>
          </cell>
        </row>
      </sheetData>
      <sheetData sheetId="38"/>
      <sheetData sheetId="39"/>
      <sheetData sheetId="40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41457</v>
          </cell>
        </row>
      </sheetData>
      <sheetData sheetId="9"/>
      <sheetData sheetId="10">
        <row r="7">
          <cell r="B7">
            <v>41457</v>
          </cell>
        </row>
      </sheetData>
      <sheetData sheetId="11">
        <row r="7">
          <cell r="B7">
            <v>41457</v>
          </cell>
        </row>
      </sheetData>
      <sheetData sheetId="12">
        <row r="7">
          <cell r="B7">
            <v>41457</v>
          </cell>
        </row>
      </sheetData>
      <sheetData sheetId="13">
        <row r="7">
          <cell r="B7">
            <v>41457</v>
          </cell>
        </row>
      </sheetData>
      <sheetData sheetId="14">
        <row r="36">
          <cell r="B36">
            <v>235.40580636965637</v>
          </cell>
        </row>
      </sheetData>
      <sheetData sheetId="15"/>
      <sheetData sheetId="16">
        <row r="12">
          <cell r="C12">
            <v>155.61761999999999</v>
          </cell>
        </row>
        <row r="13">
          <cell r="C13">
            <v>151.72</v>
          </cell>
        </row>
        <row r="14">
          <cell r="C14">
            <v>151.78521333333299</v>
          </cell>
        </row>
        <row r="15">
          <cell r="C15">
            <v>151.72</v>
          </cell>
        </row>
        <row r="16">
          <cell r="C16">
            <v>153.00493666666699</v>
          </cell>
        </row>
        <row r="17">
          <cell r="C17">
            <v>151.72</v>
          </cell>
        </row>
        <row r="18">
          <cell r="C18">
            <v>151.72449333333299</v>
          </cell>
        </row>
        <row r="19">
          <cell r="C19">
            <v>151.727</v>
          </cell>
        </row>
        <row r="20">
          <cell r="C20">
            <v>159.40745999999999</v>
          </cell>
        </row>
        <row r="21">
          <cell r="C21">
            <v>160.84799000000001</v>
          </cell>
        </row>
        <row r="22">
          <cell r="C22">
            <v>160.33823166666701</v>
          </cell>
        </row>
        <row r="23">
          <cell r="C23">
            <v>160.26403166666699</v>
          </cell>
        </row>
        <row r="24">
          <cell r="C24">
            <v>160.81540000000001</v>
          </cell>
        </row>
        <row r="25">
          <cell r="C25">
            <v>158.99090833333301</v>
          </cell>
        </row>
        <row r="26">
          <cell r="C26">
            <v>163.40574833333301</v>
          </cell>
        </row>
        <row r="27">
          <cell r="C27">
            <v>161.65411166666701</v>
          </cell>
        </row>
        <row r="28">
          <cell r="C28">
            <v>162.24798833333301</v>
          </cell>
        </row>
        <row r="29">
          <cell r="C29">
            <v>158.95193333333299</v>
          </cell>
        </row>
        <row r="30">
          <cell r="C30">
            <v>163.18881999999999</v>
          </cell>
        </row>
        <row r="31">
          <cell r="C31">
            <v>161.20336666666699</v>
          </cell>
        </row>
        <row r="32">
          <cell r="C32">
            <v>165.05534666666699</v>
          </cell>
        </row>
        <row r="33">
          <cell r="C33">
            <v>161.90429666666699</v>
          </cell>
        </row>
        <row r="34">
          <cell r="C34">
            <v>156.22482666666701</v>
          </cell>
        </row>
        <row r="35">
          <cell r="C35">
            <v>155.255928333333</v>
          </cell>
        </row>
      </sheetData>
      <sheetData sheetId="17">
        <row r="36">
          <cell r="I36">
            <v>291.31407063606565</v>
          </cell>
        </row>
      </sheetData>
      <sheetData sheetId="18">
        <row r="36">
          <cell r="G36">
            <v>566.49274999999989</v>
          </cell>
        </row>
      </sheetData>
      <sheetData sheetId="19"/>
      <sheetData sheetId="20"/>
      <sheetData sheetId="21"/>
      <sheetData sheetId="22"/>
      <sheetData sheetId="23">
        <row r="36">
          <cell r="E36">
            <v>159.34399999999999</v>
          </cell>
        </row>
      </sheetData>
      <sheetData sheetId="24"/>
      <sheetData sheetId="25"/>
      <sheetData sheetId="26"/>
      <sheetData sheetId="27">
        <row r="36">
          <cell r="H36">
            <v>654.25599999999997</v>
          </cell>
        </row>
      </sheetData>
      <sheetData sheetId="28"/>
      <sheetData sheetId="29"/>
      <sheetData sheetId="30"/>
      <sheetData sheetId="31"/>
      <sheetData sheetId="32">
        <row r="36">
          <cell r="E36">
            <v>8.9353905748210014</v>
          </cell>
        </row>
      </sheetData>
      <sheetData sheetId="33">
        <row r="12">
          <cell r="R12">
            <v>9.5279999999999987</v>
          </cell>
        </row>
      </sheetData>
      <sheetData sheetId="34">
        <row r="36">
          <cell r="E36">
            <v>8.4726094251789998</v>
          </cell>
        </row>
      </sheetData>
      <sheetData sheetId="35">
        <row r="36">
          <cell r="E36">
            <v>18.228120782927501</v>
          </cell>
        </row>
      </sheetData>
      <sheetData sheetId="36"/>
      <sheetData sheetId="37">
        <row r="36">
          <cell r="E36">
            <v>22.44</v>
          </cell>
        </row>
      </sheetData>
      <sheetData sheetId="38"/>
      <sheetData sheetId="39"/>
      <sheetData sheetId="40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41456</v>
          </cell>
        </row>
      </sheetData>
      <sheetData sheetId="9"/>
      <sheetData sheetId="10">
        <row r="7">
          <cell r="B7">
            <v>41456</v>
          </cell>
        </row>
      </sheetData>
      <sheetData sheetId="11">
        <row r="7">
          <cell r="B7">
            <v>41456</v>
          </cell>
        </row>
      </sheetData>
      <sheetData sheetId="12">
        <row r="7">
          <cell r="B7">
            <v>41456</v>
          </cell>
        </row>
      </sheetData>
      <sheetData sheetId="13">
        <row r="7">
          <cell r="B7">
            <v>41456</v>
          </cell>
        </row>
      </sheetData>
      <sheetData sheetId="14">
        <row r="36">
          <cell r="B36">
            <v>216.35280849090202</v>
          </cell>
        </row>
      </sheetData>
      <sheetData sheetId="15"/>
      <sheetData sheetId="16">
        <row r="12">
          <cell r="C12">
            <v>151.727</v>
          </cell>
        </row>
        <row r="13">
          <cell r="C13">
            <v>151.727</v>
          </cell>
        </row>
        <row r="14">
          <cell r="C14">
            <v>151.727</v>
          </cell>
        </row>
        <row r="15">
          <cell r="C15">
            <v>151.727</v>
          </cell>
        </row>
        <row r="16">
          <cell r="C16">
            <v>151.727</v>
          </cell>
        </row>
        <row r="17">
          <cell r="C17">
            <v>151.727</v>
          </cell>
        </row>
        <row r="18">
          <cell r="C18">
            <v>153.587166666667</v>
          </cell>
        </row>
        <row r="19">
          <cell r="C19">
            <v>157.29541499999999</v>
          </cell>
        </row>
        <row r="20">
          <cell r="C20">
            <v>160.43401666666699</v>
          </cell>
        </row>
        <row r="21">
          <cell r="C21">
            <v>163.46125499999999</v>
          </cell>
        </row>
        <row r="22">
          <cell r="C22">
            <v>162.531421666667</v>
          </cell>
        </row>
        <row r="23">
          <cell r="C23">
            <v>163.00255833333301</v>
          </cell>
        </row>
        <row r="24">
          <cell r="C24">
            <v>161.489383333333</v>
          </cell>
        </row>
        <row r="25">
          <cell r="C25">
            <v>160.41487833333301</v>
          </cell>
        </row>
        <row r="26">
          <cell r="C26">
            <v>160.98260666666701</v>
          </cell>
        </row>
        <row r="27">
          <cell r="C27">
            <v>158.79537500000001</v>
          </cell>
        </row>
        <row r="28">
          <cell r="C28">
            <v>160.172521666667</v>
          </cell>
        </row>
        <row r="29">
          <cell r="C29">
            <v>155.615645</v>
          </cell>
        </row>
        <row r="30">
          <cell r="C30">
            <v>163.80536833333301</v>
          </cell>
        </row>
        <row r="31">
          <cell r="C31">
            <v>162.98091500000001</v>
          </cell>
        </row>
        <row r="32">
          <cell r="C32">
            <v>164.10453999999999</v>
          </cell>
        </row>
        <row r="33">
          <cell r="C33">
            <v>158.38748333333299</v>
          </cell>
        </row>
        <row r="34">
          <cell r="C34">
            <v>155.162898333333</v>
          </cell>
        </row>
        <row r="35">
          <cell r="C35">
            <v>151.72</v>
          </cell>
        </row>
      </sheetData>
      <sheetData sheetId="17">
        <row r="36">
          <cell r="I36">
            <v>213.69913448716568</v>
          </cell>
        </row>
      </sheetData>
      <sheetData sheetId="18">
        <row r="36">
          <cell r="G36">
            <v>565.37908333333337</v>
          </cell>
        </row>
      </sheetData>
      <sheetData sheetId="19"/>
      <sheetData sheetId="20"/>
      <sheetData sheetId="21"/>
      <sheetData sheetId="22"/>
      <sheetData sheetId="23">
        <row r="36">
          <cell r="E36">
            <v>154.97600000000003</v>
          </cell>
        </row>
      </sheetData>
      <sheetData sheetId="24"/>
      <sheetData sheetId="25"/>
      <sheetData sheetId="26"/>
      <sheetData sheetId="27">
        <row r="36">
          <cell r="H36">
            <v>673.97199999999998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0.51110865167349995</v>
          </cell>
        </row>
      </sheetData>
      <sheetData sheetId="33">
        <row r="12">
          <cell r="R12">
            <v>21.968</v>
          </cell>
        </row>
      </sheetData>
      <sheetData sheetId="34">
        <row r="36">
          <cell r="E36">
            <v>0.41689134832649999</v>
          </cell>
        </row>
      </sheetData>
      <sheetData sheetId="35">
        <row r="36">
          <cell r="E36">
            <v>2.2201744313900003</v>
          </cell>
        </row>
      </sheetData>
      <sheetData sheetId="36"/>
      <sheetData sheetId="37">
        <row r="36">
          <cell r="E36">
            <v>3.4239999999999999</v>
          </cell>
        </row>
      </sheetData>
      <sheetData sheetId="38"/>
      <sheetData sheetId="39"/>
      <sheetData sheetId="4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41481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41480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41478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D53"/>
  <sheetViews>
    <sheetView tabSelected="1" topLeftCell="A16" zoomScale="80" zoomScaleNormal="80" workbookViewId="0">
      <selection activeCell="A35" sqref="A35"/>
    </sheetView>
  </sheetViews>
  <sheetFormatPr defaultColWidth="9.140625" defaultRowHeight="12.75" x14ac:dyDescent="0.2"/>
  <cols>
    <col min="1" max="1" width="3.5703125" style="1" customWidth="1"/>
    <col min="2" max="2" width="9.85546875" style="1" customWidth="1"/>
    <col min="3" max="3" width="9" style="1" customWidth="1"/>
    <col min="4" max="4" width="8.7109375" style="1" bestFit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11.140625" style="1" bestFit="1" customWidth="1"/>
    <col min="10" max="11" width="10.85546875" style="1" bestFit="1" customWidth="1"/>
    <col min="12" max="15" width="9" style="1" bestFit="1" customWidth="1"/>
    <col min="16" max="32" width="9.5703125" style="1" bestFit="1" customWidth="1"/>
    <col min="33" max="33" width="9.140625" style="2" customWidth="1"/>
    <col min="34" max="16384" width="9.140625" style="1"/>
  </cols>
  <sheetData>
    <row r="1" spans="1:33" x14ac:dyDescent="0.2">
      <c r="AG1"/>
    </row>
    <row r="2" spans="1:33" ht="25.5" customHeight="1" x14ac:dyDescent="0.2">
      <c r="B2" s="28"/>
      <c r="C2" s="30"/>
      <c r="D2" s="29"/>
      <c r="E2" s="26"/>
      <c r="F2" s="26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/>
    </row>
    <row r="3" spans="1:33" ht="24.75" customHeight="1" x14ac:dyDescent="0.2">
      <c r="B3" s="28"/>
      <c r="C3" s="26"/>
      <c r="D3" s="27"/>
      <c r="E3" s="26"/>
      <c r="F3" s="2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/>
    </row>
    <row r="4" spans="1:33" ht="13.5" customHeight="1" x14ac:dyDescent="0.2">
      <c r="AG4"/>
    </row>
    <row r="5" spans="1:33" x14ac:dyDescent="0.2">
      <c r="AG5"/>
    </row>
    <row r="6" spans="1:33" x14ac:dyDescent="0.2">
      <c r="AG6"/>
    </row>
    <row r="7" spans="1:33" ht="26.25" customHeight="1" x14ac:dyDescent="0.2">
      <c r="B7" s="11" t="s">
        <v>11</v>
      </c>
    </row>
    <row r="8" spans="1:33" ht="18.75" x14ac:dyDescent="0.2">
      <c r="B8" s="24" t="s">
        <v>10</v>
      </c>
    </row>
    <row r="9" spans="1:33" ht="20.25" x14ac:dyDescent="0.2">
      <c r="B9" s="11" t="str">
        <f>+[1]PEAJE!C8</f>
        <v>PERIODO: 01.JULIO.2013 - 31.JULIO.2013</v>
      </c>
      <c r="C9" s="23"/>
      <c r="D9" s="23"/>
      <c r="E9" s="23"/>
      <c r="F9" s="23"/>
      <c r="G9" s="23"/>
    </row>
    <row r="11" spans="1:33" x14ac:dyDescent="0.2">
      <c r="C11" s="22">
        <f>[32]Sheet1!C4</f>
        <v>41456</v>
      </c>
      <c r="D11" s="22">
        <f>[32]Sheet1!D4</f>
        <v>41457</v>
      </c>
      <c r="E11" s="22">
        <f>[32]Sheet1!E4</f>
        <v>41458</v>
      </c>
      <c r="F11" s="22">
        <f>[32]Sheet1!F4</f>
        <v>41459</v>
      </c>
      <c r="G11" s="22">
        <f>[32]Sheet1!G4</f>
        <v>41460</v>
      </c>
      <c r="H11" s="22">
        <f>[32]Sheet1!H4</f>
        <v>41461</v>
      </c>
      <c r="I11" s="22">
        <f>[32]Sheet1!I4</f>
        <v>41462</v>
      </c>
      <c r="J11" s="22">
        <f>[32]Sheet1!J4</f>
        <v>41463</v>
      </c>
      <c r="K11" s="22">
        <f>[32]Sheet1!K4</f>
        <v>41464</v>
      </c>
      <c r="L11" s="22">
        <f>+[32]Sheet1!L$4</f>
        <v>41465</v>
      </c>
      <c r="M11" s="22">
        <f>+[32]Sheet1!M$4</f>
        <v>41466</v>
      </c>
      <c r="N11" s="22">
        <f>+[32]Sheet1!N$4</f>
        <v>41467</v>
      </c>
      <c r="O11" s="22">
        <f>+[32]Sheet1!O$4</f>
        <v>41468</v>
      </c>
      <c r="P11" s="22">
        <f>+[32]Sheet1!P$4</f>
        <v>41469</v>
      </c>
      <c r="Q11" s="22">
        <f>+[32]Sheet1!Q$4</f>
        <v>41470</v>
      </c>
      <c r="R11" s="22">
        <f>+[32]Sheet1!R$4</f>
        <v>41471</v>
      </c>
      <c r="S11" s="22">
        <f>+[32]Sheet1!S$4</f>
        <v>41472</v>
      </c>
      <c r="T11" s="22">
        <f>+[32]Sheet1!T$4</f>
        <v>41473</v>
      </c>
      <c r="U11" s="22">
        <f>+[32]Sheet1!U$4</f>
        <v>41474</v>
      </c>
      <c r="V11" s="22">
        <f>+[32]Sheet1!V$4</f>
        <v>41475</v>
      </c>
      <c r="W11" s="22">
        <f>+[32]Sheet1!W$4</f>
        <v>41476</v>
      </c>
      <c r="X11" s="22">
        <f>+[32]Sheet1!X$4</f>
        <v>41477</v>
      </c>
      <c r="Y11" s="22">
        <f>+[32]Sheet1!Y$4</f>
        <v>41478</v>
      </c>
      <c r="Z11" s="22">
        <f>+[32]Sheet1!Z$4</f>
        <v>41479</v>
      </c>
      <c r="AA11" s="22">
        <f>+[32]Sheet1!AA$4</f>
        <v>41480</v>
      </c>
      <c r="AB11" s="22">
        <f>+[32]Sheet1!AB$4</f>
        <v>41481</v>
      </c>
      <c r="AC11" s="22">
        <f>+[32]Sheet1!AC$4</f>
        <v>41482</v>
      </c>
      <c r="AD11" s="22">
        <f>+[32]Sheet1!AD$4</f>
        <v>41483</v>
      </c>
      <c r="AE11" s="22">
        <f>+[32]Sheet1!AE$4</f>
        <v>41484</v>
      </c>
      <c r="AF11" s="22">
        <f>+[32]Sheet1!AF$4</f>
        <v>41485</v>
      </c>
      <c r="AG11" s="22">
        <f>+[32]Sheet1!AG$4</f>
        <v>41486</v>
      </c>
    </row>
    <row r="12" spans="1:33" s="20" customFormat="1" ht="20.100000000000001" customHeight="1" x14ac:dyDescent="0.2">
      <c r="B12" s="21" t="s">
        <v>9</v>
      </c>
      <c r="C12" s="14">
        <f>+[63]RESUMEN!$B$7</f>
        <v>41456</v>
      </c>
      <c r="D12" s="14">
        <f>+[62]RESUMEN!$B$7</f>
        <v>41457</v>
      </c>
      <c r="E12" s="14">
        <f>+[61]RESUMEN!$B$7</f>
        <v>41458</v>
      </c>
      <c r="F12" s="14">
        <f>+[60]RESUMEN!$B$7</f>
        <v>41459</v>
      </c>
      <c r="G12" s="14">
        <f>+[59]RESUMEN!$B$7</f>
        <v>41460</v>
      </c>
      <c r="H12" s="14">
        <f>+[58]RESUMEN!$B$7</f>
        <v>41461</v>
      </c>
      <c r="I12" s="14">
        <f>+[57]RESUMEN!$B$7</f>
        <v>41462</v>
      </c>
      <c r="J12" s="14">
        <f>+[56]RESUMEN!$B$7</f>
        <v>41463</v>
      </c>
      <c r="K12" s="14">
        <f>+[55]RESUMEN!$B$7</f>
        <v>41464</v>
      </c>
      <c r="L12" s="14">
        <f>+[54]RESUMEN!$B$7</f>
        <v>41465</v>
      </c>
      <c r="M12" s="14">
        <f>+[53]RESUMEN!$B$7</f>
        <v>41466</v>
      </c>
      <c r="N12" s="14">
        <f>+[52]RESUMEN!$B$7</f>
        <v>41467</v>
      </c>
      <c r="O12" s="14">
        <f>+[51]RESUMEN!$B$7</f>
        <v>41468</v>
      </c>
      <c r="P12" s="14">
        <f>+[50]RESUMEN!$B$7</f>
        <v>41469</v>
      </c>
      <c r="Q12" s="14">
        <f>+[49]RESUMEN!$B$7</f>
        <v>41470</v>
      </c>
      <c r="R12" s="14">
        <f>+[48]RESUMEN!$B$7</f>
        <v>41471</v>
      </c>
      <c r="S12" s="14">
        <f>+[47]RESUMEN!$B$7</f>
        <v>41472</v>
      </c>
      <c r="T12" s="14">
        <f>+[46]RESUMEN!$B$7</f>
        <v>41473</v>
      </c>
      <c r="U12" s="14">
        <f>+[45]RESUMEN!$B$7</f>
        <v>41474</v>
      </c>
      <c r="V12" s="14">
        <f>+[44]RESUMEN!$B$7</f>
        <v>41475</v>
      </c>
      <c r="W12" s="14">
        <f>+[43]RESUMEN!$B$7</f>
        <v>41476</v>
      </c>
      <c r="X12" s="14">
        <f>+[42]RESUMEN!$B$7</f>
        <v>41477</v>
      </c>
      <c r="Y12" s="14">
        <f>+[41]RESUMEN!$B$7</f>
        <v>41478</v>
      </c>
      <c r="Z12" s="14">
        <f>+[40]RESUMEN!$B$7</f>
        <v>41479</v>
      </c>
      <c r="AA12" s="14">
        <f>+[39]RESUMEN!$B$7</f>
        <v>41480</v>
      </c>
      <c r="AB12" s="14">
        <f>+[38]RESUMEN!$B$7</f>
        <v>41481</v>
      </c>
      <c r="AC12" s="14">
        <f>+[37]RESUMEN!$B$7</f>
        <v>41482</v>
      </c>
      <c r="AD12" s="14">
        <f>+[36]RESUMEN!$B$7</f>
        <v>41483</v>
      </c>
      <c r="AE12" s="14">
        <f>+[35]RESUMEN!$B$7</f>
        <v>41484</v>
      </c>
      <c r="AF12" s="14">
        <f>+[34]RESUMEN!$B$7</f>
        <v>41485</v>
      </c>
      <c r="AG12" s="14">
        <f>+[33]RESUMEN!$B$7</f>
        <v>41486</v>
      </c>
    </row>
    <row r="13" spans="1:33" ht="20.100000000000001" customHeight="1" x14ac:dyDescent="0.2">
      <c r="A13" s="17"/>
      <c r="B13" s="18">
        <v>4.1666666666666664E-2</v>
      </c>
      <c r="C13" s="7">
        <f>+'[63]ENEL PCA+PCF'!$C12</f>
        <v>151.727</v>
      </c>
      <c r="D13" s="7">
        <f>+'[62]ENEL PCA+PCF'!$C12</f>
        <v>155.61761999999999</v>
      </c>
      <c r="E13" s="7">
        <f>+'[61]ENEL PCA+PCF'!$C12</f>
        <v>151.722888333333</v>
      </c>
      <c r="F13" s="7">
        <f>+'[60]ENEL PCA+PCF'!$C12</f>
        <v>151.72544666666701</v>
      </c>
      <c r="G13" s="7">
        <f>+'[59]ENEL PCA+PCF'!$C12</f>
        <v>151.72</v>
      </c>
      <c r="H13" s="7">
        <f>+'[58]ENEL PCA+PCF'!$C12</f>
        <v>155.17430666666701</v>
      </c>
      <c r="I13" s="7">
        <f>+'[57]ENEL PCA+PCF'!$C12</f>
        <v>152.78346999999999</v>
      </c>
      <c r="J13" s="7">
        <f>+'[56]ENEL PCA+PCF'!$C12</f>
        <v>147.30582000000001</v>
      </c>
      <c r="K13" s="7">
        <f>+'[55]ENEL PCA+PCF'!$C12</f>
        <v>151.32323833333299</v>
      </c>
      <c r="L13" s="7">
        <f>+'[54]ENEL PCA+PCF'!$C12</f>
        <v>157.21525500000001</v>
      </c>
      <c r="M13" s="7">
        <f>+'[53]ENEL PCA+PCF'!$C12</f>
        <v>155.55725333333299</v>
      </c>
      <c r="N13" s="7">
        <f>+'[52]ENEL PCA+PCF'!$C12</f>
        <v>153.02000000000001</v>
      </c>
      <c r="O13" s="7">
        <f>+'[51]ENEL PCA+PCF'!$C12</f>
        <v>153.47457499999999</v>
      </c>
      <c r="P13" s="7">
        <f>+'[50]ENEL PCA+PCF'!$C12</f>
        <v>153.02000000000001</v>
      </c>
      <c r="Q13" s="7">
        <f>+'[49]ENEL PCA+PCF'!$C12</f>
        <v>154.37812666666699</v>
      </c>
      <c r="R13" s="7">
        <f>+'[48]ENEL PCA+PCF'!$C12</f>
        <v>154.12</v>
      </c>
      <c r="S13" s="7">
        <f>+'[47]ENEL PCA+PCF'!$C12</f>
        <v>154.946</v>
      </c>
      <c r="T13" s="7">
        <f>+'[46]ENEL PCA+PCF'!$C12</f>
        <v>154.946</v>
      </c>
      <c r="U13" s="7">
        <f>+'[45]ENEL PCA+PCF'!$C12</f>
        <v>153.245045</v>
      </c>
      <c r="V13" s="7">
        <f>+'[44]ENEL PCA+PCF'!$C12</f>
        <v>150.20836</v>
      </c>
      <c r="W13" s="7">
        <f>+'[43]ENEL PCA+PCF'!$C12</f>
        <v>151.480821666667</v>
      </c>
      <c r="X13" s="7">
        <f>+'[42]ENEL PCA+PCF'!$C12</f>
        <v>148.23500000000001</v>
      </c>
      <c r="Y13" s="7">
        <f>+'[41]ENEL PCA+PCF'!$C12</f>
        <v>146.867596666667</v>
      </c>
      <c r="Z13" s="7">
        <f>+'[40]ENEL PCA+PCF'!$C12</f>
        <v>153.04309000000001</v>
      </c>
      <c r="AA13" s="7">
        <f>+'[39]ENEL PCA+PCF'!$C12</f>
        <v>151.180116666667</v>
      </c>
      <c r="AB13" s="7">
        <f>+'[38]ENEL PCA+PCF'!$C12</f>
        <v>150.958493333333</v>
      </c>
      <c r="AC13" s="7">
        <f>+'[37]ENEL PCA+PCF'!$C12</f>
        <v>154.403166666667</v>
      </c>
      <c r="AD13" s="7">
        <f>+'[36]ENEL PCA+PCF'!$C12</f>
        <v>161.66454999999999</v>
      </c>
      <c r="AE13" s="7">
        <f>+'[35]ENEL PCA+PCF'!$C12</f>
        <v>154.291371666667</v>
      </c>
      <c r="AF13" s="7">
        <f>+'[34]ENEL PCA+PCF'!$C12</f>
        <v>158.71303499999999</v>
      </c>
      <c r="AG13" s="7">
        <f>+'[33]ENEL PCA+PCF'!$C12</f>
        <v>156.22300000000001</v>
      </c>
    </row>
    <row r="14" spans="1:33" ht="20.100000000000001" customHeight="1" x14ac:dyDescent="0.2">
      <c r="A14" s="17"/>
      <c r="B14" s="18">
        <v>8.3333333333333301E-2</v>
      </c>
      <c r="C14" s="7">
        <f>+'[63]ENEL PCA+PCF'!$C13</f>
        <v>151.727</v>
      </c>
      <c r="D14" s="7">
        <f>+'[62]ENEL PCA+PCF'!$C13</f>
        <v>151.72</v>
      </c>
      <c r="E14" s="7">
        <f>+'[61]ENEL PCA+PCF'!$C13</f>
        <v>151.72</v>
      </c>
      <c r="F14" s="7">
        <f>+'[60]ENEL PCA+PCF'!$C13</f>
        <v>151.72</v>
      </c>
      <c r="G14" s="7">
        <f>+'[59]ENEL PCA+PCF'!$C13</f>
        <v>151.72</v>
      </c>
      <c r="H14" s="7">
        <f>+'[58]ENEL PCA+PCF'!$C13</f>
        <v>149.512918333333</v>
      </c>
      <c r="I14" s="7">
        <f>+'[57]ENEL PCA+PCF'!$C13</f>
        <v>140.58009166666699</v>
      </c>
      <c r="J14" s="7">
        <f>+'[56]ENEL PCA+PCF'!$C13</f>
        <v>142.68535499999999</v>
      </c>
      <c r="K14" s="7">
        <f>+'[55]ENEL PCA+PCF'!$C13</f>
        <v>149.615015</v>
      </c>
      <c r="L14" s="7">
        <f>+'[54]ENEL PCA+PCF'!$C13</f>
        <v>149.113143333333</v>
      </c>
      <c r="M14" s="7">
        <f>+'[53]ENEL PCA+PCF'!$C13</f>
        <v>154.75510666666699</v>
      </c>
      <c r="N14" s="7">
        <f>+'[52]ENEL PCA+PCF'!$C13</f>
        <v>153.012</v>
      </c>
      <c r="O14" s="7">
        <f>+'[51]ENEL PCA+PCF'!$C13</f>
        <v>153.02000000000001</v>
      </c>
      <c r="P14" s="7">
        <f>+'[50]ENEL PCA+PCF'!$C13</f>
        <v>153.02000000000001</v>
      </c>
      <c r="Q14" s="7">
        <f>+'[49]ENEL PCA+PCF'!$C13</f>
        <v>154.12</v>
      </c>
      <c r="R14" s="7">
        <f>+'[48]ENEL PCA+PCF'!$C13</f>
        <v>154.12</v>
      </c>
      <c r="S14" s="7">
        <f>+'[47]ENEL PCA+PCF'!$C13</f>
        <v>154.946</v>
      </c>
      <c r="T14" s="7">
        <f>+'[46]ENEL PCA+PCF'!$C13</f>
        <v>154.946</v>
      </c>
      <c r="U14" s="7">
        <f>+'[45]ENEL PCA+PCF'!$C13</f>
        <v>149.74189833333301</v>
      </c>
      <c r="V14" s="7">
        <f>+'[44]ENEL PCA+PCF'!$C13</f>
        <v>150.00244166666701</v>
      </c>
      <c r="W14" s="7">
        <f>+'[43]ENEL PCA+PCF'!$C13</f>
        <v>148.64235833333299</v>
      </c>
      <c r="X14" s="7">
        <f>+'[42]ENEL PCA+PCF'!$C13</f>
        <v>148.23500000000001</v>
      </c>
      <c r="Y14" s="7">
        <f>+'[41]ENEL PCA+PCF'!$C13</f>
        <v>144.89811499999999</v>
      </c>
      <c r="Z14" s="7">
        <f>+'[40]ENEL PCA+PCF'!$C13</f>
        <v>148.23500000000001</v>
      </c>
      <c r="AA14" s="7">
        <f>+'[39]ENEL PCA+PCF'!$C13</f>
        <v>150.53883666666701</v>
      </c>
      <c r="AB14" s="7">
        <f>+'[38]ENEL PCA+PCF'!$C13</f>
        <v>150.96055833333301</v>
      </c>
      <c r="AC14" s="7">
        <f>+'[37]ENEL PCA+PCF'!$C13</f>
        <v>152.088558333333</v>
      </c>
      <c r="AD14" s="7">
        <f>+'[36]ENEL PCA+PCF'!$C13</f>
        <v>157.851413333333</v>
      </c>
      <c r="AE14" s="7">
        <f>+'[35]ENEL PCA+PCF'!$C13</f>
        <v>150.814055</v>
      </c>
      <c r="AF14" s="7">
        <f>+'[34]ENEL PCA+PCF'!$C13</f>
        <v>153.43331499999999</v>
      </c>
      <c r="AG14" s="7">
        <f>+'[33]ENEL PCA+PCF'!$C13</f>
        <v>155.82599999999999</v>
      </c>
    </row>
    <row r="15" spans="1:33" ht="20.100000000000001" customHeight="1" x14ac:dyDescent="0.2">
      <c r="A15" s="17"/>
      <c r="B15" s="18">
        <v>0.125</v>
      </c>
      <c r="C15" s="7">
        <f>+'[63]ENEL PCA+PCF'!$C14</f>
        <v>151.727</v>
      </c>
      <c r="D15" s="7">
        <f>+'[62]ENEL PCA+PCF'!$C14</f>
        <v>151.78521333333299</v>
      </c>
      <c r="E15" s="7">
        <f>+'[61]ENEL PCA+PCF'!$C14</f>
        <v>151.72</v>
      </c>
      <c r="F15" s="7">
        <f>+'[60]ENEL PCA+PCF'!$C14</f>
        <v>151.72</v>
      </c>
      <c r="G15" s="7">
        <f>+'[59]ENEL PCA+PCF'!$C14</f>
        <v>151.51683333333301</v>
      </c>
      <c r="H15" s="7">
        <f>+'[58]ENEL PCA+PCF'!$C14</f>
        <v>151.19</v>
      </c>
      <c r="I15" s="7">
        <f>+'[57]ENEL PCA+PCF'!$C14</f>
        <v>140.99696333333301</v>
      </c>
      <c r="J15" s="7">
        <f>+'[56]ENEL PCA+PCF'!$C14</f>
        <v>140.28835000000001</v>
      </c>
      <c r="K15" s="7">
        <f>+'[55]ENEL PCA+PCF'!$C14</f>
        <v>149.713696666667</v>
      </c>
      <c r="L15" s="7">
        <f>+'[54]ENEL PCA+PCF'!$C14</f>
        <v>149.95802499999999</v>
      </c>
      <c r="M15" s="7">
        <f>+'[53]ENEL PCA+PCF'!$C14</f>
        <v>151.85070999999999</v>
      </c>
      <c r="N15" s="7">
        <f>+'[52]ENEL PCA+PCF'!$C14</f>
        <v>153.012</v>
      </c>
      <c r="O15" s="7">
        <f>+'[51]ENEL PCA+PCF'!$C14</f>
        <v>153.02000000000001</v>
      </c>
      <c r="P15" s="7">
        <f>+'[50]ENEL PCA+PCF'!$C14</f>
        <v>152.90511166666701</v>
      </c>
      <c r="Q15" s="7">
        <f>+'[49]ENEL PCA+PCF'!$C14</f>
        <v>154.98358833333299</v>
      </c>
      <c r="R15" s="7">
        <f>+'[48]ENEL PCA+PCF'!$C14</f>
        <v>154.12</v>
      </c>
      <c r="S15" s="7">
        <f>+'[47]ENEL PCA+PCF'!$C14</f>
        <v>154.946</v>
      </c>
      <c r="T15" s="7">
        <f>+'[46]ENEL PCA+PCF'!$C14</f>
        <v>154.946</v>
      </c>
      <c r="U15" s="7">
        <f>+'[45]ENEL PCA+PCF'!$C14</f>
        <v>149.06843833333301</v>
      </c>
      <c r="V15" s="7">
        <f>+'[44]ENEL PCA+PCF'!$C14</f>
        <v>150.00163166666701</v>
      </c>
      <c r="W15" s="7">
        <f>+'[43]ENEL PCA+PCF'!$C14</f>
        <v>154.12</v>
      </c>
      <c r="X15" s="7">
        <f>+'[42]ENEL PCA+PCF'!$C14</f>
        <v>149.84275</v>
      </c>
      <c r="Y15" s="7">
        <f>+'[41]ENEL PCA+PCF'!$C14</f>
        <v>146.03681499999999</v>
      </c>
      <c r="Z15" s="7">
        <f>+'[40]ENEL PCA+PCF'!$C14</f>
        <v>152.29899166666701</v>
      </c>
      <c r="AA15" s="7">
        <f>+'[39]ENEL PCA+PCF'!$C14</f>
        <v>153.25157666666701</v>
      </c>
      <c r="AB15" s="7">
        <f>+'[38]ENEL PCA+PCF'!$C14</f>
        <v>150.56046333333299</v>
      </c>
      <c r="AC15" s="7">
        <f>+'[37]ENEL PCA+PCF'!$C14</f>
        <v>152.04076333333299</v>
      </c>
      <c r="AD15" s="7">
        <f>+'[36]ENEL PCA+PCF'!$C14</f>
        <v>151.81856999999999</v>
      </c>
      <c r="AE15" s="7">
        <f>+'[35]ENEL PCA+PCF'!$C14</f>
        <v>152.907041666667</v>
      </c>
      <c r="AF15" s="7">
        <f>+'[34]ENEL PCA+PCF'!$C14</f>
        <v>153.63444166666699</v>
      </c>
      <c r="AG15" s="7">
        <f>+'[33]ENEL PCA+PCF'!$C14</f>
        <v>156.09854999999999</v>
      </c>
    </row>
    <row r="16" spans="1:33" ht="20.100000000000001" customHeight="1" x14ac:dyDescent="0.2">
      <c r="A16" s="17"/>
      <c r="B16" s="18">
        <v>0.16666666666666699</v>
      </c>
      <c r="C16" s="7">
        <f>+'[63]ENEL PCA+PCF'!$C15</f>
        <v>151.727</v>
      </c>
      <c r="D16" s="7">
        <f>+'[62]ENEL PCA+PCF'!$C15</f>
        <v>151.72</v>
      </c>
      <c r="E16" s="7">
        <f>+'[61]ENEL PCA+PCF'!$C15</f>
        <v>151.72</v>
      </c>
      <c r="F16" s="7">
        <f>+'[60]ENEL PCA+PCF'!$C15</f>
        <v>151.72</v>
      </c>
      <c r="G16" s="7">
        <f>+'[59]ENEL PCA+PCF'!$C15</f>
        <v>151.19</v>
      </c>
      <c r="H16" s="7">
        <f>+'[58]ENEL PCA+PCF'!$C15</f>
        <v>149.49831666666699</v>
      </c>
      <c r="I16" s="7">
        <f>+'[57]ENEL PCA+PCF'!$C15</f>
        <v>151.19</v>
      </c>
      <c r="J16" s="7">
        <f>+'[56]ENEL PCA+PCF'!$C15</f>
        <v>153.433066666667</v>
      </c>
      <c r="K16" s="7">
        <f>+'[55]ENEL PCA+PCF'!$C15</f>
        <v>153.357405</v>
      </c>
      <c r="L16" s="7">
        <f>+'[54]ENEL PCA+PCF'!$C15</f>
        <v>150.07102499999999</v>
      </c>
      <c r="M16" s="7">
        <f>+'[53]ENEL PCA+PCF'!$C15</f>
        <v>152.37960000000001</v>
      </c>
      <c r="N16" s="7">
        <f>+'[52]ENEL PCA+PCF'!$C15</f>
        <v>153.02000000000001</v>
      </c>
      <c r="O16" s="7">
        <f>+'[51]ENEL PCA+PCF'!$C15</f>
        <v>153.02000000000001</v>
      </c>
      <c r="P16" s="7">
        <f>+'[50]ENEL PCA+PCF'!$C15</f>
        <v>157.15668666666701</v>
      </c>
      <c r="Q16" s="7">
        <f>+'[49]ENEL PCA+PCF'!$C15</f>
        <v>153.33869999999999</v>
      </c>
      <c r="R16" s="7">
        <f>+'[48]ENEL PCA+PCF'!$C15</f>
        <v>154.67066666666699</v>
      </c>
      <c r="S16" s="7">
        <f>+'[47]ENEL PCA+PCF'!$C15</f>
        <v>154.946</v>
      </c>
      <c r="T16" s="7">
        <f>+'[46]ENEL PCA+PCF'!$C15</f>
        <v>154.946</v>
      </c>
      <c r="U16" s="7">
        <f>+'[45]ENEL PCA+PCF'!$C15</f>
        <v>151.13578000000001</v>
      </c>
      <c r="V16" s="7">
        <f>+'[44]ENEL PCA+PCF'!$C15</f>
        <v>150.51933333333301</v>
      </c>
      <c r="W16" s="7">
        <f>+'[43]ENEL PCA+PCF'!$C15</f>
        <v>150.60559166666701</v>
      </c>
      <c r="X16" s="7">
        <f>+'[42]ENEL PCA+PCF'!$C15</f>
        <v>148.23500000000001</v>
      </c>
      <c r="Y16" s="7">
        <f>+'[41]ENEL PCA+PCF'!$C15</f>
        <v>146.05059333333301</v>
      </c>
      <c r="Z16" s="7">
        <f>+'[40]ENEL PCA+PCF'!$C15</f>
        <v>150.67803333333299</v>
      </c>
      <c r="AA16" s="7">
        <f>+'[39]ENEL PCA+PCF'!$C15</f>
        <v>155.68209999999999</v>
      </c>
      <c r="AB16" s="7">
        <f>+'[38]ENEL PCA+PCF'!$C15</f>
        <v>151.093163333333</v>
      </c>
      <c r="AC16" s="7">
        <f>+'[37]ENEL PCA+PCF'!$C15</f>
        <v>151.82015166666699</v>
      </c>
      <c r="AD16" s="7">
        <f>+'[36]ENEL PCA+PCF'!$C15</f>
        <v>152.01721333333299</v>
      </c>
      <c r="AE16" s="7">
        <f>+'[35]ENEL PCA+PCF'!$C15</f>
        <v>153.41639333333299</v>
      </c>
      <c r="AF16" s="7">
        <f>+'[34]ENEL PCA+PCF'!$C15</f>
        <v>150.65403499999999</v>
      </c>
      <c r="AG16" s="7">
        <f>+'[33]ENEL PCA+PCF'!$C15</f>
        <v>155.82599999999999</v>
      </c>
    </row>
    <row r="17" spans="1:108" ht="20.100000000000001" customHeight="1" x14ac:dyDescent="0.2">
      <c r="A17" s="17"/>
      <c r="B17" s="18">
        <v>0.20833333333333301</v>
      </c>
      <c r="C17" s="7">
        <f>+'[63]ENEL PCA+PCF'!$C16</f>
        <v>151.727</v>
      </c>
      <c r="D17" s="7">
        <f>+'[62]ENEL PCA+PCF'!$C16</f>
        <v>153.00493666666699</v>
      </c>
      <c r="E17" s="7">
        <f>+'[61]ENEL PCA+PCF'!$C16</f>
        <v>151.72538499999999</v>
      </c>
      <c r="F17" s="7">
        <f>+'[60]ENEL PCA+PCF'!$C16</f>
        <v>151.72574</v>
      </c>
      <c r="G17" s="7">
        <f>+'[59]ENEL PCA+PCF'!$C16</f>
        <v>151.19</v>
      </c>
      <c r="H17" s="7">
        <f>+'[58]ENEL PCA+PCF'!$C16</f>
        <v>149.504398333333</v>
      </c>
      <c r="I17" s="7">
        <f>+'[57]ENEL PCA+PCF'!$C16</f>
        <v>139.749621666667</v>
      </c>
      <c r="J17" s="7">
        <f>+'[56]ENEL PCA+PCF'!$C16</f>
        <v>150.415426666667</v>
      </c>
      <c r="K17" s="7">
        <f>+'[55]ENEL PCA+PCF'!$C16</f>
        <v>153.21455166666701</v>
      </c>
      <c r="L17" s="7">
        <f>+'[54]ENEL PCA+PCF'!$C16</f>
        <v>150.28813666666699</v>
      </c>
      <c r="M17" s="7">
        <f>+'[53]ENEL PCA+PCF'!$C16</f>
        <v>153.063335</v>
      </c>
      <c r="N17" s="7">
        <f>+'[52]ENEL PCA+PCF'!$C16</f>
        <v>153.02000000000001</v>
      </c>
      <c r="O17" s="7">
        <f>+'[51]ENEL PCA+PCF'!$C16</f>
        <v>153.02000000000001</v>
      </c>
      <c r="P17" s="7">
        <f>+'[50]ENEL PCA+PCF'!$C16</f>
        <v>153.02000000000001</v>
      </c>
      <c r="Q17" s="7">
        <f>+'[49]ENEL PCA+PCF'!$C16</f>
        <v>150.79794166666699</v>
      </c>
      <c r="R17" s="7">
        <f>+'[48]ENEL PCA+PCF'!$C16</f>
        <v>154.946</v>
      </c>
      <c r="S17" s="7">
        <f>+'[47]ENEL PCA+PCF'!$C16</f>
        <v>154.946</v>
      </c>
      <c r="T17" s="7">
        <f>+'[46]ENEL PCA+PCF'!$C16</f>
        <v>154.946</v>
      </c>
      <c r="U17" s="7">
        <f>+'[45]ENEL PCA+PCF'!$C16</f>
        <v>154.335321666667</v>
      </c>
      <c r="V17" s="7">
        <f>+'[44]ENEL PCA+PCF'!$C16</f>
        <v>153.726583333333</v>
      </c>
      <c r="W17" s="7">
        <f>+'[43]ENEL PCA+PCF'!$C16</f>
        <v>153.99936333333301</v>
      </c>
      <c r="X17" s="7">
        <f>+'[42]ENEL PCA+PCF'!$C16</f>
        <v>148.23500000000001</v>
      </c>
      <c r="Y17" s="7">
        <f>+'[41]ENEL PCA+PCF'!$C16</f>
        <v>146.068048333333</v>
      </c>
      <c r="Z17" s="7">
        <f>+'[40]ENEL PCA+PCF'!$C16</f>
        <v>150.02314166666699</v>
      </c>
      <c r="AA17" s="7">
        <f>+'[39]ENEL PCA+PCF'!$C16</f>
        <v>151.190458333333</v>
      </c>
      <c r="AB17" s="7">
        <f>+'[38]ENEL PCA+PCF'!$C16</f>
        <v>151.33199999999999</v>
      </c>
      <c r="AC17" s="7">
        <f>+'[37]ENEL PCA+PCF'!$C16</f>
        <v>152.653028333333</v>
      </c>
      <c r="AD17" s="7">
        <f>+'[36]ENEL PCA+PCF'!$C16</f>
        <v>154.068645</v>
      </c>
      <c r="AE17" s="7">
        <f>+'[35]ENEL PCA+PCF'!$C16</f>
        <v>150.64560666666699</v>
      </c>
      <c r="AF17" s="7">
        <f>+'[34]ENEL PCA+PCF'!$C16</f>
        <v>149.53295</v>
      </c>
      <c r="AG17" s="7">
        <f>+'[33]ENEL PCA+PCF'!$C16</f>
        <v>155.82599999999999</v>
      </c>
    </row>
    <row r="18" spans="1:108" ht="20.100000000000001" customHeight="1" x14ac:dyDescent="0.2">
      <c r="A18" s="17"/>
      <c r="B18" s="18">
        <v>0.25</v>
      </c>
      <c r="C18" s="7">
        <f>+'[63]ENEL PCA+PCF'!$C17</f>
        <v>151.727</v>
      </c>
      <c r="D18" s="7">
        <f>+'[62]ENEL PCA+PCF'!$C17</f>
        <v>151.72</v>
      </c>
      <c r="E18" s="7">
        <f>+'[61]ENEL PCA+PCF'!$C17</f>
        <v>151.727</v>
      </c>
      <c r="F18" s="7">
        <f>+'[60]ENEL PCA+PCF'!$C17</f>
        <v>151.727</v>
      </c>
      <c r="G18" s="7">
        <f>+'[59]ENEL PCA+PCF'!$C17</f>
        <v>150.81323166666701</v>
      </c>
      <c r="H18" s="7">
        <f>+'[58]ENEL PCA+PCF'!$C17</f>
        <v>151.19</v>
      </c>
      <c r="I18" s="7">
        <f>+'[57]ENEL PCA+PCF'!$C17</f>
        <v>151.19913666666699</v>
      </c>
      <c r="J18" s="7">
        <f>+'[56]ENEL PCA+PCF'!$C17</f>
        <v>148.097923333333</v>
      </c>
      <c r="K18" s="7">
        <f>+'[55]ENEL PCA+PCF'!$C17</f>
        <v>153.02000000000001</v>
      </c>
      <c r="L18" s="7">
        <f>+'[54]ENEL PCA+PCF'!$C17</f>
        <v>155.57558666666699</v>
      </c>
      <c r="M18" s="7">
        <f>+'[53]ENEL PCA+PCF'!$C17</f>
        <v>155.35979499999999</v>
      </c>
      <c r="N18" s="7">
        <f>+'[52]ENEL PCA+PCF'!$C17</f>
        <v>153.02000000000001</v>
      </c>
      <c r="O18" s="7">
        <f>+'[51]ENEL PCA+PCF'!$C17</f>
        <v>153.02000000000001</v>
      </c>
      <c r="P18" s="7">
        <f>+'[50]ENEL PCA+PCF'!$C17</f>
        <v>153.07543999999999</v>
      </c>
      <c r="Q18" s="7">
        <f>+'[49]ENEL PCA+PCF'!$C17</f>
        <v>154.023136666667</v>
      </c>
      <c r="R18" s="7">
        <f>+'[48]ENEL PCA+PCF'!$C17</f>
        <v>154.946</v>
      </c>
      <c r="S18" s="7">
        <f>+'[47]ENEL PCA+PCF'!$C17</f>
        <v>154.946</v>
      </c>
      <c r="T18" s="7">
        <f>+'[46]ENEL PCA+PCF'!$C17</f>
        <v>154.946</v>
      </c>
      <c r="U18" s="7">
        <f>+'[45]ENEL PCA+PCF'!$C17</f>
        <v>152.207705</v>
      </c>
      <c r="V18" s="7">
        <f>+'[44]ENEL PCA+PCF'!$C17</f>
        <v>154.71276499999999</v>
      </c>
      <c r="W18" s="7">
        <f>+'[43]ENEL PCA+PCF'!$C17</f>
        <v>150.42967833333299</v>
      </c>
      <c r="X18" s="7">
        <f>+'[42]ENEL PCA+PCF'!$C17</f>
        <v>148.23500000000001</v>
      </c>
      <c r="Y18" s="7">
        <f>+'[41]ENEL PCA+PCF'!$C17</f>
        <v>145.68565000000001</v>
      </c>
      <c r="Z18" s="7">
        <f>+'[40]ENEL PCA+PCF'!$C17</f>
        <v>150.16853666666699</v>
      </c>
      <c r="AA18" s="7">
        <f>+'[39]ENEL PCA+PCF'!$C17</f>
        <v>150.71347</v>
      </c>
      <c r="AB18" s="7">
        <f>+'[38]ENEL PCA+PCF'!$C17</f>
        <v>161.22413166666701</v>
      </c>
      <c r="AC18" s="7">
        <f>+'[37]ENEL PCA+PCF'!$C17</f>
        <v>154.82864000000001</v>
      </c>
      <c r="AD18" s="7">
        <f>+'[36]ENEL PCA+PCF'!$C17</f>
        <v>145.050778333333</v>
      </c>
      <c r="AE18" s="7">
        <f>+'[35]ENEL PCA+PCF'!$C17</f>
        <v>153.20406500000001</v>
      </c>
      <c r="AF18" s="7">
        <f>+'[34]ENEL PCA+PCF'!$C17</f>
        <v>159.42448999999999</v>
      </c>
      <c r="AG18" s="7">
        <f>+'[33]ENEL PCA+PCF'!$C17</f>
        <v>156.22300000000001</v>
      </c>
    </row>
    <row r="19" spans="1:108" ht="20.100000000000001" customHeight="1" x14ac:dyDescent="0.2">
      <c r="A19" s="17"/>
      <c r="B19" s="18">
        <v>0.29166666666666702</v>
      </c>
      <c r="C19" s="7">
        <f>+'[63]ENEL PCA+PCF'!$C18</f>
        <v>153.587166666667</v>
      </c>
      <c r="D19" s="7">
        <f>+'[62]ENEL PCA+PCF'!$C18</f>
        <v>151.72449333333299</v>
      </c>
      <c r="E19" s="7">
        <f>+'[61]ENEL PCA+PCF'!$C18</f>
        <v>151.727</v>
      </c>
      <c r="F19" s="7">
        <f>+'[60]ENEL PCA+PCF'!$C18</f>
        <v>151.727</v>
      </c>
      <c r="G19" s="7">
        <f>+'[59]ENEL PCA+PCF'!$C18</f>
        <v>150.36486833333299</v>
      </c>
      <c r="H19" s="7">
        <f>+'[58]ENEL PCA+PCF'!$C18</f>
        <v>153.616013333333</v>
      </c>
      <c r="I19" s="7">
        <f>+'[57]ENEL PCA+PCF'!$C18</f>
        <v>153.99974499999999</v>
      </c>
      <c r="J19" s="7">
        <f>+'[56]ENEL PCA+PCF'!$C18</f>
        <v>147.56040833333299</v>
      </c>
      <c r="K19" s="7">
        <f>+'[55]ENEL PCA+PCF'!$C18</f>
        <v>154.54115999999999</v>
      </c>
      <c r="L19" s="7">
        <f>+'[54]ENEL PCA+PCF'!$C18</f>
        <v>153.02000000000001</v>
      </c>
      <c r="M19" s="7">
        <f>+'[53]ENEL PCA+PCF'!$C18</f>
        <v>152.895645</v>
      </c>
      <c r="N19" s="7">
        <f>+'[52]ENEL PCA+PCF'!$C18</f>
        <v>153.02000000000001</v>
      </c>
      <c r="O19" s="7">
        <f>+'[51]ENEL PCA+PCF'!$C18</f>
        <v>153.02000000000001</v>
      </c>
      <c r="P19" s="7">
        <f>+'[50]ENEL PCA+PCF'!$C18</f>
        <v>153.91489166666699</v>
      </c>
      <c r="Q19" s="7">
        <f>+'[49]ENEL PCA+PCF'!$C18</f>
        <v>157.061465</v>
      </c>
      <c r="R19" s="7">
        <f>+'[48]ENEL PCA+PCF'!$C18</f>
        <v>154.946</v>
      </c>
      <c r="S19" s="7">
        <f>+'[47]ENEL PCA+PCF'!$C18</f>
        <v>154.946</v>
      </c>
      <c r="T19" s="7">
        <f>+'[46]ENEL PCA+PCF'!$C18</f>
        <v>159.05197833333301</v>
      </c>
      <c r="U19" s="7">
        <f>+'[45]ENEL PCA+PCF'!$C18</f>
        <v>152.24852833333301</v>
      </c>
      <c r="V19" s="7">
        <f>+'[44]ENEL PCA+PCF'!$C18</f>
        <v>154.596258333333</v>
      </c>
      <c r="W19" s="7">
        <f>+'[43]ENEL PCA+PCF'!$C18</f>
        <v>151.38761333333301</v>
      </c>
      <c r="X19" s="7">
        <f>+'[42]ENEL PCA+PCF'!$C18</f>
        <v>151.67905166666699</v>
      </c>
      <c r="Y19" s="7">
        <f>+'[41]ENEL PCA+PCF'!$C18</f>
        <v>153.46740500000001</v>
      </c>
      <c r="Z19" s="7">
        <f>+'[40]ENEL PCA+PCF'!$C18</f>
        <v>157.03828833333301</v>
      </c>
      <c r="AA19" s="7">
        <f>+'[39]ENEL PCA+PCF'!$C18</f>
        <v>155.182695</v>
      </c>
      <c r="AB19" s="7">
        <f>+'[38]ENEL PCA+PCF'!$C18</f>
        <v>155.75999666666701</v>
      </c>
      <c r="AC19" s="7">
        <f>+'[37]ENEL PCA+PCF'!$C18</f>
        <v>152.08629999999999</v>
      </c>
      <c r="AD19" s="7">
        <f>+'[36]ENEL PCA+PCF'!$C18</f>
        <v>145.356066666667</v>
      </c>
      <c r="AE19" s="7">
        <f>+'[35]ENEL PCA+PCF'!$C18</f>
        <v>153.20702</v>
      </c>
      <c r="AF19" s="7">
        <f>+'[34]ENEL PCA+PCF'!$C18</f>
        <v>154.91977333333301</v>
      </c>
      <c r="AG19" s="7">
        <f>+'[33]ENEL PCA+PCF'!$C18</f>
        <v>156.22300000000001</v>
      </c>
    </row>
    <row r="20" spans="1:108" ht="20.100000000000001" customHeight="1" x14ac:dyDescent="0.2">
      <c r="A20" s="17"/>
      <c r="B20" s="18">
        <v>0.33333333333333298</v>
      </c>
      <c r="C20" s="7">
        <f>+'[63]ENEL PCA+PCF'!$C19</f>
        <v>157.29541499999999</v>
      </c>
      <c r="D20" s="7">
        <f>+'[62]ENEL PCA+PCF'!$C19</f>
        <v>151.727</v>
      </c>
      <c r="E20" s="7">
        <f>+'[61]ENEL PCA+PCF'!$C19</f>
        <v>155.28703166666699</v>
      </c>
      <c r="F20" s="7">
        <f>+'[60]ENEL PCA+PCF'!$C19</f>
        <v>152.419455</v>
      </c>
      <c r="G20" s="7">
        <f>+'[59]ENEL PCA+PCF'!$C19</f>
        <v>151.19</v>
      </c>
      <c r="H20" s="7">
        <f>+'[58]ENEL PCA+PCF'!$C19</f>
        <v>151.681446666667</v>
      </c>
      <c r="I20" s="7">
        <f>+'[57]ENEL PCA+PCF'!$C19</f>
        <v>151.71735000000001</v>
      </c>
      <c r="J20" s="7">
        <f>+'[56]ENEL PCA+PCF'!$C19</f>
        <v>154.630405</v>
      </c>
      <c r="K20" s="7">
        <f>+'[55]ENEL PCA+PCF'!$C19</f>
        <v>153.02000000000001</v>
      </c>
      <c r="L20" s="7">
        <f>+'[54]ENEL PCA+PCF'!$C19</f>
        <v>153.02000000000001</v>
      </c>
      <c r="M20" s="7">
        <f>+'[53]ENEL PCA+PCF'!$C19</f>
        <v>155.34603999999999</v>
      </c>
      <c r="N20" s="7">
        <f>+'[52]ENEL PCA+PCF'!$C19</f>
        <v>155.805888333333</v>
      </c>
      <c r="O20" s="7">
        <f>+'[51]ENEL PCA+PCF'!$C19</f>
        <v>153.02000000000001</v>
      </c>
      <c r="P20" s="7">
        <f>+'[50]ENEL PCA+PCF'!$C19</f>
        <v>155.48660333333399</v>
      </c>
      <c r="Q20" s="7">
        <f>+'[49]ENEL PCA+PCF'!$C19</f>
        <v>157.12462333333301</v>
      </c>
      <c r="R20" s="7">
        <f>+'[48]ENEL PCA+PCF'!$C19</f>
        <v>159.00604000000001</v>
      </c>
      <c r="S20" s="7">
        <f>+'[47]ENEL PCA+PCF'!$C19</f>
        <v>154.946</v>
      </c>
      <c r="T20" s="7">
        <f>+'[46]ENEL PCA+PCF'!$C19</f>
        <v>158.57220333333299</v>
      </c>
      <c r="U20" s="7">
        <f>+'[45]ENEL PCA+PCF'!$C19</f>
        <v>149.606173333333</v>
      </c>
      <c r="V20" s="7">
        <f>+'[44]ENEL PCA+PCF'!$C19</f>
        <v>157.75714500000001</v>
      </c>
      <c r="W20" s="7">
        <f>+'[43]ENEL PCA+PCF'!$C19</f>
        <v>153.87665833333301</v>
      </c>
      <c r="X20" s="7">
        <f>+'[42]ENEL PCA+PCF'!$C19</f>
        <v>156.19304666666699</v>
      </c>
      <c r="Y20" s="7">
        <f>+'[41]ENEL PCA+PCF'!$C19</f>
        <v>153.83748333333301</v>
      </c>
      <c r="Z20" s="7">
        <f>+'[40]ENEL PCA+PCF'!$C19</f>
        <v>155.17497499999999</v>
      </c>
      <c r="AA20" s="7">
        <f>+'[39]ENEL PCA+PCF'!$C19</f>
        <v>156.13079500000001</v>
      </c>
      <c r="AB20" s="7">
        <f>+'[38]ENEL PCA+PCF'!$C19</f>
        <v>155.22228833333301</v>
      </c>
      <c r="AC20" s="7">
        <f>+'[37]ENEL PCA+PCF'!$C19</f>
        <v>159.349218333333</v>
      </c>
      <c r="AD20" s="7">
        <f>+'[36]ENEL PCA+PCF'!$C19</f>
        <v>149.210915</v>
      </c>
      <c r="AE20" s="7">
        <f>+'[35]ENEL PCA+PCF'!$C19</f>
        <v>157.30398666666699</v>
      </c>
      <c r="AF20" s="7">
        <f>+'[34]ENEL PCA+PCF'!$C19</f>
        <v>156.22300000000001</v>
      </c>
      <c r="AG20" s="7">
        <f>+'[33]ENEL PCA+PCF'!$C19</f>
        <v>156.33346166666701</v>
      </c>
    </row>
    <row r="21" spans="1:108" ht="20.100000000000001" customHeight="1" x14ac:dyDescent="0.2">
      <c r="A21" s="17"/>
      <c r="B21" s="18">
        <v>0.375</v>
      </c>
      <c r="C21" s="7">
        <f>+'[63]ENEL PCA+PCF'!$C20</f>
        <v>160.43401666666699</v>
      </c>
      <c r="D21" s="7">
        <f>+'[62]ENEL PCA+PCF'!$C20</f>
        <v>159.40745999999999</v>
      </c>
      <c r="E21" s="7">
        <f>+'[61]ENEL PCA+PCF'!$C20</f>
        <v>161.155746666667</v>
      </c>
      <c r="F21" s="7">
        <f>+'[60]ENEL PCA+PCF'!$C20</f>
        <v>160.83037166666699</v>
      </c>
      <c r="G21" s="7">
        <f>+'[59]ENEL PCA+PCF'!$C20</f>
        <v>151.723733333333</v>
      </c>
      <c r="H21" s="7">
        <f>+'[58]ENEL PCA+PCF'!$C20</f>
        <v>151.727</v>
      </c>
      <c r="I21" s="7">
        <f>+'[57]ENEL PCA+PCF'!$C20</f>
        <v>151.19</v>
      </c>
      <c r="J21" s="7">
        <f>+'[56]ENEL PCA+PCF'!$C20</f>
        <v>153.02000000000001</v>
      </c>
      <c r="K21" s="7">
        <f>+'[55]ENEL PCA+PCF'!$C20</f>
        <v>157.30001833333301</v>
      </c>
      <c r="L21" s="7">
        <f>+'[54]ENEL PCA+PCF'!$C20</f>
        <v>158.58955166666701</v>
      </c>
      <c r="M21" s="7">
        <f>+'[53]ENEL PCA+PCF'!$C20</f>
        <v>157.28831333333301</v>
      </c>
      <c r="N21" s="7">
        <f>+'[52]ENEL PCA+PCF'!$C20</f>
        <v>157.701496666667</v>
      </c>
      <c r="O21" s="7">
        <f>+'[51]ENEL PCA+PCF'!$C20</f>
        <v>156.45348000000001</v>
      </c>
      <c r="P21" s="7">
        <f>+'[50]ENEL PCA+PCF'!$C20</f>
        <v>153.02000000000001</v>
      </c>
      <c r="Q21" s="7">
        <f>+'[49]ENEL PCA+PCF'!$C20</f>
        <v>155.72955166666699</v>
      </c>
      <c r="R21" s="7">
        <f>+'[48]ENEL PCA+PCF'!$C20</f>
        <v>156.426218333333</v>
      </c>
      <c r="S21" s="7">
        <f>+'[47]ENEL PCA+PCF'!$C20</f>
        <v>159.60054833333299</v>
      </c>
      <c r="T21" s="7">
        <f>+'[46]ENEL PCA+PCF'!$C20</f>
        <v>163.738325</v>
      </c>
      <c r="U21" s="7">
        <f>+'[45]ENEL PCA+PCF'!$C20</f>
        <v>146.87299999999999</v>
      </c>
      <c r="V21" s="7">
        <f>+'[44]ENEL PCA+PCF'!$C20</f>
        <v>157.04730833333301</v>
      </c>
      <c r="W21" s="7">
        <f>+'[43]ENEL PCA+PCF'!$C20</f>
        <v>154.12</v>
      </c>
      <c r="X21" s="7">
        <f>+'[42]ENEL PCA+PCF'!$C20</f>
        <v>157.970431666667</v>
      </c>
      <c r="Y21" s="7">
        <f>+'[41]ENEL PCA+PCF'!$C20</f>
        <v>156.78755166666701</v>
      </c>
      <c r="Z21" s="7">
        <f>+'[40]ENEL PCA+PCF'!$C20</f>
        <v>159.76113000000001</v>
      </c>
      <c r="AA21" s="7">
        <f>+'[39]ENEL PCA+PCF'!$C20</f>
        <v>160.524863333333</v>
      </c>
      <c r="AB21" s="7">
        <f>+'[38]ENEL PCA+PCF'!$C20</f>
        <v>156.30099999999999</v>
      </c>
      <c r="AC21" s="7">
        <f>+'[37]ENEL PCA+PCF'!$C20</f>
        <v>157.06243499999999</v>
      </c>
      <c r="AD21" s="7">
        <f>+'[36]ENEL PCA+PCF'!$C20</f>
        <v>150.26351</v>
      </c>
      <c r="AE21" s="7">
        <f>+'[35]ENEL PCA+PCF'!$C20</f>
        <v>159.09347666666699</v>
      </c>
      <c r="AF21" s="7">
        <f>+'[34]ENEL PCA+PCF'!$C20</f>
        <v>160.41122166666699</v>
      </c>
      <c r="AG21" s="7">
        <f>+'[33]ENEL PCA+PCF'!$C20</f>
        <v>164.51259166666699</v>
      </c>
    </row>
    <row r="22" spans="1:108" ht="20.100000000000001" customHeight="1" x14ac:dyDescent="0.2">
      <c r="A22" s="17"/>
      <c r="B22" s="18">
        <v>0.41666666666666702</v>
      </c>
      <c r="C22" s="7">
        <f>+'[63]ENEL PCA+PCF'!$C21</f>
        <v>163.46125499999999</v>
      </c>
      <c r="D22" s="7">
        <f>+'[62]ENEL PCA+PCF'!$C21</f>
        <v>160.84799000000001</v>
      </c>
      <c r="E22" s="7">
        <f>+'[61]ENEL PCA+PCF'!$C21</f>
        <v>161.84617333333301</v>
      </c>
      <c r="F22" s="7">
        <f>+'[60]ENEL PCA+PCF'!$C21</f>
        <v>164.843488333333</v>
      </c>
      <c r="G22" s="7">
        <f>+'[59]ENEL PCA+PCF'!$C21</f>
        <v>151.80209833333299</v>
      </c>
      <c r="H22" s="7">
        <f>+'[58]ENEL PCA+PCF'!$C21</f>
        <v>151.727</v>
      </c>
      <c r="I22" s="7">
        <f>+'[57]ENEL PCA+PCF'!$C21</f>
        <v>148.30107166666701</v>
      </c>
      <c r="J22" s="7">
        <f>+'[56]ENEL PCA+PCF'!$C21</f>
        <v>155.56663666666699</v>
      </c>
      <c r="K22" s="7">
        <f>+'[55]ENEL PCA+PCF'!$C21</f>
        <v>161.951505</v>
      </c>
      <c r="L22" s="7">
        <f>+'[54]ENEL PCA+PCF'!$C21</f>
        <v>162.67254666666699</v>
      </c>
      <c r="M22" s="7">
        <f>+'[53]ENEL PCA+PCF'!$C21</f>
        <v>156.93402333333299</v>
      </c>
      <c r="N22" s="7">
        <f>+'[52]ENEL PCA+PCF'!$C21</f>
        <v>163.41692</v>
      </c>
      <c r="O22" s="7">
        <f>+'[51]ENEL PCA+PCF'!$C21</f>
        <v>154.06252166666701</v>
      </c>
      <c r="P22" s="7">
        <f>+'[50]ENEL PCA+PCF'!$C21</f>
        <v>153.02000000000001</v>
      </c>
      <c r="Q22" s="7">
        <f>+'[49]ENEL PCA+PCF'!$C21</f>
        <v>157.29358833333299</v>
      </c>
      <c r="R22" s="7">
        <f>+'[48]ENEL PCA+PCF'!$C21</f>
        <v>158.81777666666699</v>
      </c>
      <c r="S22" s="7">
        <f>+'[47]ENEL PCA+PCF'!$C21</f>
        <v>157.91880166666701</v>
      </c>
      <c r="T22" s="7">
        <f>+'[46]ENEL PCA+PCF'!$C21</f>
        <v>167.18156833333299</v>
      </c>
      <c r="U22" s="7">
        <f>+'[45]ENEL PCA+PCF'!$C21</f>
        <v>150.421118333333</v>
      </c>
      <c r="V22" s="7">
        <f>+'[44]ENEL PCA+PCF'!$C21</f>
        <v>156.07266999999999</v>
      </c>
      <c r="W22" s="7">
        <f>+'[43]ENEL PCA+PCF'!$C21</f>
        <v>154.946</v>
      </c>
      <c r="X22" s="7">
        <f>+'[42]ENEL PCA+PCF'!$C21</f>
        <v>158.16417166666699</v>
      </c>
      <c r="Y22" s="7">
        <f>+'[41]ENEL PCA+PCF'!$C21</f>
        <v>159.84706666666699</v>
      </c>
      <c r="Z22" s="7">
        <f>+'[40]ENEL PCA+PCF'!$C21</f>
        <v>157.27799999999999</v>
      </c>
      <c r="AA22" s="7">
        <f>+'[39]ENEL PCA+PCF'!$C21</f>
        <v>162.01345833333301</v>
      </c>
      <c r="AB22" s="7">
        <f>+'[38]ENEL PCA+PCF'!$C21</f>
        <v>160.785323333333</v>
      </c>
      <c r="AC22" s="7">
        <f>+'[37]ENEL PCA+PCF'!$C21</f>
        <v>162.368621666667</v>
      </c>
      <c r="AD22" s="7">
        <f>+'[36]ENEL PCA+PCF'!$C21</f>
        <v>150.19884666666701</v>
      </c>
      <c r="AE22" s="7">
        <f>+'[35]ENEL PCA+PCF'!$C21</f>
        <v>157.15651333333301</v>
      </c>
      <c r="AF22" s="7">
        <f>+'[34]ENEL PCA+PCF'!$C21</f>
        <v>160.18331000000001</v>
      </c>
      <c r="AG22" s="7">
        <f>+'[33]ENEL PCA+PCF'!$C21</f>
        <v>164.018261666667</v>
      </c>
    </row>
    <row r="23" spans="1:108" ht="20.100000000000001" customHeight="1" x14ac:dyDescent="0.2">
      <c r="A23" s="17"/>
      <c r="B23" s="18">
        <v>0.45833333333333298</v>
      </c>
      <c r="C23" s="7">
        <f>+'[63]ENEL PCA+PCF'!$C22</f>
        <v>162.531421666667</v>
      </c>
      <c r="D23" s="7">
        <f>+'[62]ENEL PCA+PCF'!$C22</f>
        <v>160.33823166666701</v>
      </c>
      <c r="E23" s="7">
        <f>+'[61]ENEL PCA+PCF'!$C22</f>
        <v>159.926668333333</v>
      </c>
      <c r="F23" s="7">
        <f>+'[60]ENEL PCA+PCF'!$C22</f>
        <v>161.16115500000001</v>
      </c>
      <c r="G23" s="7">
        <f>+'[59]ENEL PCA+PCF'!$C22</f>
        <v>154.89721</v>
      </c>
      <c r="H23" s="7">
        <f>+'[58]ENEL PCA+PCF'!$C22</f>
        <v>151.727</v>
      </c>
      <c r="I23" s="7">
        <f>+'[57]ENEL PCA+PCF'!$C22</f>
        <v>151.19</v>
      </c>
      <c r="J23" s="7">
        <f>+'[56]ENEL PCA+PCF'!$C22</f>
        <v>154.2612</v>
      </c>
      <c r="K23" s="7">
        <f>+'[55]ENEL PCA+PCF'!$C22</f>
        <v>161.545211666667</v>
      </c>
      <c r="L23" s="7">
        <f>+'[54]ENEL PCA+PCF'!$C22</f>
        <v>161.49905000000001</v>
      </c>
      <c r="M23" s="7">
        <f>+'[53]ENEL PCA+PCF'!$C22</f>
        <v>166.01095833333301</v>
      </c>
      <c r="N23" s="7">
        <f>+'[52]ENEL PCA+PCF'!$C22</f>
        <v>161.38802166666699</v>
      </c>
      <c r="O23" s="7">
        <f>+'[51]ENEL PCA+PCF'!$C22</f>
        <v>156.52381666666699</v>
      </c>
      <c r="P23" s="7">
        <f>+'[50]ENEL PCA+PCF'!$C22</f>
        <v>157.91353166666701</v>
      </c>
      <c r="Q23" s="7">
        <f>+'[49]ENEL PCA+PCF'!$C22</f>
        <v>163.639185</v>
      </c>
      <c r="R23" s="7">
        <f>+'[48]ENEL PCA+PCF'!$C22</f>
        <v>163.27273666666699</v>
      </c>
      <c r="S23" s="7">
        <f>+'[47]ENEL PCA+PCF'!$C22</f>
        <v>160.54120166666701</v>
      </c>
      <c r="T23" s="7">
        <f>+'[46]ENEL PCA+PCF'!$C22</f>
        <v>164.018566666667</v>
      </c>
      <c r="U23" s="7">
        <f>+'[45]ENEL PCA+PCF'!$C22</f>
        <v>150.262125</v>
      </c>
      <c r="V23" s="7">
        <f>+'[44]ENEL PCA+PCF'!$C22</f>
        <v>158.83177333333299</v>
      </c>
      <c r="W23" s="7">
        <f>+'[43]ENEL PCA+PCF'!$C22</f>
        <v>154.946</v>
      </c>
      <c r="X23" s="7">
        <f>+'[42]ENEL PCA+PCF'!$C22</f>
        <v>157.00704166666699</v>
      </c>
      <c r="Y23" s="7">
        <f>+'[41]ENEL PCA+PCF'!$C22</f>
        <v>157.283545</v>
      </c>
      <c r="Z23" s="7">
        <f>+'[40]ENEL PCA+PCF'!$C22</f>
        <v>156.66381999999999</v>
      </c>
      <c r="AA23" s="7">
        <f>+'[39]ENEL PCA+PCF'!$C22</f>
        <v>166.682793333333</v>
      </c>
      <c r="AB23" s="7">
        <f>+'[38]ENEL PCA+PCF'!$C22</f>
        <v>163.160405</v>
      </c>
      <c r="AC23" s="7">
        <f>+'[37]ENEL PCA+PCF'!$C22</f>
        <v>156.30099999999999</v>
      </c>
      <c r="AD23" s="7">
        <f>+'[36]ENEL PCA+PCF'!$C22</f>
        <v>151.25040833333301</v>
      </c>
      <c r="AE23" s="7">
        <f>+'[35]ENEL PCA+PCF'!$C22</f>
        <v>157.61282</v>
      </c>
      <c r="AF23" s="7">
        <f>+'[34]ENEL PCA+PCF'!$C22</f>
        <v>160.22128833333301</v>
      </c>
      <c r="AG23" s="7">
        <f>+'[33]ENEL PCA+PCF'!$C22</f>
        <v>160.22780333333299</v>
      </c>
    </row>
    <row r="24" spans="1:108" ht="20.100000000000001" customHeight="1" x14ac:dyDescent="0.2">
      <c r="A24" s="17"/>
      <c r="B24" s="18">
        <v>0.5</v>
      </c>
      <c r="C24" s="7">
        <f>+'[63]ENEL PCA+PCF'!$C23</f>
        <v>163.00255833333301</v>
      </c>
      <c r="D24" s="7">
        <f>+'[62]ENEL PCA+PCF'!$C23</f>
        <v>160.26403166666699</v>
      </c>
      <c r="E24" s="7">
        <f>+'[61]ENEL PCA+PCF'!$C23</f>
        <v>162.31032166666699</v>
      </c>
      <c r="F24" s="7">
        <f>+'[60]ENEL PCA+PCF'!$C23</f>
        <v>161.29914833333299</v>
      </c>
      <c r="G24" s="7">
        <f>+'[59]ENEL PCA+PCF'!$C23</f>
        <v>152.394358333333</v>
      </c>
      <c r="H24" s="7">
        <f>+'[58]ENEL PCA+PCF'!$C23</f>
        <v>151.727</v>
      </c>
      <c r="I24" s="7">
        <f>+'[57]ENEL PCA+PCF'!$C23</f>
        <v>149.45963166666701</v>
      </c>
      <c r="J24" s="7">
        <f>+'[56]ENEL PCA+PCF'!$C23</f>
        <v>158.30159333333299</v>
      </c>
      <c r="K24" s="7">
        <f>+'[55]ENEL PCA+PCF'!$C23</f>
        <v>162.99487666666701</v>
      </c>
      <c r="L24" s="7">
        <f>+'[54]ENEL PCA+PCF'!$C23</f>
        <v>162.919535</v>
      </c>
      <c r="M24" s="7">
        <f>+'[53]ENEL PCA+PCF'!$C23</f>
        <v>163.38374166666699</v>
      </c>
      <c r="N24" s="7">
        <f>+'[52]ENEL PCA+PCF'!$C23</f>
        <v>161.43326833333299</v>
      </c>
      <c r="O24" s="7">
        <f>+'[51]ENEL PCA+PCF'!$C23</f>
        <v>156.630548333333</v>
      </c>
      <c r="P24" s="7">
        <f>+'[50]ENEL PCA+PCF'!$C23</f>
        <v>153.02000000000001</v>
      </c>
      <c r="Q24" s="7">
        <f>+'[49]ENEL PCA+PCF'!$C23</f>
        <v>162.234465</v>
      </c>
      <c r="R24" s="7">
        <f>+'[48]ENEL PCA+PCF'!$C23</f>
        <v>164.95200666666699</v>
      </c>
      <c r="S24" s="7">
        <f>+'[47]ENEL PCA+PCF'!$C23</f>
        <v>167.18058666666701</v>
      </c>
      <c r="T24" s="7">
        <f>+'[46]ENEL PCA+PCF'!$C23</f>
        <v>165.37892666666701</v>
      </c>
      <c r="U24" s="7">
        <f>+'[45]ENEL PCA+PCF'!$C23</f>
        <v>152.11934333333301</v>
      </c>
      <c r="V24" s="7">
        <f>+'[44]ENEL PCA+PCF'!$C23</f>
        <v>155.90671333333299</v>
      </c>
      <c r="W24" s="7">
        <f>+'[43]ENEL PCA+PCF'!$C23</f>
        <v>154.12</v>
      </c>
      <c r="X24" s="7">
        <f>+'[42]ENEL PCA+PCF'!$C23</f>
        <v>157.078801666667</v>
      </c>
      <c r="Y24" s="7">
        <f>+'[41]ENEL PCA+PCF'!$C23</f>
        <v>157.15422000000001</v>
      </c>
      <c r="Z24" s="7">
        <f>+'[40]ENEL PCA+PCF'!$C23</f>
        <v>156.81906166666701</v>
      </c>
      <c r="AA24" s="7">
        <f>+'[39]ENEL PCA+PCF'!$C23</f>
        <v>168.03402500000001</v>
      </c>
      <c r="AB24" s="7">
        <f>+'[38]ENEL PCA+PCF'!$C23</f>
        <v>163.943796666667</v>
      </c>
      <c r="AC24" s="7">
        <f>+'[37]ENEL PCA+PCF'!$C23</f>
        <v>157.173025</v>
      </c>
      <c r="AD24" s="7">
        <f>+'[36]ENEL PCA+PCF'!$C23</f>
        <v>157.44535166666699</v>
      </c>
      <c r="AE24" s="7">
        <f>+'[35]ENEL PCA+PCF'!$C23</f>
        <v>156.22300000000001</v>
      </c>
      <c r="AF24" s="7">
        <f>+'[34]ENEL PCA+PCF'!$C23</f>
        <v>164.84215166666701</v>
      </c>
      <c r="AG24" s="7">
        <f>+'[33]ENEL PCA+PCF'!$C23</f>
        <v>160.22858666666701</v>
      </c>
    </row>
    <row r="25" spans="1:108" ht="20.100000000000001" customHeight="1" x14ac:dyDescent="0.2">
      <c r="A25" s="17"/>
      <c r="B25" s="18">
        <v>0.54166666666666696</v>
      </c>
      <c r="C25" s="7">
        <f>+'[63]ENEL PCA+PCF'!$C24</f>
        <v>161.489383333333</v>
      </c>
      <c r="D25" s="7">
        <f>+'[62]ENEL PCA+PCF'!$C24</f>
        <v>160.81540000000001</v>
      </c>
      <c r="E25" s="7">
        <f>+'[61]ENEL PCA+PCF'!$C24</f>
        <v>162.25572666666699</v>
      </c>
      <c r="F25" s="7">
        <f>+'[60]ENEL PCA+PCF'!$C24</f>
        <v>161.26385833333299</v>
      </c>
      <c r="G25" s="7">
        <f>+'[59]ENEL PCA+PCF'!$C24</f>
        <v>152.39393833333301</v>
      </c>
      <c r="H25" s="7">
        <f>+'[58]ENEL PCA+PCF'!$C24</f>
        <v>151.727</v>
      </c>
      <c r="I25" s="7">
        <f>+'[57]ENEL PCA+PCF'!$C24</f>
        <v>151.72</v>
      </c>
      <c r="J25" s="7">
        <f>+'[56]ENEL PCA+PCF'!$C24</f>
        <v>160.41454166666699</v>
      </c>
      <c r="K25" s="7">
        <f>+'[55]ENEL PCA+PCF'!$C24</f>
        <v>160.20559666666699</v>
      </c>
      <c r="L25" s="7">
        <f>+'[54]ENEL PCA+PCF'!$C24</f>
        <v>162.709933333333</v>
      </c>
      <c r="M25" s="7">
        <f>+'[53]ENEL PCA+PCF'!$C24</f>
        <v>161.820866666667</v>
      </c>
      <c r="N25" s="7">
        <f>+'[52]ENEL PCA+PCF'!$C24</f>
        <v>162.14364166666701</v>
      </c>
      <c r="O25" s="7">
        <f>+'[51]ENEL PCA+PCF'!$C24</f>
        <v>156.92230166666701</v>
      </c>
      <c r="P25" s="7">
        <f>+'[50]ENEL PCA+PCF'!$C24</f>
        <v>153.02000000000001</v>
      </c>
      <c r="Q25" s="7">
        <f>+'[49]ENEL PCA+PCF'!$C24</f>
        <v>162.64000166666699</v>
      </c>
      <c r="R25" s="7">
        <f>+'[48]ENEL PCA+PCF'!$C24</f>
        <v>162.29201499999999</v>
      </c>
      <c r="S25" s="7">
        <f>+'[47]ENEL PCA+PCF'!$C24</f>
        <v>162.59502000000001</v>
      </c>
      <c r="T25" s="7">
        <f>+'[46]ENEL PCA+PCF'!$C24</f>
        <v>164.46819333333301</v>
      </c>
      <c r="U25" s="7">
        <f>+'[45]ENEL PCA+PCF'!$C24</f>
        <v>152.16807</v>
      </c>
      <c r="V25" s="7">
        <f>+'[44]ENEL PCA+PCF'!$C24</f>
        <v>158.25629166666701</v>
      </c>
      <c r="W25" s="7">
        <f>+'[43]ENEL PCA+PCF'!$C24</f>
        <v>154.12</v>
      </c>
      <c r="X25" s="7">
        <f>+'[42]ENEL PCA+PCF'!$C24</f>
        <v>157.012313333333</v>
      </c>
      <c r="Y25" s="7">
        <f>+'[41]ENEL PCA+PCF'!$C24</f>
        <v>159.69542000000001</v>
      </c>
      <c r="Z25" s="7">
        <f>+'[40]ENEL PCA+PCF'!$C24</f>
        <v>158.93399333333301</v>
      </c>
      <c r="AA25" s="7">
        <f>+'[39]ENEL PCA+PCF'!$C24</f>
        <v>166.75124500000001</v>
      </c>
      <c r="AB25" s="7">
        <f>+'[38]ENEL PCA+PCF'!$C24</f>
        <v>162.49549166666699</v>
      </c>
      <c r="AC25" s="7">
        <f>+'[37]ENEL PCA+PCF'!$C24</f>
        <v>157.22504333333299</v>
      </c>
      <c r="AD25" s="7">
        <f>+'[36]ENEL PCA+PCF'!$C24</f>
        <v>156.34642666666701</v>
      </c>
      <c r="AE25" s="7">
        <f>+'[35]ENEL PCA+PCF'!$C24</f>
        <v>156.22300000000001</v>
      </c>
      <c r="AF25" s="7">
        <f>+'[34]ENEL PCA+PCF'!$C24</f>
        <v>165.55917666666701</v>
      </c>
      <c r="AG25" s="7">
        <f>+'[33]ENEL PCA+PCF'!$C24</f>
        <v>157.897128333333</v>
      </c>
    </row>
    <row r="26" spans="1:108" ht="20.100000000000001" customHeight="1" x14ac:dyDescent="0.2">
      <c r="A26" s="17"/>
      <c r="B26" s="18">
        <v>0.58333333333333304</v>
      </c>
      <c r="C26" s="7">
        <f>+'[63]ENEL PCA+PCF'!$C25</f>
        <v>160.41487833333301</v>
      </c>
      <c r="D26" s="7">
        <f>+'[62]ENEL PCA+PCF'!$C25</f>
        <v>158.99090833333301</v>
      </c>
      <c r="E26" s="7">
        <f>+'[61]ENEL PCA+PCF'!$C25</f>
        <v>159.999641666667</v>
      </c>
      <c r="F26" s="7">
        <f>+'[60]ENEL PCA+PCF'!$C25</f>
        <v>163.02277000000001</v>
      </c>
      <c r="G26" s="7">
        <f>+'[59]ENEL PCA+PCF'!$C25</f>
        <v>152.394853333333</v>
      </c>
      <c r="H26" s="7">
        <f>+'[58]ENEL PCA+PCF'!$C25</f>
        <v>151.727</v>
      </c>
      <c r="I26" s="7">
        <f>+'[57]ENEL PCA+PCF'!$C25</f>
        <v>151.69026333333301</v>
      </c>
      <c r="J26" s="7">
        <f>+'[56]ENEL PCA+PCF'!$C25</f>
        <v>164.881818333333</v>
      </c>
      <c r="K26" s="7">
        <f>+'[55]ENEL PCA+PCF'!$C25</f>
        <v>162.03609666666699</v>
      </c>
      <c r="L26" s="7">
        <f>+'[54]ENEL PCA+PCF'!$C25</f>
        <v>161.23833666666701</v>
      </c>
      <c r="M26" s="7">
        <f>+'[53]ENEL PCA+PCF'!$C25</f>
        <v>161.36249333333299</v>
      </c>
      <c r="N26" s="7">
        <f>+'[52]ENEL PCA+PCF'!$C25</f>
        <v>161.26802499999999</v>
      </c>
      <c r="O26" s="7">
        <f>+'[51]ENEL PCA+PCF'!$C25</f>
        <v>156.91578833333301</v>
      </c>
      <c r="P26" s="7">
        <f>+'[50]ENEL PCA+PCF'!$C25</f>
        <v>158.23908666666699</v>
      </c>
      <c r="Q26" s="7">
        <f>+'[49]ENEL PCA+PCF'!$C25</f>
        <v>170.882206666667</v>
      </c>
      <c r="R26" s="7">
        <f>+'[48]ENEL PCA+PCF'!$C25</f>
        <v>163.93082999999999</v>
      </c>
      <c r="S26" s="7">
        <f>+'[47]ENEL PCA+PCF'!$C25</f>
        <v>164.07967500000001</v>
      </c>
      <c r="T26" s="7">
        <f>+'[46]ENEL PCA+PCF'!$C25</f>
        <v>164.565791666667</v>
      </c>
      <c r="U26" s="7">
        <f>+'[45]ENEL PCA+PCF'!$C25</f>
        <v>148.68832</v>
      </c>
      <c r="V26" s="7">
        <f>+'[44]ENEL PCA+PCF'!$C25</f>
        <v>155.20647666666699</v>
      </c>
      <c r="W26" s="7">
        <f>+'[43]ENEL PCA+PCF'!$C25</f>
        <v>154.12</v>
      </c>
      <c r="X26" s="7">
        <f>+'[42]ENEL PCA+PCF'!$C25</f>
        <v>156.942698333333</v>
      </c>
      <c r="Y26" s="7">
        <f>+'[41]ENEL PCA+PCF'!$C25</f>
        <v>158.49491499999999</v>
      </c>
      <c r="Z26" s="7">
        <f>+'[40]ENEL PCA+PCF'!$C25</f>
        <v>156.574248333333</v>
      </c>
      <c r="AA26" s="7">
        <f>+'[39]ENEL PCA+PCF'!$C25</f>
        <v>167.63197500000001</v>
      </c>
      <c r="AB26" s="7">
        <f>+'[38]ENEL PCA+PCF'!$C25</f>
        <v>165.93302333333301</v>
      </c>
      <c r="AC26" s="7">
        <f>+'[37]ENEL PCA+PCF'!$C25</f>
        <v>157.15402</v>
      </c>
      <c r="AD26" s="7">
        <f>+'[36]ENEL PCA+PCF'!$C25</f>
        <v>156.702566666667</v>
      </c>
      <c r="AE26" s="7">
        <f>+'[35]ENEL PCA+PCF'!$C25</f>
        <v>159.21923833333301</v>
      </c>
      <c r="AF26" s="7">
        <f>+'[34]ENEL PCA+PCF'!$C25</f>
        <v>168.02581499999999</v>
      </c>
      <c r="AG26" s="7">
        <f>+'[33]ENEL PCA+PCF'!$C25</f>
        <v>156.90057166666699</v>
      </c>
    </row>
    <row r="27" spans="1:108" ht="20.100000000000001" customHeight="1" x14ac:dyDescent="0.2">
      <c r="A27" s="17"/>
      <c r="B27" s="18">
        <v>0.625</v>
      </c>
      <c r="C27" s="7">
        <f>+'[63]ENEL PCA+PCF'!$C26</f>
        <v>160.98260666666701</v>
      </c>
      <c r="D27" s="7">
        <f>+'[62]ENEL PCA+PCF'!$C26</f>
        <v>163.40574833333301</v>
      </c>
      <c r="E27" s="7">
        <f>+'[61]ENEL PCA+PCF'!$C26</f>
        <v>159.96598</v>
      </c>
      <c r="F27" s="7">
        <f>+'[60]ENEL PCA+PCF'!$C26</f>
        <v>161.28495333333299</v>
      </c>
      <c r="G27" s="7">
        <f>+'[59]ENEL PCA+PCF'!$C26</f>
        <v>152.39950666666701</v>
      </c>
      <c r="H27" s="7">
        <f>+'[58]ENEL PCA+PCF'!$C26</f>
        <v>151.72394</v>
      </c>
      <c r="I27" s="7">
        <f>+'[57]ENEL PCA+PCF'!$C26</f>
        <v>157.33587666666699</v>
      </c>
      <c r="J27" s="7">
        <f>+'[56]ENEL PCA+PCF'!$C26</f>
        <v>161.49357833333301</v>
      </c>
      <c r="K27" s="7">
        <f>+'[55]ENEL PCA+PCF'!$C26</f>
        <v>161.48538500000001</v>
      </c>
      <c r="L27" s="7">
        <f>+'[54]ENEL PCA+PCF'!$C26</f>
        <v>164.60695999999999</v>
      </c>
      <c r="M27" s="7">
        <f>+'[53]ENEL PCA+PCF'!$C26</f>
        <v>161.35500500000001</v>
      </c>
      <c r="N27" s="7">
        <f>+'[52]ENEL PCA+PCF'!$C26</f>
        <v>161.271626666667</v>
      </c>
      <c r="O27" s="7">
        <f>+'[51]ENEL PCA+PCF'!$C26</f>
        <v>153.77147666666701</v>
      </c>
      <c r="P27" s="7">
        <f>+'[50]ENEL PCA+PCF'!$C26</f>
        <v>153.02000000000001</v>
      </c>
      <c r="Q27" s="7">
        <f>+'[49]ENEL PCA+PCF'!$C26</f>
        <v>162.94449</v>
      </c>
      <c r="R27" s="7">
        <f>+'[48]ENEL PCA+PCF'!$C26</f>
        <v>163.31271000000001</v>
      </c>
      <c r="S27" s="7">
        <f>+'[47]ENEL PCA+PCF'!$C26</f>
        <v>162.975938333333</v>
      </c>
      <c r="T27" s="7">
        <f>+'[46]ENEL PCA+PCF'!$C26</f>
        <v>164.57048666666699</v>
      </c>
      <c r="U27" s="7">
        <f>+'[45]ENEL PCA+PCF'!$C26</f>
        <v>146.87299999999999</v>
      </c>
      <c r="V27" s="7">
        <f>+'[44]ENEL PCA+PCF'!$C26</f>
        <v>154.946</v>
      </c>
      <c r="W27" s="7">
        <f>+'[43]ENEL PCA+PCF'!$C26</f>
        <v>154.946</v>
      </c>
      <c r="X27" s="7">
        <f>+'[42]ENEL PCA+PCF'!$C26</f>
        <v>156.67025166666701</v>
      </c>
      <c r="Y27" s="7">
        <f>+'[41]ENEL PCA+PCF'!$C26</f>
        <v>156.947315</v>
      </c>
      <c r="Z27" s="7">
        <f>+'[40]ENEL PCA+PCF'!$C26</f>
        <v>159.33808999999999</v>
      </c>
      <c r="AA27" s="7">
        <f>+'[39]ENEL PCA+PCF'!$C26</f>
        <v>164.78322499999999</v>
      </c>
      <c r="AB27" s="7">
        <f>+'[38]ENEL PCA+PCF'!$C26</f>
        <v>163.64471666666699</v>
      </c>
      <c r="AC27" s="7">
        <f>+'[37]ENEL PCA+PCF'!$C26</f>
        <v>159.937195</v>
      </c>
      <c r="AD27" s="7">
        <f>+'[36]ENEL PCA+PCF'!$C26</f>
        <v>157.74356666666699</v>
      </c>
      <c r="AE27" s="7">
        <f>+'[35]ENEL PCA+PCF'!$C26</f>
        <v>156.499226666667</v>
      </c>
      <c r="AF27" s="7">
        <f>+'[34]ENEL PCA+PCF'!$C26</f>
        <v>166.15958833333301</v>
      </c>
      <c r="AG27" s="7">
        <f>+'[33]ENEL PCA+PCF'!$C26</f>
        <v>165.78687500000001</v>
      </c>
    </row>
    <row r="28" spans="1:108" ht="20.100000000000001" customHeight="1" x14ac:dyDescent="0.2">
      <c r="A28" s="17"/>
      <c r="B28" s="18">
        <v>0.66666666666666696</v>
      </c>
      <c r="C28" s="7">
        <f>+'[63]ENEL PCA+PCF'!$C27</f>
        <v>158.79537500000001</v>
      </c>
      <c r="D28" s="7">
        <f>+'[62]ENEL PCA+PCF'!$C27</f>
        <v>161.65411166666701</v>
      </c>
      <c r="E28" s="7">
        <f>+'[61]ENEL PCA+PCF'!$C27</f>
        <v>159.83586</v>
      </c>
      <c r="F28" s="7">
        <f>+'[60]ENEL PCA+PCF'!$C27</f>
        <v>166.36548833333299</v>
      </c>
      <c r="G28" s="7">
        <f>+'[59]ENEL PCA+PCF'!$C27</f>
        <v>152.392</v>
      </c>
      <c r="H28" s="7">
        <f>+'[58]ENEL PCA+PCF'!$C27</f>
        <v>151.72</v>
      </c>
      <c r="I28" s="7">
        <f>+'[57]ENEL PCA+PCF'!$C27</f>
        <v>151.72</v>
      </c>
      <c r="J28" s="7">
        <f>+'[56]ENEL PCA+PCF'!$C27</f>
        <v>162.01711499999999</v>
      </c>
      <c r="K28" s="7">
        <f>+'[55]ENEL PCA+PCF'!$C27</f>
        <v>162.96503999999999</v>
      </c>
      <c r="L28" s="7">
        <f>+'[54]ENEL PCA+PCF'!$C27</f>
        <v>162.17887666666701</v>
      </c>
      <c r="M28" s="7">
        <f>+'[53]ENEL PCA+PCF'!$C27</f>
        <v>161.35179833333299</v>
      </c>
      <c r="N28" s="7">
        <f>+'[52]ENEL PCA+PCF'!$C27</f>
        <v>165.00089333333301</v>
      </c>
      <c r="O28" s="7">
        <f>+'[51]ENEL PCA+PCF'!$C27</f>
        <v>153.83588</v>
      </c>
      <c r="P28" s="7">
        <f>+'[50]ENEL PCA+PCF'!$C27</f>
        <v>153.02000000000001</v>
      </c>
      <c r="Q28" s="7">
        <f>+'[49]ENEL PCA+PCF'!$C27</f>
        <v>163.71109999999999</v>
      </c>
      <c r="R28" s="7">
        <f>+'[48]ENEL PCA+PCF'!$C27</f>
        <v>163.30941999999999</v>
      </c>
      <c r="S28" s="7">
        <f>+'[47]ENEL PCA+PCF'!$C27</f>
        <v>163.19890333333299</v>
      </c>
      <c r="T28" s="7">
        <f>+'[46]ENEL PCA+PCF'!$C27</f>
        <v>165.82017500000001</v>
      </c>
      <c r="U28" s="7">
        <f>+'[45]ENEL PCA+PCF'!$C27</f>
        <v>146.87299999999999</v>
      </c>
      <c r="V28" s="7">
        <f>+'[44]ENEL PCA+PCF'!$C27</f>
        <v>154.946</v>
      </c>
      <c r="W28" s="7">
        <f>+'[43]ENEL PCA+PCF'!$C27</f>
        <v>154.825201666667</v>
      </c>
      <c r="X28" s="7">
        <f>+'[42]ENEL PCA+PCF'!$C27</f>
        <v>158.14396833333299</v>
      </c>
      <c r="Y28" s="7">
        <f>+'[41]ENEL PCA+PCF'!$C27</f>
        <v>158.21786499999999</v>
      </c>
      <c r="Z28" s="7">
        <f>+'[40]ENEL PCA+PCF'!$C27</f>
        <v>160.12227666666701</v>
      </c>
      <c r="AA28" s="7">
        <f>+'[39]ENEL PCA+PCF'!$C27</f>
        <v>167.77553333333299</v>
      </c>
      <c r="AB28" s="7">
        <f>+'[38]ENEL PCA+PCF'!$C27</f>
        <v>164.81665000000001</v>
      </c>
      <c r="AC28" s="7">
        <f>+'[37]ENEL PCA+PCF'!$C27</f>
        <v>158.52028999999999</v>
      </c>
      <c r="AD28" s="7">
        <f>+'[36]ENEL PCA+PCF'!$C27</f>
        <v>156.42378666666701</v>
      </c>
      <c r="AE28" s="7">
        <f>+'[35]ENEL PCA+PCF'!$C27</f>
        <v>156.48040333333299</v>
      </c>
      <c r="AF28" s="7">
        <f>+'[34]ENEL PCA+PCF'!$C27</f>
        <v>164.82759666666701</v>
      </c>
      <c r="AG28" s="7">
        <f>+'[33]ENEL PCA+PCF'!$C27</f>
        <v>164.23259999999999</v>
      </c>
    </row>
    <row r="29" spans="1:108" ht="20.100000000000001" customHeight="1" x14ac:dyDescent="0.2">
      <c r="A29" s="17"/>
      <c r="B29" s="18">
        <v>0.70833333333333304</v>
      </c>
      <c r="C29" s="7">
        <f>+'[63]ENEL PCA+PCF'!$C28</f>
        <v>160.172521666667</v>
      </c>
      <c r="D29" s="7">
        <f>+'[62]ENEL PCA+PCF'!$C28</f>
        <v>162.24798833333301</v>
      </c>
      <c r="E29" s="7">
        <f>+'[61]ENEL PCA+PCF'!$C28</f>
        <v>159.15678500000001</v>
      </c>
      <c r="F29" s="7">
        <f>+'[60]ENEL PCA+PCF'!$C28</f>
        <v>162.51843666666699</v>
      </c>
      <c r="G29" s="7">
        <f>+'[59]ENEL PCA+PCF'!$C28</f>
        <v>154.29663666666701</v>
      </c>
      <c r="H29" s="7">
        <f>+'[58]ENEL PCA+PCF'!$C28</f>
        <v>151.72</v>
      </c>
      <c r="I29" s="7">
        <f>+'[57]ENEL PCA+PCF'!$C28</f>
        <v>151.19</v>
      </c>
      <c r="J29" s="7">
        <f>+'[56]ENEL PCA+PCF'!$C28</f>
        <v>165.41229166666699</v>
      </c>
      <c r="K29" s="7">
        <f>+'[55]ENEL PCA+PCF'!$C28</f>
        <v>160.359456666667</v>
      </c>
      <c r="L29" s="7">
        <f>+'[54]ENEL PCA+PCF'!$C28</f>
        <v>160.80820499999999</v>
      </c>
      <c r="M29" s="7">
        <f>+'[53]ENEL PCA+PCF'!$C28</f>
        <v>163.66740999999999</v>
      </c>
      <c r="N29" s="7">
        <f>+'[52]ENEL PCA+PCF'!$C28</f>
        <v>165.80719666666701</v>
      </c>
      <c r="O29" s="7">
        <f>+'[51]ENEL PCA+PCF'!$C28</f>
        <v>155.02003166666699</v>
      </c>
      <c r="P29" s="7">
        <f>+'[50]ENEL PCA+PCF'!$C28</f>
        <v>153.02000000000001</v>
      </c>
      <c r="Q29" s="7">
        <f>+'[49]ENEL PCA+PCF'!$C28</f>
        <v>166.054421666667</v>
      </c>
      <c r="R29" s="7">
        <f>+'[48]ENEL PCA+PCF'!$C28</f>
        <v>165.58636166666699</v>
      </c>
      <c r="S29" s="7">
        <f>+'[47]ENEL PCA+PCF'!$C28</f>
        <v>166.20132000000001</v>
      </c>
      <c r="T29" s="7">
        <f>+'[46]ENEL PCA+PCF'!$C28</f>
        <v>164.61831000000001</v>
      </c>
      <c r="U29" s="7">
        <f>+'[45]ENEL PCA+PCF'!$C28</f>
        <v>152.24607333333299</v>
      </c>
      <c r="V29" s="7">
        <f>+'[44]ENEL PCA+PCF'!$C28</f>
        <v>154.946</v>
      </c>
      <c r="W29" s="7">
        <f>+'[43]ENEL PCA+PCF'!$C28</f>
        <v>154.68036833333301</v>
      </c>
      <c r="X29" s="7">
        <f>+'[42]ENEL PCA+PCF'!$C28</f>
        <v>156.30099999999999</v>
      </c>
      <c r="Y29" s="7">
        <f>+'[41]ENEL PCA+PCF'!$C28</f>
        <v>159.41567166666701</v>
      </c>
      <c r="Z29" s="7">
        <f>+'[40]ENEL PCA+PCF'!$C28</f>
        <v>157.878761666667</v>
      </c>
      <c r="AA29" s="7">
        <f>+'[39]ENEL PCA+PCF'!$C28</f>
        <v>160.08355</v>
      </c>
      <c r="AB29" s="7">
        <f>+'[38]ENEL PCA+PCF'!$C28</f>
        <v>156.60499833333299</v>
      </c>
      <c r="AC29" s="7">
        <f>+'[37]ENEL PCA+PCF'!$C28</f>
        <v>157.27809500000001</v>
      </c>
      <c r="AD29" s="7">
        <f>+'[36]ENEL PCA+PCF'!$C28</f>
        <v>156.92716666666701</v>
      </c>
      <c r="AE29" s="7">
        <f>+'[35]ENEL PCA+PCF'!$C28</f>
        <v>156.47433333333299</v>
      </c>
      <c r="AF29" s="7">
        <f>+'[34]ENEL PCA+PCF'!$C28</f>
        <v>164.34091166666701</v>
      </c>
      <c r="AG29" s="7">
        <f>+'[33]ENEL PCA+PCF'!$C28</f>
        <v>163.61243666666701</v>
      </c>
    </row>
    <row r="30" spans="1:108" ht="20.100000000000001" customHeight="1" x14ac:dyDescent="0.2">
      <c r="A30" s="17"/>
      <c r="B30" s="18">
        <v>0.75</v>
      </c>
      <c r="C30" s="7">
        <f>+'[63]ENEL PCA+PCF'!$C29</f>
        <v>155.615645</v>
      </c>
      <c r="D30" s="7">
        <f>+'[62]ENEL PCA+PCF'!$C29</f>
        <v>158.95193333333299</v>
      </c>
      <c r="E30" s="7">
        <f>+'[61]ENEL PCA+PCF'!$C29</f>
        <v>159.07596166666701</v>
      </c>
      <c r="F30" s="7">
        <f>+'[60]ENEL PCA+PCF'!$C29</f>
        <v>158.02904000000001</v>
      </c>
      <c r="G30" s="7">
        <f>+'[59]ENEL PCA+PCF'!$C29</f>
        <v>151.74916666666701</v>
      </c>
      <c r="H30" s="7">
        <f>+'[58]ENEL PCA+PCF'!$C29</f>
        <v>151.72466666666699</v>
      </c>
      <c r="I30" s="7">
        <f>+'[57]ENEL PCA+PCF'!$C29</f>
        <v>151.19</v>
      </c>
      <c r="J30" s="7">
        <f>+'[56]ENEL PCA+PCF'!$C29</f>
        <v>159.95914833333299</v>
      </c>
      <c r="K30" s="7">
        <f>+'[55]ENEL PCA+PCF'!$C29</f>
        <v>162.513123333333</v>
      </c>
      <c r="L30" s="7">
        <f>+'[54]ENEL PCA+PCF'!$C29</f>
        <v>153.993036666667</v>
      </c>
      <c r="M30" s="7">
        <f>+'[53]ENEL PCA+PCF'!$C29</f>
        <v>158.96076666666701</v>
      </c>
      <c r="N30" s="7">
        <f>+'[52]ENEL PCA+PCF'!$C29</f>
        <v>162.79819499999999</v>
      </c>
      <c r="O30" s="7">
        <f>+'[51]ENEL PCA+PCF'!$C29</f>
        <v>154.958171666667</v>
      </c>
      <c r="P30" s="7">
        <f>+'[50]ENEL PCA+PCF'!$C29</f>
        <v>153.16900000000001</v>
      </c>
      <c r="Q30" s="7">
        <f>+'[49]ENEL PCA+PCF'!$C29</f>
        <v>159.41925333333299</v>
      </c>
      <c r="R30" s="7">
        <f>+'[48]ENEL PCA+PCF'!$C29</f>
        <v>162.17785333333299</v>
      </c>
      <c r="S30" s="7">
        <f>+'[47]ENEL PCA+PCF'!$C29</f>
        <v>158.359373333333</v>
      </c>
      <c r="T30" s="7">
        <f>+'[46]ENEL PCA+PCF'!$C29</f>
        <v>162.04073666666699</v>
      </c>
      <c r="U30" s="7">
        <f>+'[45]ENEL PCA+PCF'!$C29</f>
        <v>152.20757166666701</v>
      </c>
      <c r="V30" s="7">
        <f>+'[44]ENEL PCA+PCF'!$C29</f>
        <v>154.946</v>
      </c>
      <c r="W30" s="7">
        <f>+'[43]ENEL PCA+PCF'!$C29</f>
        <v>155.08413666666701</v>
      </c>
      <c r="X30" s="7">
        <f>+'[42]ENEL PCA+PCF'!$C29</f>
        <v>155.55953666666699</v>
      </c>
      <c r="Y30" s="7">
        <f>+'[41]ENEL PCA+PCF'!$C29</f>
        <v>156.30099999999999</v>
      </c>
      <c r="Z30" s="7">
        <f>+'[40]ENEL PCA+PCF'!$C29</f>
        <v>157.24502333333299</v>
      </c>
      <c r="AA30" s="7">
        <f>+'[39]ENEL PCA+PCF'!$C29</f>
        <v>156.914426666667</v>
      </c>
      <c r="AB30" s="7">
        <f>+'[38]ENEL PCA+PCF'!$C29</f>
        <v>158.262953333333</v>
      </c>
      <c r="AC30" s="7">
        <f>+'[37]ENEL PCA+PCF'!$C29</f>
        <v>157.27799999999999</v>
      </c>
      <c r="AD30" s="7">
        <f>+'[36]ENEL PCA+PCF'!$C29</f>
        <v>161.717941666667</v>
      </c>
      <c r="AE30" s="7">
        <f>+'[35]ENEL PCA+PCF'!$C29</f>
        <v>156.46123333333301</v>
      </c>
      <c r="AF30" s="7">
        <f>+'[34]ENEL PCA+PCF'!$C29</f>
        <v>159.03493666666699</v>
      </c>
      <c r="AG30" s="7">
        <f>+'[33]ENEL PCA+PCF'!$C29</f>
        <v>160.14169999999999</v>
      </c>
    </row>
    <row r="31" spans="1:108" ht="20.100000000000001" customHeight="1" x14ac:dyDescent="0.2">
      <c r="A31" s="17"/>
      <c r="B31" s="18">
        <v>0.79166666666666696</v>
      </c>
      <c r="C31" s="7">
        <f>+'[63]ENEL PCA+PCF'!$C30</f>
        <v>163.80536833333301</v>
      </c>
      <c r="D31" s="7">
        <f>+'[62]ENEL PCA+PCF'!$C30</f>
        <v>163.18881999999999</v>
      </c>
      <c r="E31" s="7">
        <f>+'[61]ENEL PCA+PCF'!$C30</f>
        <v>165.42435499999999</v>
      </c>
      <c r="F31" s="7">
        <f>+'[60]ENEL PCA+PCF'!$C30</f>
        <v>162.313381666667</v>
      </c>
      <c r="G31" s="7">
        <f>+'[59]ENEL PCA+PCF'!$C30</f>
        <v>153.34551666666701</v>
      </c>
      <c r="H31" s="7">
        <f>+'[58]ENEL PCA+PCF'!$C30</f>
        <v>158.55194</v>
      </c>
      <c r="I31" s="7">
        <f>+'[57]ENEL PCA+PCF'!$C30</f>
        <v>156.50974500000001</v>
      </c>
      <c r="J31" s="7">
        <f>+'[56]ENEL PCA+PCF'!$C30</f>
        <v>160.64589000000001</v>
      </c>
      <c r="K31" s="7">
        <f>+'[55]ENEL PCA+PCF'!$C30</f>
        <v>162.049896666667</v>
      </c>
      <c r="L31" s="7">
        <f>+'[54]ENEL PCA+PCF'!$C30</f>
        <v>161.681183333333</v>
      </c>
      <c r="M31" s="7">
        <f>+'[53]ENEL PCA+PCF'!$C30</f>
        <v>163.73610666666701</v>
      </c>
      <c r="N31" s="7">
        <f>+'[52]ENEL PCA+PCF'!$C30</f>
        <v>163.70317666666699</v>
      </c>
      <c r="O31" s="7">
        <f>+'[51]ENEL PCA+PCF'!$C30</f>
        <v>158.98148166666701</v>
      </c>
      <c r="P31" s="7">
        <f>+'[50]ENEL PCA+PCF'!$C30</f>
        <v>165.948601666667</v>
      </c>
      <c r="Q31" s="7">
        <f>+'[49]ENEL PCA+PCF'!$C30</f>
        <v>165.28694999999999</v>
      </c>
      <c r="R31" s="7">
        <f>+'[48]ENEL PCA+PCF'!$C30</f>
        <v>166.237136666667</v>
      </c>
      <c r="S31" s="7">
        <f>+'[47]ENEL PCA+PCF'!$C30</f>
        <v>161.63970333333299</v>
      </c>
      <c r="T31" s="7">
        <f>+'[46]ENEL PCA+PCF'!$C30</f>
        <v>165.43358833333301</v>
      </c>
      <c r="U31" s="7">
        <f>+'[45]ENEL PCA+PCF'!$C30</f>
        <v>160.97803833333299</v>
      </c>
      <c r="V31" s="7">
        <f>+'[44]ENEL PCA+PCF'!$C30</f>
        <v>159.689415</v>
      </c>
      <c r="W31" s="7">
        <f>+'[43]ENEL PCA+PCF'!$C30</f>
        <v>156.75674833333301</v>
      </c>
      <c r="X31" s="7">
        <f>+'[42]ENEL PCA+PCF'!$C30</f>
        <v>161.33392833333301</v>
      </c>
      <c r="Y31" s="7">
        <f>+'[41]ENEL PCA+PCF'!$C30</f>
        <v>160.016973333333</v>
      </c>
      <c r="Z31" s="7">
        <f>+'[40]ENEL PCA+PCF'!$C30</f>
        <v>160.498658333333</v>
      </c>
      <c r="AA31" s="7">
        <f>+'[39]ENEL PCA+PCF'!$C30</f>
        <v>167.75135166666701</v>
      </c>
      <c r="AB31" s="7">
        <f>+'[38]ENEL PCA+PCF'!$C30</f>
        <v>158.61508166666701</v>
      </c>
      <c r="AC31" s="7">
        <f>+'[37]ENEL PCA+PCF'!$C30</f>
        <v>163.257943333333</v>
      </c>
      <c r="AD31" s="7">
        <f>+'[36]ENEL PCA+PCF'!$C30</f>
        <v>166.78009333333301</v>
      </c>
      <c r="AE31" s="7">
        <f>+'[35]ENEL PCA+PCF'!$C30</f>
        <v>166.13937833333301</v>
      </c>
      <c r="AF31" s="7">
        <f>+'[34]ENEL PCA+PCF'!$C30</f>
        <v>167.602755</v>
      </c>
      <c r="AG31" s="7">
        <f>+'[33]ENEL PCA+PCF'!$C30</f>
        <v>163.621006666667</v>
      </c>
      <c r="DD31" s="19"/>
    </row>
    <row r="32" spans="1:108" ht="20.100000000000001" customHeight="1" x14ac:dyDescent="0.2">
      <c r="A32" s="17"/>
      <c r="B32" s="18">
        <v>0.83333333333333304</v>
      </c>
      <c r="C32" s="7">
        <f>+'[63]ENEL PCA+PCF'!$C31</f>
        <v>162.98091500000001</v>
      </c>
      <c r="D32" s="7">
        <f>+'[62]ENEL PCA+PCF'!$C31</f>
        <v>161.20336666666699</v>
      </c>
      <c r="E32" s="7">
        <f>+'[61]ENEL PCA+PCF'!$C31</f>
        <v>162.64353333333301</v>
      </c>
      <c r="F32" s="7">
        <f>+'[60]ENEL PCA+PCF'!$C31</f>
        <v>162.789076666667</v>
      </c>
      <c r="G32" s="7">
        <f>+'[59]ENEL PCA+PCF'!$C31</f>
        <v>152.392</v>
      </c>
      <c r="H32" s="7">
        <f>+'[58]ENEL PCA+PCF'!$C31</f>
        <v>159.97746333333299</v>
      </c>
      <c r="I32" s="7">
        <f>+'[57]ENEL PCA+PCF'!$C31</f>
        <v>154.9117</v>
      </c>
      <c r="J32" s="7">
        <f>+'[56]ENEL PCA+PCF'!$C31</f>
        <v>161.169148333333</v>
      </c>
      <c r="K32" s="7">
        <f>+'[55]ENEL PCA+PCF'!$C31</f>
        <v>160.91750666666701</v>
      </c>
      <c r="L32" s="7">
        <f>+'[54]ENEL PCA+PCF'!$C31</f>
        <v>161.34181000000001</v>
      </c>
      <c r="M32" s="7">
        <f>+'[53]ENEL PCA+PCF'!$C31</f>
        <v>160.08731333333299</v>
      </c>
      <c r="N32" s="7">
        <f>+'[52]ENEL PCA+PCF'!$C31</f>
        <v>161.40763000000001</v>
      </c>
      <c r="O32" s="7">
        <f>+'[51]ENEL PCA+PCF'!$C31</f>
        <v>161.90027499999999</v>
      </c>
      <c r="P32" s="7">
        <f>+'[50]ENEL PCA+PCF'!$C31</f>
        <v>161.68327833333299</v>
      </c>
      <c r="Q32" s="7">
        <f>+'[49]ENEL PCA+PCF'!$C31</f>
        <v>163.608925</v>
      </c>
      <c r="R32" s="7">
        <f>+'[48]ENEL PCA+PCF'!$C31</f>
        <v>164.42406333333301</v>
      </c>
      <c r="S32" s="7">
        <f>+'[47]ENEL PCA+PCF'!$C31</f>
        <v>167.12850333333299</v>
      </c>
      <c r="T32" s="7">
        <f>+'[46]ENEL PCA+PCF'!$C31</f>
        <v>164.00073</v>
      </c>
      <c r="U32" s="7">
        <f>+'[45]ENEL PCA+PCF'!$C31</f>
        <v>157.362225</v>
      </c>
      <c r="V32" s="7">
        <f>+'[44]ENEL PCA+PCF'!$C31</f>
        <v>157.43703833333299</v>
      </c>
      <c r="W32" s="7">
        <f>+'[43]ENEL PCA+PCF'!$C31</f>
        <v>158.668718333333</v>
      </c>
      <c r="X32" s="7">
        <f>+'[42]ENEL PCA+PCF'!$C31</f>
        <v>156.53039000000001</v>
      </c>
      <c r="Y32" s="7">
        <f>+'[41]ENEL PCA+PCF'!$C31</f>
        <v>164.154171666667</v>
      </c>
      <c r="Z32" s="7">
        <f>+'[40]ENEL PCA+PCF'!$C31</f>
        <v>165.67855333333301</v>
      </c>
      <c r="AA32" s="7">
        <f>+'[39]ENEL PCA+PCF'!$C31</f>
        <v>167.273811666667</v>
      </c>
      <c r="AB32" s="7">
        <f>+'[38]ENEL PCA+PCF'!$C31</f>
        <v>166.461231666667</v>
      </c>
      <c r="AC32" s="7">
        <f>+'[37]ENEL PCA+PCF'!$C31</f>
        <v>165.60544833333299</v>
      </c>
      <c r="AD32" s="7">
        <f>+'[36]ENEL PCA+PCF'!$C31</f>
        <v>163.78372166666699</v>
      </c>
      <c r="AE32" s="7">
        <f>+'[35]ENEL PCA+PCF'!$C31</f>
        <v>163.40718166666699</v>
      </c>
      <c r="AF32" s="7">
        <f>+'[34]ENEL PCA+PCF'!$C31</f>
        <v>163.48003499999999</v>
      </c>
      <c r="AG32" s="7">
        <f>+'[33]ENEL PCA+PCF'!$C31</f>
        <v>165.30442333333301</v>
      </c>
    </row>
    <row r="33" spans="1:62" ht="20.100000000000001" customHeight="1" x14ac:dyDescent="0.2">
      <c r="A33" s="17"/>
      <c r="B33" s="18">
        <v>0.875</v>
      </c>
      <c r="C33" s="7">
        <f>+'[63]ENEL PCA+PCF'!$C32</f>
        <v>164.10453999999999</v>
      </c>
      <c r="D33" s="7">
        <f>+'[62]ENEL PCA+PCF'!$C32</f>
        <v>165.05534666666699</v>
      </c>
      <c r="E33" s="7">
        <f>+'[61]ENEL PCA+PCF'!$C32</f>
        <v>165.92902833333301</v>
      </c>
      <c r="F33" s="7">
        <f>+'[60]ENEL PCA+PCF'!$C32</f>
        <v>162.33846500000001</v>
      </c>
      <c r="G33" s="7">
        <f>+'[59]ENEL PCA+PCF'!$C32</f>
        <v>152.392</v>
      </c>
      <c r="H33" s="7">
        <f>+'[58]ENEL PCA+PCF'!$C32</f>
        <v>155.94747333333299</v>
      </c>
      <c r="I33" s="7">
        <f>+'[57]ENEL PCA+PCF'!$C32</f>
        <v>154.94517833333299</v>
      </c>
      <c r="J33" s="7">
        <f>+'[56]ENEL PCA+PCF'!$C32</f>
        <v>163.80707000000001</v>
      </c>
      <c r="K33" s="7">
        <f>+'[55]ENEL PCA+PCF'!$C32</f>
        <v>161.50292833333299</v>
      </c>
      <c r="L33" s="7">
        <f>+'[54]ENEL PCA+PCF'!$C32</f>
        <v>163.202406666667</v>
      </c>
      <c r="M33" s="7">
        <f>+'[53]ENEL PCA+PCF'!$C32</f>
        <v>160.90673833333301</v>
      </c>
      <c r="N33" s="7">
        <f>+'[52]ENEL PCA+PCF'!$C32</f>
        <v>164.38632000000001</v>
      </c>
      <c r="O33" s="7">
        <f>+'[51]ENEL PCA+PCF'!$C32</f>
        <v>155.673071666667</v>
      </c>
      <c r="P33" s="7">
        <f>+'[50]ENEL PCA+PCF'!$C32</f>
        <v>160.443375</v>
      </c>
      <c r="Q33" s="7">
        <f>+'[49]ENEL PCA+PCF'!$C32</f>
        <v>165.03950499999999</v>
      </c>
      <c r="R33" s="7">
        <f>+'[48]ENEL PCA+PCF'!$C32</f>
        <v>169.355596666667</v>
      </c>
      <c r="S33" s="7">
        <f>+'[47]ENEL PCA+PCF'!$C32</f>
        <v>167.07756333333299</v>
      </c>
      <c r="T33" s="7">
        <f>+'[46]ENEL PCA+PCF'!$C32</f>
        <v>164.64472000000001</v>
      </c>
      <c r="U33" s="7">
        <f>+'[45]ENEL PCA+PCF'!$C32</f>
        <v>154.946</v>
      </c>
      <c r="V33" s="7">
        <f>+'[44]ENEL PCA+PCF'!$C32</f>
        <v>154.946</v>
      </c>
      <c r="W33" s="7">
        <f>+'[43]ENEL PCA+PCF'!$C32</f>
        <v>154.946</v>
      </c>
      <c r="X33" s="7">
        <f>+'[42]ENEL PCA+PCF'!$C32</f>
        <v>160.18387000000001</v>
      </c>
      <c r="Y33" s="7">
        <f>+'[41]ENEL PCA+PCF'!$C32</f>
        <v>158.47506999999999</v>
      </c>
      <c r="Z33" s="7">
        <f>+'[40]ENEL PCA+PCF'!$C32</f>
        <v>160.64217333333301</v>
      </c>
      <c r="AA33" s="7">
        <f>+'[39]ENEL PCA+PCF'!$C32</f>
        <v>162.53542833333299</v>
      </c>
      <c r="AB33" s="7">
        <f>+'[38]ENEL PCA+PCF'!$C32</f>
        <v>164.54357999999999</v>
      </c>
      <c r="AC33" s="7">
        <f>+'[37]ENEL PCA+PCF'!$C32</f>
        <v>166.31810833333299</v>
      </c>
      <c r="AD33" s="7">
        <f>+'[36]ENEL PCA+PCF'!$C32</f>
        <v>165.35275999999999</v>
      </c>
      <c r="AE33" s="7">
        <f>+'[35]ENEL PCA+PCF'!$C32</f>
        <v>160.79527666666701</v>
      </c>
      <c r="AF33" s="7">
        <f>+'[34]ENEL PCA+PCF'!$C32</f>
        <v>166.81175833333299</v>
      </c>
      <c r="AG33" s="7">
        <f>+'[33]ENEL PCA+PCF'!$C32</f>
        <v>162.68350166666701</v>
      </c>
    </row>
    <row r="34" spans="1:62" ht="20.100000000000001" customHeight="1" x14ac:dyDescent="0.2">
      <c r="A34" s="17"/>
      <c r="B34" s="18">
        <v>0.91666666666666696</v>
      </c>
      <c r="C34" s="7">
        <f>+'[63]ENEL PCA+PCF'!$C33</f>
        <v>158.38748333333299</v>
      </c>
      <c r="D34" s="7">
        <f>+'[62]ENEL PCA+PCF'!$C33</f>
        <v>161.90429666666699</v>
      </c>
      <c r="E34" s="7">
        <f>+'[61]ENEL PCA+PCF'!$C33</f>
        <v>159.608916666667</v>
      </c>
      <c r="F34" s="7">
        <f>+'[60]ENEL PCA+PCF'!$C33</f>
        <v>153.69860333333301</v>
      </c>
      <c r="G34" s="7">
        <f>+'[59]ENEL PCA+PCF'!$C33</f>
        <v>154.43303333333299</v>
      </c>
      <c r="H34" s="7">
        <f>+'[58]ENEL PCA+PCF'!$C33</f>
        <v>152.56545333333301</v>
      </c>
      <c r="I34" s="7">
        <f>+'[57]ENEL PCA+PCF'!$C33</f>
        <v>152.51730000000001</v>
      </c>
      <c r="J34" s="7">
        <f>+'[56]ENEL PCA+PCF'!$C33</f>
        <v>157.29896333333301</v>
      </c>
      <c r="K34" s="7">
        <f>+'[55]ENEL PCA+PCF'!$C33</f>
        <v>157.82702499999999</v>
      </c>
      <c r="L34" s="7">
        <f>+'[54]ENEL PCA+PCF'!$C33</f>
        <v>166.75703833333301</v>
      </c>
      <c r="M34" s="7">
        <f>+'[53]ENEL PCA+PCF'!$C33</f>
        <v>163.29970499999999</v>
      </c>
      <c r="N34" s="7">
        <f>+'[52]ENEL PCA+PCF'!$C33</f>
        <v>159.35430833333299</v>
      </c>
      <c r="O34" s="7">
        <f>+'[51]ENEL PCA+PCF'!$C33</f>
        <v>153.91011333333401</v>
      </c>
      <c r="P34" s="7">
        <f>+'[50]ENEL PCA+PCF'!$C33</f>
        <v>154.395355</v>
      </c>
      <c r="Q34" s="7">
        <f>+'[49]ENEL PCA+PCF'!$C33</f>
        <v>159.249821666667</v>
      </c>
      <c r="R34" s="7">
        <f>+'[48]ENEL PCA+PCF'!$C33</f>
        <v>159.508068333333</v>
      </c>
      <c r="S34" s="7">
        <f>+'[47]ENEL PCA+PCF'!$C33</f>
        <v>158.94548499999999</v>
      </c>
      <c r="T34" s="7">
        <f>+'[46]ENEL PCA+PCF'!$C33</f>
        <v>158.857088333333</v>
      </c>
      <c r="U34" s="7">
        <f>+'[45]ENEL PCA+PCF'!$C33</f>
        <v>154.946</v>
      </c>
      <c r="V34" s="7">
        <f>+'[44]ENEL PCA+PCF'!$C33</f>
        <v>154.744583333333</v>
      </c>
      <c r="W34" s="7">
        <f>+'[43]ENEL PCA+PCF'!$C33</f>
        <v>155.09667833333299</v>
      </c>
      <c r="X34" s="7">
        <f>+'[42]ENEL PCA+PCF'!$C33</f>
        <v>161.608071666667</v>
      </c>
      <c r="Y34" s="7">
        <f>+'[41]ENEL PCA+PCF'!$C33</f>
        <v>159.62701999999999</v>
      </c>
      <c r="Z34" s="7">
        <f>+'[40]ENEL PCA+PCF'!$C33</f>
        <v>156.95439999999999</v>
      </c>
      <c r="AA34" s="7">
        <f>+'[39]ENEL PCA+PCF'!$C33</f>
        <v>159.93151666666699</v>
      </c>
      <c r="AB34" s="7">
        <f>+'[38]ENEL PCA+PCF'!$C33</f>
        <v>158.60319166666699</v>
      </c>
      <c r="AC34" s="7">
        <f>+'[37]ENEL PCA+PCF'!$C33</f>
        <v>167.74874333333301</v>
      </c>
      <c r="AD34" s="7">
        <f>+'[36]ENEL PCA+PCF'!$C33</f>
        <v>163.414488333333</v>
      </c>
      <c r="AE34" s="7">
        <f>+'[35]ENEL PCA+PCF'!$C33</f>
        <v>156.22300000000001</v>
      </c>
      <c r="AF34" s="7">
        <f>+'[34]ENEL PCA+PCF'!$C33</f>
        <v>158.88839666666701</v>
      </c>
      <c r="AG34" s="7">
        <f>+'[33]ENEL PCA+PCF'!$C33</f>
        <v>156.39819</v>
      </c>
    </row>
    <row r="35" spans="1:62" ht="20.100000000000001" customHeight="1" x14ac:dyDescent="0.2">
      <c r="A35" s="17"/>
      <c r="B35" s="18">
        <v>0.95833333333333304</v>
      </c>
      <c r="C35" s="7">
        <f>+'[63]ENEL PCA+PCF'!$C34</f>
        <v>155.162898333333</v>
      </c>
      <c r="D35" s="7">
        <f>+'[62]ENEL PCA+PCF'!$C34</f>
        <v>156.22482666666701</v>
      </c>
      <c r="E35" s="7">
        <f>+'[61]ENEL PCA+PCF'!$C34</f>
        <v>152.08745833333299</v>
      </c>
      <c r="F35" s="7">
        <f>+'[60]ENEL PCA+PCF'!$C34</f>
        <v>152.59018666666699</v>
      </c>
      <c r="G35" s="7">
        <f>+'[59]ENEL PCA+PCF'!$C34</f>
        <v>151.72252166666701</v>
      </c>
      <c r="H35" s="7">
        <f>+'[58]ENEL PCA+PCF'!$C34</f>
        <v>154.36580833333301</v>
      </c>
      <c r="I35" s="7">
        <f>+'[57]ENEL PCA+PCF'!$C34</f>
        <v>155.93422000000001</v>
      </c>
      <c r="J35" s="7">
        <f>+'[56]ENEL PCA+PCF'!$C34</f>
        <v>153.01988499999999</v>
      </c>
      <c r="K35" s="7">
        <f>+'[55]ENEL PCA+PCF'!$C34</f>
        <v>153.02000000000001</v>
      </c>
      <c r="L35" s="7">
        <f>+'[54]ENEL PCA+PCF'!$C34</f>
        <v>157.15891999999999</v>
      </c>
      <c r="M35" s="7">
        <f>+'[53]ENEL PCA+PCF'!$C34</f>
        <v>157.43375666666699</v>
      </c>
      <c r="N35" s="7">
        <f>+'[52]ENEL PCA+PCF'!$C34</f>
        <v>158.791973333333</v>
      </c>
      <c r="O35" s="7">
        <f>+'[51]ENEL PCA+PCF'!$C34</f>
        <v>153.02000000000001</v>
      </c>
      <c r="P35" s="7">
        <f>+'[50]ENEL PCA+PCF'!$C34</f>
        <v>152.580598333333</v>
      </c>
      <c r="Q35" s="7">
        <f>+'[49]ENEL PCA+PCF'!$C34</f>
        <v>154.4504</v>
      </c>
      <c r="R35" s="7">
        <f>+'[48]ENEL PCA+PCF'!$C34</f>
        <v>158.02938</v>
      </c>
      <c r="S35" s="7">
        <f>+'[47]ENEL PCA+PCF'!$C34</f>
        <v>157.24064000000001</v>
      </c>
      <c r="T35" s="7">
        <f>+'[46]ENEL PCA+PCF'!$C34</f>
        <v>159.67607333333299</v>
      </c>
      <c r="U35" s="7">
        <f>+'[45]ENEL PCA+PCF'!$C34</f>
        <v>154.946</v>
      </c>
      <c r="V35" s="7">
        <f>+'[44]ENEL PCA+PCF'!$C34</f>
        <v>157.77794333333301</v>
      </c>
      <c r="W35" s="7">
        <f>+'[43]ENEL PCA+PCF'!$C34</f>
        <v>154.78486166666701</v>
      </c>
      <c r="X35" s="7">
        <f>+'[42]ENEL PCA+PCF'!$C34</f>
        <v>152.67300666666699</v>
      </c>
      <c r="Y35" s="7">
        <f>+'[41]ENEL PCA+PCF'!$C34</f>
        <v>152.434665</v>
      </c>
      <c r="Z35" s="7">
        <f>+'[40]ENEL PCA+PCF'!$C34</f>
        <v>155.773811666667</v>
      </c>
      <c r="AA35" s="7">
        <f>+'[39]ENEL PCA+PCF'!$C34</f>
        <v>155.34003000000001</v>
      </c>
      <c r="AB35" s="7">
        <f>+'[38]ENEL PCA+PCF'!$C34</f>
        <v>158.66541166666701</v>
      </c>
      <c r="AC35" s="7">
        <f>+'[37]ENEL PCA+PCF'!$C34</f>
        <v>157.27108166666699</v>
      </c>
      <c r="AD35" s="7">
        <f>+'[36]ENEL PCA+PCF'!$C34</f>
        <v>157.04468666666699</v>
      </c>
      <c r="AE35" s="7">
        <f>+'[35]ENEL PCA+PCF'!$C34</f>
        <v>156.22181499999999</v>
      </c>
      <c r="AF35" s="7">
        <f>+'[34]ENEL PCA+PCF'!$C34</f>
        <v>158.83017333333299</v>
      </c>
      <c r="AG35" s="7">
        <f>+'[33]ENEL PCA+PCF'!$C34</f>
        <v>156.22300000000001</v>
      </c>
    </row>
    <row r="36" spans="1:62" ht="20.100000000000001" customHeight="1" x14ac:dyDescent="0.2">
      <c r="A36" s="17"/>
      <c r="B36" s="16" t="s">
        <v>8</v>
      </c>
      <c r="C36" s="7">
        <f>+'[63]ENEL PCA+PCF'!$C35</f>
        <v>151.72</v>
      </c>
      <c r="D36" s="7">
        <f>+'[62]ENEL PCA+PCF'!$C35</f>
        <v>155.255928333333</v>
      </c>
      <c r="E36" s="7">
        <f>+'[61]ENEL PCA+PCF'!$C35</f>
        <v>151.727</v>
      </c>
      <c r="F36" s="7">
        <f>+'[60]ENEL PCA+PCF'!$C35</f>
        <v>151.72653333333301</v>
      </c>
      <c r="G36" s="7">
        <f>+'[59]ENEL PCA+PCF'!$C35</f>
        <v>151.19</v>
      </c>
      <c r="H36" s="7">
        <f>+'[58]ENEL PCA+PCF'!$C35</f>
        <v>151.36502999999999</v>
      </c>
      <c r="I36" s="7">
        <f>+'[57]ENEL PCA+PCF'!$C35</f>
        <v>151.629616666667</v>
      </c>
      <c r="J36" s="7">
        <f>+'[56]ENEL PCA+PCF'!$C35</f>
        <v>156.80250166666701</v>
      </c>
      <c r="K36" s="7">
        <f>+'[55]ENEL PCA+PCF'!$C35</f>
        <v>151.88947166666699</v>
      </c>
      <c r="L36" s="7">
        <f>+'[54]ENEL PCA+PCF'!$C35</f>
        <v>153.02000000000001</v>
      </c>
      <c r="M36" s="7">
        <f>+'[53]ENEL PCA+PCF'!$C35</f>
        <v>156.53840500000001</v>
      </c>
      <c r="N36" s="7">
        <f>+'[52]ENEL PCA+PCF'!$C35</f>
        <v>156.71421000000001</v>
      </c>
      <c r="O36" s="7">
        <f>+'[51]ENEL PCA+PCF'!$C35</f>
        <v>153.02000000000001</v>
      </c>
      <c r="P36" s="7">
        <f>+'[50]ENEL PCA+PCF'!$C35</f>
        <v>152.61611833333299</v>
      </c>
      <c r="Q36" s="7">
        <f>+'[49]ENEL PCA+PCF'!$C35</f>
        <v>154.110848333333</v>
      </c>
      <c r="R36" s="7">
        <f>+'[48]ENEL PCA+PCF'!$C35</f>
        <v>154.48817666666699</v>
      </c>
      <c r="S36" s="7">
        <f>+'[47]ENEL PCA+PCF'!$C35</f>
        <v>156.00937666666701</v>
      </c>
      <c r="T36" s="7">
        <f>+'[46]ENEL PCA+PCF'!$C35</f>
        <v>157.56601000000001</v>
      </c>
      <c r="U36" s="7">
        <f>+'[45]ENEL PCA+PCF'!$C35</f>
        <v>157.93256333333301</v>
      </c>
      <c r="V36" s="7">
        <f>+'[44]ENEL PCA+PCF'!$C35</f>
        <v>154.12</v>
      </c>
      <c r="W36" s="7">
        <f>+'[43]ENEL PCA+PCF'!$C35</f>
        <v>154.867236666667</v>
      </c>
      <c r="X36" s="7">
        <f>+'[42]ENEL PCA+PCF'!$C35</f>
        <v>152.43027833333301</v>
      </c>
      <c r="Y36" s="7">
        <f>+'[41]ENEL PCA+PCF'!$C35</f>
        <v>151.57778666666701</v>
      </c>
      <c r="Z36" s="7">
        <f>+'[40]ENEL PCA+PCF'!$C35</f>
        <v>158.39212499999999</v>
      </c>
      <c r="AA36" s="7">
        <f>+'[39]ENEL PCA+PCF'!$C35</f>
        <v>150.00051166666699</v>
      </c>
      <c r="AB36" s="7">
        <f>+'[38]ENEL PCA+PCF'!$C35</f>
        <v>155.592788333333</v>
      </c>
      <c r="AC36" s="7">
        <f>+'[37]ENEL PCA+PCF'!$C35</f>
        <v>157.104463333333</v>
      </c>
      <c r="AD36" s="7">
        <f>+'[36]ENEL PCA+PCF'!$C35</f>
        <v>155.99511999999999</v>
      </c>
      <c r="AE36" s="7">
        <f>+'[35]ENEL PCA+PCF'!$C35</f>
        <v>156.152571666667</v>
      </c>
      <c r="AF36" s="7">
        <f>+'[34]ENEL PCA+PCF'!$C35</f>
        <v>156.22184999999999</v>
      </c>
      <c r="AG36" s="7">
        <f>+'[33]ENEL PCA+PCF'!$C35</f>
        <v>156.22300000000001</v>
      </c>
    </row>
    <row r="37" spans="1:62" x14ac:dyDescent="0.2">
      <c r="B37" s="5"/>
      <c r="C37" s="15">
        <f>SUM(C13:C36)-[32]Sheet1!C$29</f>
        <v>0</v>
      </c>
      <c r="D37" s="15">
        <f>SUM(D13:D36)-[32]Sheet1!D$29</f>
        <v>0</v>
      </c>
      <c r="E37" s="15">
        <f>SUM(E13:E36)-[32]Sheet1!E$29</f>
        <v>0</v>
      </c>
      <c r="F37" s="15">
        <f>SUM(F13:F36)-[32]Sheet1!F$29</f>
        <v>0</v>
      </c>
      <c r="G37" s="15">
        <f>SUM(G13:G36)-[32]Sheet1!G$29</f>
        <v>0</v>
      </c>
      <c r="H37" s="15">
        <f>SUM(H13:H36)-[32]Sheet1!H$29</f>
        <v>0</v>
      </c>
      <c r="I37" s="15">
        <f>SUM(I13:I36)-[32]Sheet1!I$29</f>
        <v>0</v>
      </c>
      <c r="J37" s="15">
        <f>SUM(J13:J36)-[32]Sheet1!J$29</f>
        <v>0</v>
      </c>
      <c r="K37" s="15">
        <f>SUM(K13:K36)-[32]Sheet1!K$29</f>
        <v>0</v>
      </c>
      <c r="L37" s="15">
        <f>SUM(L13:L36)-[32]Sheet1!L$29</f>
        <v>0</v>
      </c>
      <c r="M37" s="15">
        <f>SUM(M13:M36)-[32]Sheet1!M$29</f>
        <v>0</v>
      </c>
      <c r="N37" s="15">
        <f>SUM(N13:N36)-[32]Sheet1!N$29</f>
        <v>0</v>
      </c>
      <c r="O37" s="15">
        <f>SUM(O13:O36)-[32]Sheet1!O$29</f>
        <v>0</v>
      </c>
      <c r="P37" s="15">
        <f>SUM(P13:P36)-[32]Sheet1!P$29</f>
        <v>0</v>
      </c>
      <c r="Q37" s="15">
        <f>SUM(Q13:Q36)-[32]Sheet1!Q$29</f>
        <v>0</v>
      </c>
      <c r="R37" s="15">
        <f>SUM(R13:R36)-[32]Sheet1!R$29</f>
        <v>0</v>
      </c>
      <c r="S37" s="15">
        <f>SUM(S13:S36)-[32]Sheet1!S$29</f>
        <v>0</v>
      </c>
      <c r="T37" s="15">
        <f>SUM(T13:T36)-[32]Sheet1!T$29</f>
        <v>0</v>
      </c>
      <c r="U37" s="15">
        <f>SUM(U13:U36)-[32]Sheet1!U$29</f>
        <v>0</v>
      </c>
      <c r="V37" s="15">
        <f>SUM(V13:V36)-[32]Sheet1!V$29</f>
        <v>0</v>
      </c>
      <c r="W37" s="15">
        <f>SUM(W13:W36)-[32]Sheet1!W$29</f>
        <v>0</v>
      </c>
      <c r="X37" s="15">
        <f>SUM(X13:X36)-[32]Sheet1!X$29</f>
        <v>0</v>
      </c>
      <c r="Y37" s="15">
        <f>SUM(Y13:Y36)-[32]Sheet1!Y$29</f>
        <v>0</v>
      </c>
      <c r="Z37" s="15">
        <f>SUM(Z13:Z36)-[32]Sheet1!Z$29</f>
        <v>0</v>
      </c>
      <c r="AA37" s="15">
        <f>SUM(AA13:AA36)-[32]Sheet1!AA$29</f>
        <v>0</v>
      </c>
      <c r="AB37" s="15">
        <f>SUM(AB13:AB36)-[32]Sheet1!AB$29</f>
        <v>0</v>
      </c>
      <c r="AC37" s="15">
        <f>SUM(AC13:AC36)-[32]Sheet1!AC$29</f>
        <v>0</v>
      </c>
      <c r="AD37" s="15">
        <f>SUM(AD13:AD36)-[32]Sheet1!AD$29</f>
        <v>0</v>
      </c>
      <c r="AE37" s="15">
        <f>SUM(AE13:AE36)-[32]Sheet1!AE$29</f>
        <v>0</v>
      </c>
      <c r="AF37" s="15">
        <f>SUM(AF13:AF36)-[32]Sheet1!AF$29</f>
        <v>0</v>
      </c>
      <c r="AG37" s="15">
        <f>SUM(AG13:AG36)-[32]Sheet1!AG$29</f>
        <v>0</v>
      </c>
    </row>
    <row r="38" spans="1:62" ht="20.100000000000001" customHeight="1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ht="18.75" x14ac:dyDescent="0.2">
      <c r="B39" s="11" t="s">
        <v>7</v>
      </c>
      <c r="C39" s="5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1:62" x14ac:dyDescent="0.2">
      <c r="B40" s="6"/>
      <c r="C40" s="5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ht="13.5" customHeight="1" x14ac:dyDescent="0.2">
      <c r="B41" s="6"/>
      <c r="C41" s="14">
        <f>+[31]Sheet1!$B$10</f>
        <v>41456</v>
      </c>
      <c r="D41" s="14">
        <f>+[30]Sheet1!$B$10</f>
        <v>41457</v>
      </c>
      <c r="E41" s="14">
        <f>+[29]Sheet1!$B$10</f>
        <v>41458</v>
      </c>
      <c r="F41" s="14">
        <f>+[28]Sheet1!$B$10</f>
        <v>41459</v>
      </c>
      <c r="G41" s="14">
        <f>+[27]Sheet1!$B$10</f>
        <v>41460</v>
      </c>
      <c r="H41" s="14">
        <f>+[26]Sheet1!$B$10</f>
        <v>41461</v>
      </c>
      <c r="I41" s="14">
        <f>+[25]Sheet1!$B$10</f>
        <v>41462</v>
      </c>
      <c r="J41" s="14">
        <f>+[24]Sheet1!$B$10</f>
        <v>41463</v>
      </c>
      <c r="K41" s="14">
        <f>+[23]Sheet1!$B$10</f>
        <v>41464</v>
      </c>
      <c r="L41" s="14">
        <f>+[22]Sheet1!$B$10</f>
        <v>41465</v>
      </c>
      <c r="M41" s="14">
        <f>+[21]Sheet1!$B$10</f>
        <v>41466</v>
      </c>
      <c r="N41" s="14">
        <f>+[20]Sheet1!$B$10</f>
        <v>41467</v>
      </c>
      <c r="O41" s="14">
        <f>+[19]Sheet1!$B$10</f>
        <v>41468</v>
      </c>
      <c r="P41" s="14">
        <f>+[18]Sheet1!$B$10</f>
        <v>41469</v>
      </c>
      <c r="Q41" s="14">
        <f>+[17]Sheet1!$B$10</f>
        <v>41470</v>
      </c>
      <c r="R41" s="14">
        <f>+[16]Sheet1!$B$10</f>
        <v>41471</v>
      </c>
      <c r="S41" s="14">
        <f>+[15]Sheet1!$B$10</f>
        <v>41472</v>
      </c>
      <c r="T41" s="14">
        <f>+[14]Sheet1!$B$10</f>
        <v>41473</v>
      </c>
      <c r="U41" s="14">
        <f>+[13]Sheet1!$B$10</f>
        <v>41474</v>
      </c>
      <c r="V41" s="14">
        <f>+[12]Sheet1!$B$10</f>
        <v>41475</v>
      </c>
      <c r="W41" s="14">
        <f>+[11]Sheet1!$B$10</f>
        <v>41476</v>
      </c>
      <c r="X41" s="14">
        <f>+[10]Sheet1!$B$10</f>
        <v>41477</v>
      </c>
      <c r="Y41" s="14">
        <f>+[9]Sheet1!$B$10</f>
        <v>41478</v>
      </c>
      <c r="Z41" s="14">
        <f>+[9]Sheet1!$B$10</f>
        <v>41478</v>
      </c>
      <c r="AA41" s="14">
        <f>+[8]Sheet1!$B$10</f>
        <v>41480</v>
      </c>
      <c r="AB41" s="14">
        <f>+[7]Sheet1!$B$10</f>
        <v>41481</v>
      </c>
      <c r="AC41" s="14">
        <f>+[6]Sheet1!$B$10</f>
        <v>41482</v>
      </c>
      <c r="AD41" s="14">
        <f>+[5]Sheet1!$B$10</f>
        <v>41483</v>
      </c>
      <c r="AE41" s="14">
        <f>+[4]Sheet1!$B$10</f>
        <v>41484</v>
      </c>
      <c r="AF41" s="14">
        <f>+[3]Sheet1!$B$10</f>
        <v>41485</v>
      </c>
      <c r="AG41" s="14">
        <f>+[2]Sheet1!$B$10</f>
        <v>41486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s="13" customFormat="1" ht="19.5" customHeight="1" x14ac:dyDescent="0.2">
      <c r="B42" s="9" t="s">
        <v>5</v>
      </c>
      <c r="C42" s="7">
        <f>+[31]Sheet1!$N$106</f>
        <v>0.5</v>
      </c>
      <c r="D42" s="7">
        <f>+[30]Sheet1!$N$106</f>
        <v>0.5</v>
      </c>
      <c r="E42" s="7">
        <f>+[29]Sheet1!$N$106</f>
        <v>0.5</v>
      </c>
      <c r="F42" s="7">
        <f>+[28]Sheet1!$N$106</f>
        <v>0.5</v>
      </c>
      <c r="G42" s="7">
        <f>+[27]Sheet1!$N$106</f>
        <v>0.5</v>
      </c>
      <c r="H42" s="7">
        <f>+[26]Sheet1!$N$106</f>
        <v>100</v>
      </c>
      <c r="I42" s="7">
        <f>+[25]Sheet1!$N$106</f>
        <v>0.5</v>
      </c>
      <c r="J42" s="7">
        <f>+[24]Sheet1!$N$106</f>
        <v>0.5</v>
      </c>
      <c r="K42" s="7">
        <f>+[23]Sheet1!$N$106</f>
        <v>0.5</v>
      </c>
      <c r="L42" s="7">
        <f>+[22]Sheet1!$N$106</f>
        <v>0.5</v>
      </c>
      <c r="M42" s="7">
        <f>+[21]Sheet1!$N$106</f>
        <v>0.5</v>
      </c>
      <c r="N42" s="7">
        <f>+[20]Sheet1!$N$106</f>
        <v>0.5</v>
      </c>
      <c r="O42" s="7">
        <f>+[19]Sheet1!$N$106</f>
        <v>0.5</v>
      </c>
      <c r="P42" s="7">
        <f>+[18]Sheet1!$N$106</f>
        <v>0.5</v>
      </c>
      <c r="Q42" s="7">
        <f>+[17]Sheet1!$N$106</f>
        <v>0.5</v>
      </c>
      <c r="R42" s="7">
        <f>+[16]Sheet1!$N$106</f>
        <v>0.5</v>
      </c>
      <c r="S42" s="7">
        <f>+[15]Sheet1!$N$106</f>
        <v>0.5</v>
      </c>
      <c r="T42" s="7">
        <f>+[14]Sheet1!$N$106</f>
        <v>0.5</v>
      </c>
      <c r="U42" s="7">
        <f>+[13]Sheet1!$N$106</f>
        <v>0.5</v>
      </c>
      <c r="V42" s="7">
        <f>+[12]Sheet1!$N$106</f>
        <v>0.5</v>
      </c>
      <c r="W42" s="7">
        <f>+[11]Sheet1!$N$106</f>
        <v>0.5</v>
      </c>
      <c r="X42" s="7">
        <f>+[10]Sheet1!$N$106</f>
        <v>0.5</v>
      </c>
      <c r="Y42" s="7">
        <f>+[9]Sheet1!$N$106</f>
        <v>0.5</v>
      </c>
      <c r="Z42" s="7">
        <f>+[9]Sheet1!$N$106</f>
        <v>0.5</v>
      </c>
      <c r="AA42" s="7">
        <f>+[8]Sheet1!$N$106</f>
        <v>0.5</v>
      </c>
      <c r="AB42" s="7">
        <f>+[7]Sheet1!$N$106</f>
        <v>0.5</v>
      </c>
      <c r="AC42" s="7">
        <f>+[6]Sheet1!$N$106</f>
        <v>0.5</v>
      </c>
      <c r="AD42" s="7">
        <f>+[5]Sheet1!$N$106</f>
        <v>0.5</v>
      </c>
      <c r="AE42" s="7">
        <f>+[4]Sheet1!$N$106</f>
        <v>0.5</v>
      </c>
      <c r="AF42" s="7">
        <f>+[3]Sheet1!$N$106</f>
        <v>0.5</v>
      </c>
      <c r="AG42" s="7">
        <f>+[2]Sheet1!$N$106</f>
        <v>0.5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1:62" x14ac:dyDescent="0.2">
      <c r="B43" s="6"/>
      <c r="C43" s="5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2" x14ac:dyDescent="0.2">
      <c r="B44" s="6"/>
      <c r="C44" s="5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">
      <c r="B45" s="1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ht="18.75" x14ac:dyDescent="0.2">
      <c r="B46" s="11" t="s">
        <v>6</v>
      </c>
      <c r="C46" s="5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"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spans="1:62" x14ac:dyDescent="0.2">
      <c r="E48" s="4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2:62" x14ac:dyDescent="0.2">
      <c r="B49" s="9" t="s">
        <v>5</v>
      </c>
      <c r="C49" s="10" t="s">
        <v>4</v>
      </c>
      <c r="D49" s="9" t="s">
        <v>3</v>
      </c>
      <c r="E49" s="9" t="s">
        <v>2</v>
      </c>
      <c r="F49" s="9" t="s">
        <v>2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spans="2:62" x14ac:dyDescent="0.2">
      <c r="B50" s="8" t="s">
        <v>1</v>
      </c>
      <c r="C50" s="7">
        <f>MAX($C$13:$AG$36)</f>
        <v>170.882206666667</v>
      </c>
      <c r="D50" s="7">
        <f>MIN($C$13:$AG$36)</f>
        <v>139.749621666667</v>
      </c>
      <c r="E50" s="7">
        <f>+[1]LIQUIDAC!BV288/[1]LIQUIDAC!BU288</f>
        <v>84.570782848713165</v>
      </c>
      <c r="F50" s="7">
        <f>AVERAGE($C$13:$AG$36)</f>
        <v>156.74602299283154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2:62" x14ac:dyDescent="0.2">
      <c r="B51" s="8" t="s">
        <v>0</v>
      </c>
      <c r="C51" s="7">
        <f>MAX($C$42:$AG$42)</f>
        <v>100</v>
      </c>
      <c r="D51" s="7">
        <f>MIN($C$42:$AG$42)</f>
        <v>0.5</v>
      </c>
      <c r="E51" s="7">
        <f>[1]LIQUIDAC!BV290/[1]LIQUIDAC!BU290</f>
        <v>18.326617335105713</v>
      </c>
      <c r="F51" s="7">
        <f>AVERAGE($C$42:$AG$42)</f>
        <v>3.7096774193548385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2:62" x14ac:dyDescent="0.2">
      <c r="B52" s="6"/>
      <c r="C52" s="5"/>
      <c r="E52" s="4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spans="2:62" x14ac:dyDescent="0.2">
      <c r="B53" s="6"/>
      <c r="C53" s="5"/>
      <c r="E53" s="4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</sheetData>
  <sheetProtection password="8891" sheet="1" objects="1" scenarios="1"/>
  <conditionalFormatting sqref="C11:P11 R11:AG11">
    <cfRule type="cellIs" dxfId="40" priority="37" stopIfTrue="1" operator="equal">
      <formula>TRUNC(C$12,0)</formula>
    </cfRule>
  </conditionalFormatting>
  <conditionalFormatting sqref="C42:P42 R42:AG42">
    <cfRule type="cellIs" dxfId="39" priority="38" stopIfTrue="1" operator="equal">
      <formula>$C$51</formula>
    </cfRule>
    <cfRule type="cellIs" dxfId="38" priority="39" stopIfTrue="1" operator="equal">
      <formula>$D$51</formula>
    </cfRule>
  </conditionalFormatting>
  <conditionalFormatting sqref="C37:P37 R37:AG37">
    <cfRule type="cellIs" dxfId="37" priority="36" operator="notEqual">
      <formula>0</formula>
    </cfRule>
  </conditionalFormatting>
  <conditionalFormatting sqref="C11:G11">
    <cfRule type="cellIs" dxfId="36" priority="35" stopIfTrue="1" operator="equal">
      <formula>TRUNC(C$12,0)</formula>
    </cfRule>
  </conditionalFormatting>
  <conditionalFormatting sqref="C13:P36 R13:AF36">
    <cfRule type="cellIs" dxfId="35" priority="34" operator="equal">
      <formula>$D$50</formula>
    </cfRule>
    <cfRule type="cellIs" dxfId="34" priority="40" stopIfTrue="1" operator="equal">
      <formula>$C$50</formula>
    </cfRule>
    <cfRule type="cellIs" dxfId="33" priority="41" stopIfTrue="1" operator="equal">
      <formula>$D$50</formula>
    </cfRule>
  </conditionalFormatting>
  <conditionalFormatting sqref="AF11">
    <cfRule type="cellIs" dxfId="32" priority="33" stopIfTrue="1" operator="equal">
      <formula>TRUNC(AF$12,0)</formula>
    </cfRule>
  </conditionalFormatting>
  <conditionalFormatting sqref="AG11">
    <cfRule type="cellIs" dxfId="31" priority="32" stopIfTrue="1" operator="equal">
      <formula>TRUNC(AG$12,0)</formula>
    </cfRule>
  </conditionalFormatting>
  <conditionalFormatting sqref="AG11">
    <cfRule type="cellIs" dxfId="30" priority="31" stopIfTrue="1" operator="equal">
      <formula>TRUNC(AG$12,0)</formula>
    </cfRule>
  </conditionalFormatting>
  <conditionalFormatting sqref="AG11">
    <cfRule type="cellIs" dxfId="29" priority="30" stopIfTrue="1" operator="equal">
      <formula>TRUNC(AG$12,0)</formula>
    </cfRule>
  </conditionalFormatting>
  <conditionalFormatting sqref="AG13:AG36">
    <cfRule type="cellIs" dxfId="28" priority="27" operator="equal">
      <formula>$D$50</formula>
    </cfRule>
    <cfRule type="cellIs" dxfId="27" priority="28" stopIfTrue="1" operator="equal">
      <formula>$C$50</formula>
    </cfRule>
    <cfRule type="cellIs" dxfId="26" priority="29" stopIfTrue="1" operator="equal">
      <formula>$D$50</formula>
    </cfRule>
  </conditionalFormatting>
  <conditionalFormatting sqref="AG11">
    <cfRule type="cellIs" dxfId="25" priority="26" stopIfTrue="1" operator="equal">
      <formula>TRUNC(AG$12,0)</formula>
    </cfRule>
  </conditionalFormatting>
  <conditionalFormatting sqref="Q11">
    <cfRule type="cellIs" dxfId="24" priority="21" stopIfTrue="1" operator="equal">
      <formula>TRUNC(Q$12,0)</formula>
    </cfRule>
  </conditionalFormatting>
  <conditionalFormatting sqref="Q42">
    <cfRule type="cellIs" dxfId="23" priority="22" stopIfTrue="1" operator="equal">
      <formula>$C$51</formula>
    </cfRule>
    <cfRule type="cellIs" dxfId="22" priority="23" stopIfTrue="1" operator="equal">
      <formula>$D$51</formula>
    </cfRule>
  </conditionalFormatting>
  <conditionalFormatting sqref="Q37">
    <cfRule type="cellIs" dxfId="21" priority="20" operator="notEqual">
      <formula>0</formula>
    </cfRule>
  </conditionalFormatting>
  <conditionalFormatting sqref="Q13:Q36">
    <cfRule type="cellIs" dxfId="20" priority="19" operator="equal">
      <formula>$D$50</formula>
    </cfRule>
    <cfRule type="cellIs" dxfId="19" priority="24" stopIfTrue="1" operator="equal">
      <formula>$C$50</formula>
    </cfRule>
    <cfRule type="cellIs" dxfId="18" priority="25" stopIfTrue="1" operator="equal">
      <formula>$D$50</formula>
    </cfRule>
  </conditionalFormatting>
  <conditionalFormatting sqref="AG11">
    <cfRule type="cellIs" dxfId="17" priority="18" stopIfTrue="1" operator="equal">
      <formula>TRUNC(AG$12,0)</formula>
    </cfRule>
  </conditionalFormatting>
  <conditionalFormatting sqref="AG37">
    <cfRule type="cellIs" dxfId="16" priority="17" operator="notEqual">
      <formula>0</formula>
    </cfRule>
  </conditionalFormatting>
  <conditionalFormatting sqref="AG13:AG36">
    <cfRule type="cellIs" dxfId="15" priority="14" operator="equal">
      <formula>$D$50</formula>
    </cfRule>
    <cfRule type="cellIs" dxfId="14" priority="15" stopIfTrue="1" operator="equal">
      <formula>$C$50</formula>
    </cfRule>
    <cfRule type="cellIs" dxfId="13" priority="16" stopIfTrue="1" operator="equal">
      <formula>$D$50</formula>
    </cfRule>
  </conditionalFormatting>
  <conditionalFormatting sqref="AG42">
    <cfRule type="cellIs" dxfId="12" priority="12" stopIfTrue="1" operator="equal">
      <formula>$C$51</formula>
    </cfRule>
    <cfRule type="cellIs" dxfId="11" priority="13" stopIfTrue="1" operator="equal">
      <formula>$D$51</formula>
    </cfRule>
  </conditionalFormatting>
  <conditionalFormatting sqref="R42">
    <cfRule type="cellIs" dxfId="10" priority="10" stopIfTrue="1" operator="equal">
      <formula>$C$51</formula>
    </cfRule>
    <cfRule type="cellIs" dxfId="9" priority="11" stopIfTrue="1" operator="equal">
      <formula>$D$51</formula>
    </cfRule>
  </conditionalFormatting>
  <conditionalFormatting sqref="S42">
    <cfRule type="cellIs" dxfId="8" priority="8" stopIfTrue="1" operator="equal">
      <formula>$C$51</formula>
    </cfRule>
    <cfRule type="cellIs" dxfId="7" priority="9" stopIfTrue="1" operator="equal">
      <formula>$D$51</formula>
    </cfRule>
  </conditionalFormatting>
  <conditionalFormatting sqref="R11:AF11">
    <cfRule type="cellIs" dxfId="6" priority="7" stopIfTrue="1" operator="equal">
      <formula>TRUNC(R$12,0)</formula>
    </cfRule>
  </conditionalFormatting>
  <conditionalFormatting sqref="R42:AF42">
    <cfRule type="cellIs" dxfId="5" priority="5" stopIfTrue="1" operator="equal">
      <formula>$C$51</formula>
    </cfRule>
    <cfRule type="cellIs" dxfId="4" priority="6" stopIfTrue="1" operator="equal">
      <formula>$D$51</formula>
    </cfRule>
  </conditionalFormatting>
  <conditionalFormatting sqref="R37:AF37">
    <cfRule type="cellIs" dxfId="3" priority="4" operator="notEqual">
      <formula>0</formula>
    </cfRule>
  </conditionalFormatting>
  <conditionalFormatting sqref="R13:AF36">
    <cfRule type="cellIs" dxfId="2" priority="1" operator="equal">
      <formula>$D$50</formula>
    </cfRule>
    <cfRule type="cellIs" dxfId="1" priority="2" stopIfTrue="1" operator="equal">
      <formula>$C$50</formula>
    </cfRule>
    <cfRule type="cellIs" dxfId="0" priority="3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8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ENATREL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Ponce</dc:creator>
  <cp:lastModifiedBy>Carmen Ponce</cp:lastModifiedBy>
  <dcterms:created xsi:type="dcterms:W3CDTF">2013-08-15T17:03:31Z</dcterms:created>
  <dcterms:modified xsi:type="dcterms:W3CDTF">2013-08-15T17:04:24Z</dcterms:modified>
</cp:coreProperties>
</file>