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1505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Contratada">[1]INY!$B$1048575</definedName>
    <definedName name="_xlnm.Print_Area" localSheetId="0">PRECIOS!$B$2:$AE$52</definedName>
  </definedNames>
  <calcPr calcId="145621"/>
</workbook>
</file>

<file path=xl/calcChain.xml><?xml version="1.0" encoding="utf-8"?>
<calcChain xmlns="http://schemas.openxmlformats.org/spreadsheetml/2006/main">
  <c r="E51" i="1" l="1"/>
  <c r="E50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51" i="1" s="1"/>
  <c r="C42" i="1"/>
  <c r="F51" i="1" s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G37" i="1" s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H37" i="1" s="1"/>
  <c r="G13" i="1"/>
  <c r="G37" i="1" s="1"/>
  <c r="F13" i="1"/>
  <c r="F37" i="1" s="1"/>
  <c r="E13" i="1"/>
  <c r="E37" i="1" s="1"/>
  <c r="D13" i="1"/>
  <c r="C50" i="1" s="1"/>
  <c r="C13" i="1"/>
  <c r="F50" i="1" s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D37" i="1" l="1"/>
  <c r="C37" i="1"/>
  <c r="D50" i="1"/>
  <c r="D51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<sst xmlns="http://schemas.openxmlformats.org/spreadsheetml/2006/main" count="14" uniqueCount="12">
  <si>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</si>
  <si>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OFICIAL OCTUBRE 2013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</si>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</sst>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8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4" fillId="3" borderId="0" xfId="2" applyFont="1" applyFill="1" applyBorder="1" applyAlignment="1" applyProtection="1">
      <alignment horizontal="left" vertical="center"/>
      <protection hidden="1"/>
    </xf>
    <xf numFmtId="0" fontId="5" fillId="3" borderId="0" xfId="2" applyFont="1" applyFill="1" applyBorder="1" applyAlignment="1" applyProtection="1">
      <alignment horizontal="center" vertical="center"/>
      <protection hidden="1"/>
    </xf>
    <xf numFmtId="0" fontId="6" fillId="3" borderId="0" xfId="2" applyFont="1" applyFill="1" applyBorder="1" applyAlignment="1" applyProtection="1">
      <alignment vertical="center"/>
      <protection hidden="1"/>
    </xf>
    <xf numFmtId="0" fontId="7" fillId="3" borderId="0" xfId="2" applyFont="1" applyFill="1" applyBorder="1" applyAlignment="1" applyProtection="1">
      <alignment horizontal="left" vertical="center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0" fillId="4" borderId="0" xfId="0" applyFill="1"/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3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8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1925"/>
          <a:ext cx="3609975" cy="92392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29</xdr:col>
      <xdr:colOff>419100</xdr:colOff>
      <xdr:row>3</xdr:row>
      <xdr:rowOff>95250</xdr:rowOff>
    </xdr:from>
    <xdr:to>
      <xdr:col>32</xdr:col>
      <xdr:colOff>528302</xdr:colOff>
      <xdr:row>8</xdr:row>
      <xdr:rowOff>193988</xdr:rowOff>
    </xdr:to>
    <xdr:pic>
      <xdr:nvPicPr>
        <xdr:cNvPr id="7" name="0 Imagen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3200" y="895350"/>
          <a:ext cx="1918952" cy="11655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Oct_201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0810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0910201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1010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1110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121020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131020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1410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1510201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161020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171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Precio%20de%20Energ&#237;a%20de%20Oct%201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18102013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19102013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2010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21102013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2210201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23102013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24102013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25102013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26102013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2710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01102013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281020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29102013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30102013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31102013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011013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021013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031013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04101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051013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061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02102013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071013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081013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091013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101013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11101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121013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1310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141013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151013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161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03102013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171013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181013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191013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201013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21101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221013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231013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241013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251013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261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04102013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271013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281013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291013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301013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_pot_3110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051020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0610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0%20Octubre%2013/Transacciones_071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EXT"/>
      <sheetName val="INY"/>
      <sheetName val="PRECIOS"/>
      <sheetName val="LIQUIDAC"/>
      <sheetName val="PEAJE"/>
      <sheetName val="HPA-POT"/>
      <sheetName val="EOL-POT"/>
      <sheetName val="HEM-POT"/>
      <sheetName val="PBP-POT"/>
      <sheetName val="AMAYO 2-POT"/>
      <sheetName val="AMAYO-POT"/>
      <sheetName val="ALBANISA-POT"/>
      <sheetName val="ENEL-SIUNA-POT"/>
      <sheetName val="ENEL-MLK-POT"/>
      <sheetName val="INDEX-POT"/>
      <sheetName val="ENSA-POT"/>
      <sheetName val="PENSA-POT"/>
      <sheetName val="CCN-POT"/>
      <sheetName val="EAAI-POT"/>
      <sheetName val="AGRICORP-POT"/>
      <sheetName val="PLASTINIC-POT"/>
      <sheetName val="HOLCIM-POT"/>
      <sheetName val="CHDN-POT"/>
      <sheetName val="CEMEX-POT"/>
      <sheetName val="TRITON-POT"/>
      <sheetName val="EAAI"/>
      <sheetName val="AGRICORP"/>
      <sheetName val="PLASTINIC"/>
      <sheetName val="ASTURIA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HPA"/>
      <sheetName val="EOL"/>
      <sheetName val="HEM"/>
      <sheetName val="PBP"/>
      <sheetName val="AMAYO 2"/>
      <sheetName val="AMAYO"/>
      <sheetName val="ALBANISA"/>
      <sheetName val="ENEL-SIUNA"/>
      <sheetName val="ENEL-MLK"/>
      <sheetName val="INDEX"/>
      <sheetName val="DESV. CONTROL"/>
      <sheetName val="ENER. OPORT. CNDC"/>
      <sheetName val="ENSA"/>
      <sheetName val="PENSA"/>
      <sheetName val="CCN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</sheetNames>
    <sheetDataSet>
      <sheetData sheetId="0"/>
      <sheetData sheetId="1"/>
      <sheetData sheetId="2"/>
      <sheetData sheetId="3"/>
      <sheetData sheetId="4">
        <row r="1048575">
          <cell r="B1048575" t="str">
            <v>SI</v>
          </cell>
        </row>
      </sheetData>
      <sheetData sheetId="5"/>
      <sheetData sheetId="6">
        <row r="288">
          <cell r="BU288">
            <v>48067.748831522396</v>
          </cell>
          <cell r="BV288">
            <v>4981547.1830309909</v>
          </cell>
        </row>
        <row r="290">
          <cell r="BU290">
            <v>-260.39676532948397</v>
          </cell>
          <cell r="BV290">
            <v>-41170.468261298854</v>
          </cell>
        </row>
      </sheetData>
      <sheetData sheetId="7">
        <row r="8">
          <cell r="C8" t="str">
            <v>PERIODO: 01.OCTUBRE.2013 - 31.OCTUBRE.2013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41555</v>
          </cell>
        </row>
      </sheetData>
      <sheetData sheetId="9"/>
      <sheetData sheetId="10">
        <row r="7">
          <cell r="B7">
            <v>41555</v>
          </cell>
        </row>
      </sheetData>
      <sheetData sheetId="11">
        <row r="7">
          <cell r="B7">
            <v>41555</v>
          </cell>
        </row>
      </sheetData>
      <sheetData sheetId="12">
        <row r="7">
          <cell r="B7">
            <v>41555</v>
          </cell>
        </row>
      </sheetData>
      <sheetData sheetId="13">
        <row r="7">
          <cell r="B7">
            <v>41555</v>
          </cell>
        </row>
      </sheetData>
      <sheetData sheetId="14">
        <row r="7">
          <cell r="B7">
            <v>41555</v>
          </cell>
        </row>
      </sheetData>
      <sheetData sheetId="15"/>
      <sheetData sheetId="16">
        <row r="8">
          <cell r="B8">
            <v>41555</v>
          </cell>
        </row>
        <row r="12">
          <cell r="C12">
            <v>159.274</v>
          </cell>
        </row>
        <row r="13">
          <cell r="C13">
            <v>159.274</v>
          </cell>
        </row>
        <row r="14">
          <cell r="C14">
            <v>158.39191500000001</v>
          </cell>
        </row>
        <row r="15">
          <cell r="C15">
            <v>158.24814000000001</v>
          </cell>
        </row>
        <row r="16">
          <cell r="C16">
            <v>159.02282500000001</v>
          </cell>
        </row>
        <row r="17">
          <cell r="C17">
            <v>159.145951666667</v>
          </cell>
        </row>
        <row r="18">
          <cell r="C18">
            <v>161.73215666666701</v>
          </cell>
        </row>
        <row r="19">
          <cell r="C19">
            <v>158.92653000000001</v>
          </cell>
        </row>
        <row r="20">
          <cell r="C20">
            <v>165.258041666667</v>
          </cell>
        </row>
        <row r="21">
          <cell r="C21">
            <v>171.66302166666699</v>
          </cell>
        </row>
        <row r="22">
          <cell r="C22">
            <v>167.775575</v>
          </cell>
        </row>
        <row r="23">
          <cell r="C23">
            <v>170.38364833333301</v>
          </cell>
        </row>
        <row r="24">
          <cell r="C24">
            <v>169.151868333333</v>
          </cell>
        </row>
        <row r="25">
          <cell r="C25">
            <v>173.20163333333301</v>
          </cell>
        </row>
        <row r="26">
          <cell r="C26">
            <v>168.97422666666699</v>
          </cell>
        </row>
        <row r="27">
          <cell r="C27">
            <v>172.68217833333301</v>
          </cell>
        </row>
        <row r="28">
          <cell r="C28">
            <v>167.13015999999999</v>
          </cell>
        </row>
        <row r="29">
          <cell r="C29">
            <v>173.696521666667</v>
          </cell>
        </row>
        <row r="30">
          <cell r="C30">
            <v>168.98666</v>
          </cell>
        </row>
        <row r="31">
          <cell r="C31">
            <v>173.555386666667</v>
          </cell>
        </row>
        <row r="32">
          <cell r="C32">
            <v>168.89297999999999</v>
          </cell>
        </row>
        <row r="33">
          <cell r="C33">
            <v>164.30679333333299</v>
          </cell>
        </row>
        <row r="34">
          <cell r="C34">
            <v>160.94016666666701</v>
          </cell>
        </row>
        <row r="35">
          <cell r="C35">
            <v>159.09913333333299</v>
          </cell>
        </row>
      </sheetData>
      <sheetData sheetId="17">
        <row r="36">
          <cell r="I36">
            <v>296.50990207997745</v>
          </cell>
        </row>
      </sheetData>
      <sheetData sheetId="18">
        <row r="36">
          <cell r="G36">
            <v>554.43962499999998</v>
          </cell>
        </row>
      </sheetData>
      <sheetData sheetId="19">
        <row r="8">
          <cell r="B8">
            <v>41555</v>
          </cell>
        </row>
      </sheetData>
      <sheetData sheetId="20">
        <row r="8">
          <cell r="B8">
            <v>41555</v>
          </cell>
        </row>
      </sheetData>
      <sheetData sheetId="21"/>
      <sheetData sheetId="22">
        <row r="8">
          <cell r="B8">
            <v>41555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547.10399999999993</v>
          </cell>
        </row>
      </sheetData>
      <sheetData sheetId="28"/>
      <sheetData sheetId="29"/>
      <sheetData sheetId="30">
        <row r="8">
          <cell r="B8">
            <v>41555</v>
          </cell>
        </row>
      </sheetData>
      <sheetData sheetId="31">
        <row r="8">
          <cell r="B8">
            <v>41555</v>
          </cell>
        </row>
      </sheetData>
      <sheetData sheetId="32">
        <row r="36">
          <cell r="E36">
            <v>144.49890140334597</v>
          </cell>
        </row>
      </sheetData>
      <sheetData sheetId="33">
        <row r="36">
          <cell r="R36">
            <v>1169.7231582429336</v>
          </cell>
        </row>
      </sheetData>
      <sheetData sheetId="34">
        <row r="36">
          <cell r="E36">
            <v>108.65309859665399</v>
          </cell>
        </row>
      </sheetData>
      <sheetData sheetId="35">
        <row r="36">
          <cell r="E36">
            <v>139.72180506090999</v>
          </cell>
        </row>
      </sheetData>
      <sheetData sheetId="36"/>
      <sheetData sheetId="37">
        <row r="36">
          <cell r="E36">
            <v>201.28799999999998</v>
          </cell>
        </row>
      </sheetData>
      <sheetData sheetId="38">
        <row r="36">
          <cell r="E36">
            <v>117.22079265000002</v>
          </cell>
        </row>
      </sheetData>
      <sheetData sheetId="39"/>
      <sheetData sheetId="40"/>
      <sheetData sheetId="4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41556</v>
          </cell>
        </row>
      </sheetData>
      <sheetData sheetId="9"/>
      <sheetData sheetId="10">
        <row r="7">
          <cell r="B7">
            <v>41556</v>
          </cell>
        </row>
      </sheetData>
      <sheetData sheetId="11">
        <row r="7">
          <cell r="B7">
            <v>41556</v>
          </cell>
        </row>
      </sheetData>
      <sheetData sheetId="12">
        <row r="7">
          <cell r="B7">
            <v>41556</v>
          </cell>
        </row>
      </sheetData>
      <sheetData sheetId="13">
        <row r="7">
          <cell r="B7">
            <v>41556</v>
          </cell>
        </row>
      </sheetData>
      <sheetData sheetId="14">
        <row r="7">
          <cell r="B7">
            <v>41556</v>
          </cell>
        </row>
      </sheetData>
      <sheetData sheetId="15"/>
      <sheetData sheetId="16">
        <row r="8">
          <cell r="B8">
            <v>41556</v>
          </cell>
        </row>
        <row r="12">
          <cell r="C12">
            <v>158.40046166666701</v>
          </cell>
        </row>
        <row r="13">
          <cell r="C13">
            <v>161.20826</v>
          </cell>
        </row>
        <row r="14">
          <cell r="C14">
            <v>156.094603333333</v>
          </cell>
        </row>
        <row r="15">
          <cell r="C15">
            <v>153.06603000000001</v>
          </cell>
        </row>
        <row r="16">
          <cell r="C16">
            <v>153.82829000000001</v>
          </cell>
        </row>
        <row r="17">
          <cell r="C17">
            <v>158.06991666666701</v>
          </cell>
        </row>
        <row r="18">
          <cell r="C18">
            <v>160.86261999999999</v>
          </cell>
        </row>
        <row r="19">
          <cell r="C19">
            <v>159.46354833333299</v>
          </cell>
        </row>
        <row r="20">
          <cell r="C20">
            <v>172.40102666666701</v>
          </cell>
        </row>
        <row r="21">
          <cell r="C21">
            <v>170.09202833333299</v>
          </cell>
        </row>
        <row r="22">
          <cell r="C22">
            <v>169.98644999999999</v>
          </cell>
        </row>
        <row r="23">
          <cell r="C23">
            <v>166.87681333333299</v>
          </cell>
        </row>
        <row r="24">
          <cell r="C24">
            <v>169.098886666667</v>
          </cell>
        </row>
        <row r="25">
          <cell r="C25">
            <v>168.256828333333</v>
          </cell>
        </row>
        <row r="26">
          <cell r="C26">
            <v>166.79931833333299</v>
          </cell>
        </row>
        <row r="27">
          <cell r="C27">
            <v>166.81676666666701</v>
          </cell>
        </row>
        <row r="28">
          <cell r="C28">
            <v>168.020491666667</v>
          </cell>
        </row>
        <row r="29">
          <cell r="C29">
            <v>171.62559166666699</v>
          </cell>
        </row>
        <row r="30">
          <cell r="C30">
            <v>169.03838500000001</v>
          </cell>
        </row>
        <row r="31">
          <cell r="C31">
            <v>171.768368333333</v>
          </cell>
        </row>
        <row r="32">
          <cell r="C32">
            <v>172.92635166666699</v>
          </cell>
        </row>
        <row r="33">
          <cell r="C33">
            <v>164.278211666667</v>
          </cell>
        </row>
        <row r="34">
          <cell r="C34">
            <v>163.31845999999999</v>
          </cell>
        </row>
        <row r="35">
          <cell r="C35">
            <v>162.67152166666699</v>
          </cell>
        </row>
      </sheetData>
      <sheetData sheetId="17">
        <row r="36">
          <cell r="I36">
            <v>292.62681494886749</v>
          </cell>
        </row>
      </sheetData>
      <sheetData sheetId="18">
        <row r="36">
          <cell r="G36">
            <v>559.15612499999986</v>
          </cell>
        </row>
      </sheetData>
      <sheetData sheetId="19">
        <row r="8">
          <cell r="B8">
            <v>41556</v>
          </cell>
        </row>
      </sheetData>
      <sheetData sheetId="20">
        <row r="8">
          <cell r="B8">
            <v>41556</v>
          </cell>
        </row>
      </sheetData>
      <sheetData sheetId="21"/>
      <sheetData sheetId="22">
        <row r="8">
          <cell r="B8">
            <v>41556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547.22399999999993</v>
          </cell>
        </row>
      </sheetData>
      <sheetData sheetId="28"/>
      <sheetData sheetId="29"/>
      <sheetData sheetId="30">
        <row r="8">
          <cell r="B8">
            <v>41556</v>
          </cell>
        </row>
      </sheetData>
      <sheetData sheetId="31">
        <row r="8">
          <cell r="B8">
            <v>41556</v>
          </cell>
        </row>
      </sheetData>
      <sheetData sheetId="32">
        <row r="36">
          <cell r="E36">
            <v>157.31310431729602</v>
          </cell>
        </row>
      </sheetData>
      <sheetData sheetId="33">
        <row r="36">
          <cell r="R36">
            <v>1056.1235392758715</v>
          </cell>
        </row>
      </sheetData>
      <sheetData sheetId="34">
        <row r="36">
          <cell r="E36">
            <v>119.16689568270499</v>
          </cell>
        </row>
      </sheetData>
      <sheetData sheetId="35">
        <row r="36">
          <cell r="E36">
            <v>174.06740169367504</v>
          </cell>
        </row>
      </sheetData>
      <sheetData sheetId="36"/>
      <sheetData sheetId="37">
        <row r="36">
          <cell r="E36">
            <v>227.85599999999999</v>
          </cell>
        </row>
      </sheetData>
      <sheetData sheetId="38">
        <row r="36">
          <cell r="E36">
            <v>77.095934350000022</v>
          </cell>
        </row>
      </sheetData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41557</v>
          </cell>
        </row>
      </sheetData>
      <sheetData sheetId="9"/>
      <sheetData sheetId="10">
        <row r="7">
          <cell r="B7">
            <v>41557</v>
          </cell>
        </row>
      </sheetData>
      <sheetData sheetId="11">
        <row r="7">
          <cell r="B7">
            <v>41557</v>
          </cell>
        </row>
      </sheetData>
      <sheetData sheetId="12">
        <row r="7">
          <cell r="B7">
            <v>41557</v>
          </cell>
        </row>
      </sheetData>
      <sheetData sheetId="13">
        <row r="7">
          <cell r="B7">
            <v>41557</v>
          </cell>
        </row>
      </sheetData>
      <sheetData sheetId="14">
        <row r="7">
          <cell r="B7">
            <v>41557</v>
          </cell>
        </row>
      </sheetData>
      <sheetData sheetId="15"/>
      <sheetData sheetId="16">
        <row r="8">
          <cell r="B8">
            <v>41557</v>
          </cell>
        </row>
        <row r="12">
          <cell r="C12">
            <v>160.428496666667</v>
          </cell>
        </row>
        <row r="13">
          <cell r="C13">
            <v>160.51752500000001</v>
          </cell>
        </row>
        <row r="14">
          <cell r="C14">
            <v>161.97711833333301</v>
          </cell>
        </row>
        <row r="15">
          <cell r="C15">
            <v>156.95680166666699</v>
          </cell>
        </row>
        <row r="16">
          <cell r="C16">
            <v>160.04754666666699</v>
          </cell>
        </row>
        <row r="17">
          <cell r="C17">
            <v>161.76829166666701</v>
          </cell>
        </row>
        <row r="18">
          <cell r="C18">
            <v>160.386126666667</v>
          </cell>
        </row>
        <row r="19">
          <cell r="C19">
            <v>162.338758333333</v>
          </cell>
        </row>
        <row r="20">
          <cell r="C20">
            <v>162.823095</v>
          </cell>
        </row>
        <row r="21">
          <cell r="C21">
            <v>170.39728500000001</v>
          </cell>
        </row>
        <row r="22">
          <cell r="C22">
            <v>172.115331666667</v>
          </cell>
        </row>
        <row r="23">
          <cell r="C23">
            <v>169.09986166666701</v>
          </cell>
        </row>
        <row r="24">
          <cell r="C24">
            <v>169.18997833333299</v>
          </cell>
        </row>
        <row r="25">
          <cell r="C25">
            <v>170.85790333333301</v>
          </cell>
        </row>
        <row r="26">
          <cell r="C26">
            <v>169.90503000000001</v>
          </cell>
        </row>
        <row r="27">
          <cell r="C27">
            <v>170.18312333333299</v>
          </cell>
        </row>
        <row r="28">
          <cell r="C28">
            <v>171.314731666667</v>
          </cell>
        </row>
        <row r="29">
          <cell r="C29">
            <v>167.18897000000001</v>
          </cell>
        </row>
        <row r="30">
          <cell r="C30">
            <v>168.74756500000001</v>
          </cell>
        </row>
        <row r="31">
          <cell r="C31">
            <v>171.332066666667</v>
          </cell>
        </row>
        <row r="32">
          <cell r="C32">
            <v>172.931076666667</v>
          </cell>
        </row>
        <row r="33">
          <cell r="C33">
            <v>162.47496333333299</v>
          </cell>
        </row>
        <row r="34">
          <cell r="C34">
            <v>159.274</v>
          </cell>
        </row>
        <row r="35">
          <cell r="C35">
            <v>159.19735</v>
          </cell>
        </row>
      </sheetData>
      <sheetData sheetId="17">
        <row r="36">
          <cell r="I36">
            <v>288.97506498232087</v>
          </cell>
        </row>
      </sheetData>
      <sheetData sheetId="18">
        <row r="36">
          <cell r="G36">
            <v>566.24608333333322</v>
          </cell>
        </row>
      </sheetData>
      <sheetData sheetId="19">
        <row r="8">
          <cell r="B8">
            <v>41557</v>
          </cell>
        </row>
      </sheetData>
      <sheetData sheetId="20">
        <row r="8">
          <cell r="B8">
            <v>41557</v>
          </cell>
        </row>
      </sheetData>
      <sheetData sheetId="21"/>
      <sheetData sheetId="22">
        <row r="8">
          <cell r="B8">
            <v>41557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549.36</v>
          </cell>
        </row>
      </sheetData>
      <sheetData sheetId="28"/>
      <sheetData sheetId="29"/>
      <sheetData sheetId="30">
        <row r="8">
          <cell r="B8">
            <v>41557</v>
          </cell>
        </row>
      </sheetData>
      <sheetData sheetId="31">
        <row r="8">
          <cell r="B8">
            <v>41557</v>
          </cell>
        </row>
      </sheetData>
      <sheetData sheetId="32">
        <row r="36">
          <cell r="E36">
            <v>143.01212483501649</v>
          </cell>
        </row>
      </sheetData>
      <sheetData sheetId="33">
        <row r="36">
          <cell r="R36">
            <v>1068.9230004542126</v>
          </cell>
        </row>
      </sheetData>
      <sheetData sheetId="34">
        <row r="36">
          <cell r="E36">
            <v>106.3638751649835</v>
          </cell>
        </row>
      </sheetData>
      <sheetData sheetId="35">
        <row r="36">
          <cell r="E36">
            <v>149.28455267742754</v>
          </cell>
        </row>
      </sheetData>
      <sheetData sheetId="36"/>
      <sheetData sheetId="37">
        <row r="36">
          <cell r="E36">
            <v>217.04000000000002</v>
          </cell>
        </row>
      </sheetData>
      <sheetData sheetId="38">
        <row r="36">
          <cell r="E36">
            <v>78.325636049999972</v>
          </cell>
        </row>
      </sheetData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41558</v>
          </cell>
        </row>
      </sheetData>
      <sheetData sheetId="9"/>
      <sheetData sheetId="10">
        <row r="7">
          <cell r="B7">
            <v>41558</v>
          </cell>
        </row>
      </sheetData>
      <sheetData sheetId="11">
        <row r="7">
          <cell r="B7">
            <v>41558</v>
          </cell>
        </row>
      </sheetData>
      <sheetData sheetId="12">
        <row r="7">
          <cell r="B7">
            <v>41558</v>
          </cell>
        </row>
      </sheetData>
      <sheetData sheetId="13">
        <row r="7">
          <cell r="B7">
            <v>41558</v>
          </cell>
        </row>
      </sheetData>
      <sheetData sheetId="14">
        <row r="7">
          <cell r="B7">
            <v>41558</v>
          </cell>
        </row>
      </sheetData>
      <sheetData sheetId="15"/>
      <sheetData sheetId="16">
        <row r="8">
          <cell r="B8">
            <v>41558</v>
          </cell>
        </row>
        <row r="12">
          <cell r="C12">
            <v>159.24115</v>
          </cell>
        </row>
        <row r="13">
          <cell r="C13">
            <v>159.274</v>
          </cell>
        </row>
        <row r="14">
          <cell r="C14">
            <v>159.274</v>
          </cell>
        </row>
        <row r="15">
          <cell r="C15">
            <v>159.274</v>
          </cell>
        </row>
        <row r="16">
          <cell r="C16">
            <v>159.274</v>
          </cell>
        </row>
        <row r="17">
          <cell r="C17">
            <v>159.274</v>
          </cell>
        </row>
        <row r="18">
          <cell r="C18">
            <v>159.285883333333</v>
          </cell>
        </row>
        <row r="19">
          <cell r="C19">
            <v>163.09253000000001</v>
          </cell>
        </row>
        <row r="20">
          <cell r="C20">
            <v>167.444858333333</v>
          </cell>
        </row>
        <row r="21">
          <cell r="C21">
            <v>172.368641666667</v>
          </cell>
        </row>
        <row r="22">
          <cell r="C22">
            <v>171.28539499999999</v>
          </cell>
        </row>
        <row r="23">
          <cell r="C23">
            <v>169.04211000000001</v>
          </cell>
        </row>
        <row r="24">
          <cell r="C24">
            <v>169.171578333333</v>
          </cell>
        </row>
        <row r="25">
          <cell r="C25">
            <v>169.165145</v>
          </cell>
        </row>
        <row r="26">
          <cell r="C26">
            <v>169.42898500000001</v>
          </cell>
        </row>
        <row r="27">
          <cell r="C27">
            <v>170.73044833333299</v>
          </cell>
        </row>
        <row r="28">
          <cell r="C28">
            <v>164.84793999999999</v>
          </cell>
        </row>
        <row r="29">
          <cell r="C29">
            <v>168.18356333333301</v>
          </cell>
        </row>
        <row r="30">
          <cell r="C30">
            <v>171.91849833333299</v>
          </cell>
        </row>
        <row r="31">
          <cell r="C31">
            <v>169.18189333333299</v>
          </cell>
        </row>
        <row r="32">
          <cell r="C32">
            <v>166.78314333333299</v>
          </cell>
        </row>
        <row r="33">
          <cell r="C33">
            <v>164.76896833333299</v>
          </cell>
        </row>
        <row r="34">
          <cell r="C34">
            <v>159.274</v>
          </cell>
        </row>
        <row r="35">
          <cell r="C35">
            <v>159.22655</v>
          </cell>
        </row>
      </sheetData>
      <sheetData sheetId="17">
        <row r="36">
          <cell r="I36">
            <v>324.18312936330466</v>
          </cell>
        </row>
      </sheetData>
      <sheetData sheetId="18">
        <row r="36">
          <cell r="G36">
            <v>570.47208333333322</v>
          </cell>
        </row>
      </sheetData>
      <sheetData sheetId="19">
        <row r="8">
          <cell r="B8">
            <v>41558</v>
          </cell>
        </row>
      </sheetData>
      <sheetData sheetId="20">
        <row r="8">
          <cell r="B8">
            <v>41558</v>
          </cell>
        </row>
      </sheetData>
      <sheetData sheetId="21"/>
      <sheetData sheetId="22">
        <row r="8">
          <cell r="B8">
            <v>41558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390.06399999999996</v>
          </cell>
        </row>
      </sheetData>
      <sheetData sheetId="28"/>
      <sheetData sheetId="29"/>
      <sheetData sheetId="30">
        <row r="8">
          <cell r="B8">
            <v>41558</v>
          </cell>
        </row>
      </sheetData>
      <sheetData sheetId="31">
        <row r="8">
          <cell r="B8">
            <v>41558</v>
          </cell>
        </row>
      </sheetData>
      <sheetData sheetId="32">
        <row r="36">
          <cell r="E36">
            <v>89.31042090306299</v>
          </cell>
        </row>
      </sheetData>
      <sheetData sheetId="33">
        <row r="36">
          <cell r="R36">
            <v>1104.5234416403109</v>
          </cell>
        </row>
      </sheetData>
      <sheetData sheetId="34">
        <row r="36">
          <cell r="E36">
            <v>71.23357909693749</v>
          </cell>
        </row>
      </sheetData>
      <sheetData sheetId="35">
        <row r="36">
          <cell r="E36">
            <v>106.59324317460697</v>
          </cell>
        </row>
      </sheetData>
      <sheetData sheetId="36"/>
      <sheetData sheetId="37">
        <row r="36">
          <cell r="E36">
            <v>143.20000000000005</v>
          </cell>
        </row>
      </sheetData>
      <sheetData sheetId="38">
        <row r="36">
          <cell r="E36">
            <v>78.362417750000006</v>
          </cell>
        </row>
      </sheetData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41559</v>
          </cell>
        </row>
      </sheetData>
      <sheetData sheetId="9"/>
      <sheetData sheetId="10">
        <row r="7">
          <cell r="B7">
            <v>41559</v>
          </cell>
        </row>
      </sheetData>
      <sheetData sheetId="11">
        <row r="7">
          <cell r="B7">
            <v>41559</v>
          </cell>
        </row>
      </sheetData>
      <sheetData sheetId="12">
        <row r="7">
          <cell r="B7">
            <v>41559</v>
          </cell>
        </row>
      </sheetData>
      <sheetData sheetId="13">
        <row r="7">
          <cell r="B7">
            <v>41559</v>
          </cell>
        </row>
      </sheetData>
      <sheetData sheetId="14">
        <row r="7">
          <cell r="B7">
            <v>41559</v>
          </cell>
        </row>
      </sheetData>
      <sheetData sheetId="15"/>
      <sheetData sheetId="16">
        <row r="8">
          <cell r="B8">
            <v>41559</v>
          </cell>
        </row>
        <row r="12">
          <cell r="C12">
            <v>159.05719999999999</v>
          </cell>
        </row>
        <row r="13">
          <cell r="C13">
            <v>158.90337833333299</v>
          </cell>
        </row>
        <row r="14">
          <cell r="C14">
            <v>161.58131333333299</v>
          </cell>
        </row>
        <row r="15">
          <cell r="C15">
            <v>156.63159166666699</v>
          </cell>
        </row>
        <row r="16">
          <cell r="C16">
            <v>156.64053999999999</v>
          </cell>
        </row>
        <row r="17">
          <cell r="C17">
            <v>160.35947166666699</v>
          </cell>
        </row>
        <row r="18">
          <cell r="C18">
            <v>161.524548333333</v>
          </cell>
        </row>
        <row r="19">
          <cell r="C19">
            <v>158.701478333333</v>
          </cell>
        </row>
        <row r="20">
          <cell r="C20">
            <v>159.274</v>
          </cell>
        </row>
        <row r="21">
          <cell r="C21">
            <v>159.27966499999999</v>
          </cell>
        </row>
        <row r="22">
          <cell r="C22">
            <v>162.103833333333</v>
          </cell>
        </row>
        <row r="23">
          <cell r="C23">
            <v>160.652643333333</v>
          </cell>
        </row>
        <row r="24">
          <cell r="C24">
            <v>167.179998333333</v>
          </cell>
        </row>
        <row r="25">
          <cell r="C25">
            <v>167.29982000000001</v>
          </cell>
        </row>
        <row r="26">
          <cell r="C26">
            <v>168.39615499999999</v>
          </cell>
        </row>
        <row r="27">
          <cell r="C27">
            <v>166.63598500000001</v>
          </cell>
        </row>
        <row r="28">
          <cell r="C28">
            <v>167.693671666667</v>
          </cell>
        </row>
        <row r="29">
          <cell r="C29">
            <v>168.50775166666699</v>
          </cell>
        </row>
        <row r="30">
          <cell r="C30">
            <v>169.753041666667</v>
          </cell>
        </row>
        <row r="31">
          <cell r="C31">
            <v>172.11805833333301</v>
          </cell>
        </row>
        <row r="32">
          <cell r="C32">
            <v>170.531015</v>
          </cell>
        </row>
        <row r="33">
          <cell r="C33">
            <v>161.34632833333299</v>
          </cell>
        </row>
        <row r="34">
          <cell r="C34">
            <v>162.247311666667</v>
          </cell>
        </row>
        <row r="35">
          <cell r="C35">
            <v>159.293716666667</v>
          </cell>
        </row>
      </sheetData>
      <sheetData sheetId="17">
        <row r="36">
          <cell r="I36">
            <v>299.59691100031222</v>
          </cell>
        </row>
      </sheetData>
      <sheetData sheetId="18">
        <row r="36">
          <cell r="G36">
            <v>564.77720833333319</v>
          </cell>
        </row>
      </sheetData>
      <sheetData sheetId="19">
        <row r="8">
          <cell r="B8">
            <v>41559</v>
          </cell>
        </row>
      </sheetData>
      <sheetData sheetId="20">
        <row r="8">
          <cell r="B8">
            <v>41559</v>
          </cell>
        </row>
      </sheetData>
      <sheetData sheetId="21"/>
      <sheetData sheetId="22">
        <row r="8">
          <cell r="B8">
            <v>41559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576.072</v>
          </cell>
        </row>
      </sheetData>
      <sheetData sheetId="28"/>
      <sheetData sheetId="29"/>
      <sheetData sheetId="30">
        <row r="8">
          <cell r="B8">
            <v>41559</v>
          </cell>
        </row>
      </sheetData>
      <sheetData sheetId="31">
        <row r="8">
          <cell r="B8">
            <v>41559</v>
          </cell>
        </row>
      </sheetData>
      <sheetData sheetId="32">
        <row r="36">
          <cell r="E36">
            <v>97.098062554425994</v>
          </cell>
        </row>
      </sheetData>
      <sheetData sheetId="33">
        <row r="36">
          <cell r="R36">
            <v>654.90924999999993</v>
          </cell>
        </row>
      </sheetData>
      <sheetData sheetId="34">
        <row r="36">
          <cell r="E36">
            <v>73.589937445574009</v>
          </cell>
        </row>
      </sheetData>
      <sheetData sheetId="35">
        <row r="36">
          <cell r="E36">
            <v>115.361721551031</v>
          </cell>
        </row>
      </sheetData>
      <sheetData sheetId="36"/>
      <sheetData sheetId="37">
        <row r="36">
          <cell r="E36">
            <v>171.048</v>
          </cell>
        </row>
      </sheetData>
      <sheetData sheetId="38">
        <row r="36">
          <cell r="E36">
            <v>106.01629155000001</v>
          </cell>
        </row>
      </sheetData>
      <sheetData sheetId="39"/>
      <sheetData sheetId="40"/>
      <sheetData sheetId="4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41560</v>
          </cell>
        </row>
      </sheetData>
      <sheetData sheetId="9"/>
      <sheetData sheetId="10">
        <row r="7">
          <cell r="B7">
            <v>41560</v>
          </cell>
        </row>
      </sheetData>
      <sheetData sheetId="11">
        <row r="7">
          <cell r="B7">
            <v>41560</v>
          </cell>
        </row>
      </sheetData>
      <sheetData sheetId="12">
        <row r="7">
          <cell r="B7">
            <v>41560</v>
          </cell>
        </row>
      </sheetData>
      <sheetData sheetId="13">
        <row r="7">
          <cell r="B7">
            <v>41560</v>
          </cell>
        </row>
      </sheetData>
      <sheetData sheetId="14">
        <row r="7">
          <cell r="B7">
            <v>41560</v>
          </cell>
        </row>
      </sheetData>
      <sheetData sheetId="15"/>
      <sheetData sheetId="16">
        <row r="8">
          <cell r="B8">
            <v>41560</v>
          </cell>
        </row>
        <row r="12">
          <cell r="C12">
            <v>152.15600000000001</v>
          </cell>
        </row>
        <row r="13">
          <cell r="C13">
            <v>147.40383666666699</v>
          </cell>
        </row>
        <row r="14">
          <cell r="C14">
            <v>148.88731000000001</v>
          </cell>
        </row>
        <row r="15">
          <cell r="C15">
            <v>141.754056666667</v>
          </cell>
        </row>
        <row r="16">
          <cell r="C16">
            <v>152.15600000000001</v>
          </cell>
        </row>
        <row r="17">
          <cell r="C17">
            <v>159.38927166666701</v>
          </cell>
        </row>
        <row r="18">
          <cell r="C18">
            <v>155.61772666666701</v>
          </cell>
        </row>
        <row r="19">
          <cell r="C19">
            <v>162.065306666667</v>
          </cell>
        </row>
        <row r="20">
          <cell r="C20">
            <v>158.316143333333</v>
          </cell>
        </row>
        <row r="21">
          <cell r="C21">
            <v>158.49694833333299</v>
          </cell>
        </row>
        <row r="22">
          <cell r="C22">
            <v>159.274</v>
          </cell>
        </row>
        <row r="23">
          <cell r="C23">
            <v>159.274</v>
          </cell>
        </row>
        <row r="24">
          <cell r="C24">
            <v>159.274</v>
          </cell>
        </row>
        <row r="25">
          <cell r="C25">
            <v>159.16611666666699</v>
          </cell>
        </row>
        <row r="26">
          <cell r="C26">
            <v>160.05890833333299</v>
          </cell>
        </row>
        <row r="27">
          <cell r="C27">
            <v>159.274</v>
          </cell>
        </row>
        <row r="28">
          <cell r="C28">
            <v>159.274</v>
          </cell>
        </row>
        <row r="29">
          <cell r="C29">
            <v>168.679125</v>
          </cell>
        </row>
        <row r="30">
          <cell r="C30">
            <v>172.172476666667</v>
          </cell>
        </row>
        <row r="31">
          <cell r="C31">
            <v>170.64646666666701</v>
          </cell>
        </row>
        <row r="32">
          <cell r="C32">
            <v>161.53844833333301</v>
          </cell>
        </row>
        <row r="33">
          <cell r="C33">
            <v>159.19641666666701</v>
          </cell>
        </row>
        <row r="34">
          <cell r="C34">
            <v>162.51255499999999</v>
          </cell>
        </row>
        <row r="35">
          <cell r="C35">
            <v>155.542133333333</v>
          </cell>
        </row>
      </sheetData>
      <sheetData sheetId="17">
        <row r="36">
          <cell r="I36">
            <v>278.69520103846219</v>
          </cell>
        </row>
      </sheetData>
      <sheetData sheetId="18">
        <row r="36">
          <cell r="G36">
            <v>207.86016666666666</v>
          </cell>
        </row>
      </sheetData>
      <sheetData sheetId="19">
        <row r="8">
          <cell r="B8">
            <v>41560</v>
          </cell>
        </row>
      </sheetData>
      <sheetData sheetId="20">
        <row r="8">
          <cell r="B8">
            <v>41560</v>
          </cell>
        </row>
      </sheetData>
      <sheetData sheetId="21"/>
      <sheetData sheetId="22">
        <row r="8">
          <cell r="B8">
            <v>41560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494.82400000000007</v>
          </cell>
        </row>
      </sheetData>
      <sheetData sheetId="28"/>
      <sheetData sheetId="29"/>
      <sheetData sheetId="30">
        <row r="8">
          <cell r="B8">
            <v>41560</v>
          </cell>
        </row>
      </sheetData>
      <sheetData sheetId="31">
        <row r="8">
          <cell r="B8">
            <v>41560</v>
          </cell>
        </row>
      </sheetData>
      <sheetData sheetId="32">
        <row r="36">
          <cell r="E36">
            <v>226.014163043351</v>
          </cell>
        </row>
      </sheetData>
      <sheetData sheetId="33">
        <row r="36">
          <cell r="R36">
            <v>390.23991412983008</v>
          </cell>
        </row>
      </sheetData>
      <sheetData sheetId="34">
        <row r="36">
          <cell r="E36">
            <v>145.79383695664896</v>
          </cell>
        </row>
      </sheetData>
      <sheetData sheetId="35">
        <row r="36">
          <cell r="E36">
            <v>189.72387721443499</v>
          </cell>
        </row>
      </sheetData>
      <sheetData sheetId="36"/>
      <sheetData sheetId="37">
        <row r="36">
          <cell r="E36">
            <v>287.67200000000003</v>
          </cell>
        </row>
      </sheetData>
      <sheetData sheetId="38">
        <row r="36">
          <cell r="E36">
            <v>136.71161430000004</v>
          </cell>
        </row>
      </sheetData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41561</v>
          </cell>
        </row>
      </sheetData>
      <sheetData sheetId="9"/>
      <sheetData sheetId="10">
        <row r="7">
          <cell r="B7">
            <v>41561</v>
          </cell>
        </row>
      </sheetData>
      <sheetData sheetId="11">
        <row r="7">
          <cell r="B7">
            <v>41561</v>
          </cell>
        </row>
      </sheetData>
      <sheetData sheetId="12">
        <row r="7">
          <cell r="B7">
            <v>41561</v>
          </cell>
        </row>
      </sheetData>
      <sheetData sheetId="13">
        <row r="7">
          <cell r="B7">
            <v>41561</v>
          </cell>
        </row>
      </sheetData>
      <sheetData sheetId="14">
        <row r="7">
          <cell r="B7">
            <v>41561</v>
          </cell>
        </row>
      </sheetData>
      <sheetData sheetId="15"/>
      <sheetData sheetId="16">
        <row r="8">
          <cell r="B8">
            <v>41561</v>
          </cell>
        </row>
        <row r="12">
          <cell r="C12">
            <v>151.65522999999999</v>
          </cell>
        </row>
        <row r="13">
          <cell r="C13">
            <v>152.567311666667</v>
          </cell>
        </row>
        <row r="14">
          <cell r="C14">
            <v>150.074228333333</v>
          </cell>
        </row>
        <row r="15">
          <cell r="C15">
            <v>149.46899999999999</v>
          </cell>
        </row>
        <row r="16">
          <cell r="C16">
            <v>153.439551666667</v>
          </cell>
        </row>
        <row r="17">
          <cell r="C17">
            <v>156.477413333333</v>
          </cell>
        </row>
        <row r="18">
          <cell r="C18">
            <v>155.38639166666701</v>
          </cell>
        </row>
        <row r="19">
          <cell r="C19">
            <v>158.10432499999999</v>
          </cell>
        </row>
        <row r="20">
          <cell r="C20">
            <v>167.20892000000001</v>
          </cell>
        </row>
        <row r="21">
          <cell r="C21">
            <v>167.01563833333299</v>
          </cell>
        </row>
        <row r="22">
          <cell r="C22">
            <v>166.55414166666699</v>
          </cell>
        </row>
        <row r="23">
          <cell r="C23">
            <v>166.985715</v>
          </cell>
        </row>
        <row r="24">
          <cell r="C24">
            <v>167.74640666666701</v>
          </cell>
        </row>
        <row r="25">
          <cell r="C25">
            <v>166.54008166666699</v>
          </cell>
        </row>
        <row r="26">
          <cell r="C26">
            <v>166.29776333333299</v>
          </cell>
        </row>
        <row r="27">
          <cell r="C27">
            <v>166.31072</v>
          </cell>
        </row>
        <row r="28">
          <cell r="C28">
            <v>169.82192166666701</v>
          </cell>
        </row>
        <row r="29">
          <cell r="C29">
            <v>166.54376500000001</v>
          </cell>
        </row>
        <row r="30">
          <cell r="C30">
            <v>166.28986333333299</v>
          </cell>
        </row>
        <row r="31">
          <cell r="C31">
            <v>169.73128500000001</v>
          </cell>
        </row>
        <row r="32">
          <cell r="C32">
            <v>166.19964999999999</v>
          </cell>
        </row>
        <row r="33">
          <cell r="C33">
            <v>170.017523333333</v>
          </cell>
        </row>
        <row r="34">
          <cell r="C34">
            <v>160.02609833333301</v>
          </cell>
        </row>
        <row r="35">
          <cell r="C35">
            <v>157.886378333333</v>
          </cell>
        </row>
      </sheetData>
      <sheetData sheetId="17">
        <row r="36">
          <cell r="I36">
            <v>332.2581911441078</v>
          </cell>
        </row>
      </sheetData>
      <sheetData sheetId="18">
        <row r="36">
          <cell r="G36">
            <v>567.37937499999987</v>
          </cell>
        </row>
      </sheetData>
      <sheetData sheetId="19">
        <row r="8">
          <cell r="B8">
            <v>41561</v>
          </cell>
        </row>
      </sheetData>
      <sheetData sheetId="20">
        <row r="8">
          <cell r="B8">
            <v>41561</v>
          </cell>
        </row>
      </sheetData>
      <sheetData sheetId="21"/>
      <sheetData sheetId="22">
        <row r="8">
          <cell r="B8">
            <v>41561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495.48800000000017</v>
          </cell>
        </row>
      </sheetData>
      <sheetData sheetId="28"/>
      <sheetData sheetId="29"/>
      <sheetData sheetId="30">
        <row r="8">
          <cell r="B8">
            <v>41561</v>
          </cell>
        </row>
      </sheetData>
      <sheetData sheetId="31">
        <row r="8">
          <cell r="B8">
            <v>41561</v>
          </cell>
        </row>
      </sheetData>
      <sheetData sheetId="32">
        <row r="36">
          <cell r="E36">
            <v>65.954064168051005</v>
          </cell>
        </row>
      </sheetData>
      <sheetData sheetId="33">
        <row r="36">
          <cell r="R36">
            <v>1151.2262590783093</v>
          </cell>
        </row>
      </sheetData>
      <sheetData sheetId="34">
        <row r="36">
          <cell r="E36">
            <v>50.941935831949003</v>
          </cell>
        </row>
      </sheetData>
      <sheetData sheetId="35">
        <row r="36">
          <cell r="E36">
            <v>74.199284841739995</v>
          </cell>
        </row>
      </sheetData>
      <sheetData sheetId="36"/>
      <sheetData sheetId="37">
        <row r="36">
          <cell r="E36">
            <v>101.27200000000001</v>
          </cell>
        </row>
      </sheetData>
      <sheetData sheetId="38">
        <row r="36">
          <cell r="E36">
            <v>102.10003459999997</v>
          </cell>
        </row>
      </sheetData>
      <sheetData sheetId="39"/>
      <sheetData sheetId="40"/>
      <sheetData sheetId="4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41562</v>
          </cell>
        </row>
      </sheetData>
      <sheetData sheetId="9"/>
      <sheetData sheetId="10">
        <row r="7">
          <cell r="B7">
            <v>41562</v>
          </cell>
        </row>
      </sheetData>
      <sheetData sheetId="11">
        <row r="7">
          <cell r="B7">
            <v>41562</v>
          </cell>
        </row>
      </sheetData>
      <sheetData sheetId="12">
        <row r="7">
          <cell r="B7">
            <v>41562</v>
          </cell>
        </row>
      </sheetData>
      <sheetData sheetId="13">
        <row r="7">
          <cell r="B7">
            <v>41562</v>
          </cell>
        </row>
      </sheetData>
      <sheetData sheetId="14">
        <row r="7">
          <cell r="B7">
            <v>41562</v>
          </cell>
        </row>
      </sheetData>
      <sheetData sheetId="15"/>
      <sheetData sheetId="16">
        <row r="8">
          <cell r="B8">
            <v>41562</v>
          </cell>
        </row>
        <row r="12">
          <cell r="C12">
            <v>157.80040333333301</v>
          </cell>
        </row>
        <row r="13">
          <cell r="C13">
            <v>156.62092999999999</v>
          </cell>
        </row>
        <row r="14">
          <cell r="C14">
            <v>156.38356999999999</v>
          </cell>
        </row>
        <row r="15">
          <cell r="C15">
            <v>156.56110333333299</v>
          </cell>
        </row>
        <row r="16">
          <cell r="C16">
            <v>159.48072500000001</v>
          </cell>
        </row>
        <row r="17">
          <cell r="C17">
            <v>156.81753333333299</v>
          </cell>
        </row>
        <row r="18">
          <cell r="C18">
            <v>156.67341166666699</v>
          </cell>
        </row>
        <row r="19">
          <cell r="C19">
            <v>161.47833333333301</v>
          </cell>
        </row>
        <row r="20">
          <cell r="C20">
            <v>167.695603333333</v>
          </cell>
        </row>
        <row r="21">
          <cell r="C21">
            <v>170.97304500000001</v>
          </cell>
        </row>
        <row r="22">
          <cell r="C22">
            <v>166.36890333333301</v>
          </cell>
        </row>
        <row r="23">
          <cell r="C23">
            <v>166.35629666666699</v>
          </cell>
        </row>
        <row r="24">
          <cell r="C24">
            <v>166.378903333333</v>
          </cell>
        </row>
        <row r="25">
          <cell r="C25">
            <v>166.384038333333</v>
          </cell>
        </row>
        <row r="26">
          <cell r="C26">
            <v>166.374371666667</v>
          </cell>
        </row>
        <row r="27">
          <cell r="C27">
            <v>166.41125500000001</v>
          </cell>
        </row>
        <row r="28">
          <cell r="C28">
            <v>167.68236166666699</v>
          </cell>
        </row>
        <row r="29">
          <cell r="C29">
            <v>168.26440833333299</v>
          </cell>
        </row>
        <row r="30">
          <cell r="C30">
            <v>165.80926666666701</v>
          </cell>
        </row>
        <row r="31">
          <cell r="C31">
            <v>166.34554</v>
          </cell>
        </row>
        <row r="32">
          <cell r="C32">
            <v>167.08311</v>
          </cell>
        </row>
        <row r="33">
          <cell r="C33">
            <v>167.453268333333</v>
          </cell>
        </row>
        <row r="34">
          <cell r="C34">
            <v>159.73757499999999</v>
          </cell>
        </row>
        <row r="35">
          <cell r="C35">
            <v>160.51122000000001</v>
          </cell>
        </row>
      </sheetData>
      <sheetData sheetId="17">
        <row r="36">
          <cell r="I36">
            <v>378.20119572055404</v>
          </cell>
        </row>
      </sheetData>
      <sheetData sheetId="18">
        <row r="36">
          <cell r="G36">
            <v>567.37450000000001</v>
          </cell>
        </row>
      </sheetData>
      <sheetData sheetId="19">
        <row r="8">
          <cell r="B8">
            <v>41562</v>
          </cell>
        </row>
      </sheetData>
      <sheetData sheetId="20">
        <row r="8">
          <cell r="B8">
            <v>41562</v>
          </cell>
        </row>
      </sheetData>
      <sheetData sheetId="21"/>
      <sheetData sheetId="22">
        <row r="8">
          <cell r="B8">
            <v>41562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491.78399999999993</v>
          </cell>
        </row>
      </sheetData>
      <sheetData sheetId="28"/>
      <sheetData sheetId="29"/>
      <sheetData sheetId="30">
        <row r="8">
          <cell r="B8">
            <v>41562</v>
          </cell>
        </row>
      </sheetData>
      <sheetData sheetId="31">
        <row r="8">
          <cell r="B8">
            <v>41562</v>
          </cell>
        </row>
      </sheetData>
      <sheetData sheetId="32">
        <row r="36">
          <cell r="E36">
            <v>14.967921849708</v>
          </cell>
        </row>
      </sheetData>
      <sheetData sheetId="33">
        <row r="36">
          <cell r="R36">
            <v>1457.495594539763</v>
          </cell>
        </row>
      </sheetData>
      <sheetData sheetId="34">
        <row r="36">
          <cell r="E36">
            <v>12.104078150292001</v>
          </cell>
        </row>
      </sheetData>
      <sheetData sheetId="35">
        <row r="36">
          <cell r="E36">
            <v>27.335950128144997</v>
          </cell>
        </row>
      </sheetData>
      <sheetData sheetId="36"/>
      <sheetData sheetId="37">
        <row r="36">
          <cell r="E36">
            <v>36.4</v>
          </cell>
        </row>
      </sheetData>
      <sheetData sheetId="38">
        <row r="36">
          <cell r="E36">
            <v>78.051761500000012</v>
          </cell>
        </row>
      </sheetData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41563</v>
          </cell>
        </row>
      </sheetData>
      <sheetData sheetId="9"/>
      <sheetData sheetId="10">
        <row r="7">
          <cell r="B7">
            <v>41563</v>
          </cell>
        </row>
      </sheetData>
      <sheetData sheetId="11">
        <row r="7">
          <cell r="B7">
            <v>41563</v>
          </cell>
        </row>
      </sheetData>
      <sheetData sheetId="12">
        <row r="7">
          <cell r="B7">
            <v>41563</v>
          </cell>
        </row>
      </sheetData>
      <sheetData sheetId="13">
        <row r="7">
          <cell r="B7">
            <v>41563</v>
          </cell>
        </row>
      </sheetData>
      <sheetData sheetId="14">
        <row r="7">
          <cell r="B7">
            <v>41563</v>
          </cell>
        </row>
      </sheetData>
      <sheetData sheetId="15"/>
      <sheetData sheetId="16">
        <row r="8">
          <cell r="B8">
            <v>41563</v>
          </cell>
        </row>
        <row r="12">
          <cell r="C12">
            <v>156.622723333333</v>
          </cell>
        </row>
        <row r="13">
          <cell r="C13">
            <v>156.97239500000001</v>
          </cell>
        </row>
        <row r="14">
          <cell r="C14">
            <v>157.058155</v>
          </cell>
        </row>
        <row r="15">
          <cell r="C15">
            <v>157.20023499999999</v>
          </cell>
        </row>
        <row r="16">
          <cell r="C16">
            <v>156.75471999999999</v>
          </cell>
        </row>
        <row r="17">
          <cell r="C17">
            <v>156.55699999999999</v>
          </cell>
        </row>
        <row r="18">
          <cell r="C18">
            <v>156.55719999999999</v>
          </cell>
        </row>
        <row r="19">
          <cell r="C19">
            <v>163.31451833333301</v>
          </cell>
        </row>
        <row r="20">
          <cell r="C20">
            <v>170.49087499999999</v>
          </cell>
        </row>
        <row r="21">
          <cell r="C21">
            <v>166.37673000000001</v>
          </cell>
        </row>
        <row r="22">
          <cell r="C22">
            <v>166.935081666667</v>
          </cell>
        </row>
        <row r="23">
          <cell r="C23">
            <v>166.328846666667</v>
          </cell>
        </row>
        <row r="24">
          <cell r="C24">
            <v>166.40254833333299</v>
          </cell>
        </row>
        <row r="25">
          <cell r="C25">
            <v>166.361388333333</v>
          </cell>
        </row>
        <row r="26">
          <cell r="C26">
            <v>166.69413499999999</v>
          </cell>
        </row>
        <row r="27">
          <cell r="C27">
            <v>166.33002666666701</v>
          </cell>
        </row>
        <row r="28">
          <cell r="C28">
            <v>169.034091666667</v>
          </cell>
        </row>
        <row r="29">
          <cell r="C29">
            <v>167.33048833333299</v>
          </cell>
        </row>
        <row r="30">
          <cell r="C30">
            <v>166.29082333333301</v>
          </cell>
        </row>
        <row r="31">
          <cell r="C31">
            <v>166.33403999999999</v>
          </cell>
        </row>
        <row r="32">
          <cell r="C32">
            <v>169.01509833333299</v>
          </cell>
        </row>
        <row r="33">
          <cell r="C33">
            <v>167.70619500000001</v>
          </cell>
        </row>
        <row r="34">
          <cell r="C34">
            <v>160.30590000000001</v>
          </cell>
        </row>
        <row r="35">
          <cell r="C35">
            <v>156.53263000000001</v>
          </cell>
        </row>
      </sheetData>
      <sheetData sheetId="17">
        <row r="36">
          <cell r="I36">
            <v>371.18034762178877</v>
          </cell>
        </row>
      </sheetData>
      <sheetData sheetId="18">
        <row r="36">
          <cell r="G36">
            <v>571.34724999999992</v>
          </cell>
        </row>
      </sheetData>
      <sheetData sheetId="19">
        <row r="8">
          <cell r="B8">
            <v>41563</v>
          </cell>
        </row>
      </sheetData>
      <sheetData sheetId="20">
        <row r="8">
          <cell r="B8">
            <v>41563</v>
          </cell>
        </row>
      </sheetData>
      <sheetData sheetId="21"/>
      <sheetData sheetId="22">
        <row r="8">
          <cell r="B8">
            <v>41563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473.70400000000001</v>
          </cell>
        </row>
      </sheetData>
      <sheetData sheetId="28"/>
      <sheetData sheetId="29"/>
      <sheetData sheetId="30">
        <row r="8">
          <cell r="B8">
            <v>41563</v>
          </cell>
        </row>
      </sheetData>
      <sheetData sheetId="31">
        <row r="8">
          <cell r="B8">
            <v>41563</v>
          </cell>
        </row>
      </sheetData>
      <sheetData sheetId="32">
        <row r="36">
          <cell r="E36">
            <v>3.6955969430429998</v>
          </cell>
        </row>
      </sheetData>
      <sheetData sheetId="33">
        <row r="36">
          <cell r="R36">
            <v>1546.8129510670449</v>
          </cell>
        </row>
      </sheetData>
      <sheetData sheetId="34">
        <row r="36">
          <cell r="E36">
            <v>1.552403056957</v>
          </cell>
        </row>
      </sheetData>
      <sheetData sheetId="35">
        <row r="36">
          <cell r="E36">
            <v>12.245123478755003</v>
          </cell>
        </row>
      </sheetData>
      <sheetData sheetId="36"/>
      <sheetData sheetId="37">
        <row r="36">
          <cell r="E36">
            <v>11.064</v>
          </cell>
        </row>
      </sheetData>
      <sheetData sheetId="38">
        <row r="36">
          <cell r="E36">
            <v>87.309317750000005</v>
          </cell>
        </row>
      </sheetData>
      <sheetData sheetId="39"/>
      <sheetData sheetId="40"/>
      <sheetData sheetId="4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41564</v>
          </cell>
        </row>
      </sheetData>
      <sheetData sheetId="9"/>
      <sheetData sheetId="10">
        <row r="7">
          <cell r="B7">
            <v>41564</v>
          </cell>
        </row>
      </sheetData>
      <sheetData sheetId="11">
        <row r="7">
          <cell r="B7">
            <v>41564</v>
          </cell>
        </row>
      </sheetData>
      <sheetData sheetId="12">
        <row r="7">
          <cell r="B7">
            <v>41564</v>
          </cell>
        </row>
      </sheetData>
      <sheetData sheetId="13">
        <row r="7">
          <cell r="B7">
            <v>41564</v>
          </cell>
        </row>
      </sheetData>
      <sheetData sheetId="14">
        <row r="7">
          <cell r="B7">
            <v>41564</v>
          </cell>
        </row>
      </sheetData>
      <sheetData sheetId="15"/>
      <sheetData sheetId="16">
        <row r="8">
          <cell r="B8">
            <v>41564</v>
          </cell>
        </row>
        <row r="12">
          <cell r="C12">
            <v>156.55736666666701</v>
          </cell>
        </row>
        <row r="13">
          <cell r="C13">
            <v>156.55886166666701</v>
          </cell>
        </row>
        <row r="14">
          <cell r="C14">
            <v>157.78726666666699</v>
          </cell>
        </row>
        <row r="15">
          <cell r="C15">
            <v>156.975426666667</v>
          </cell>
        </row>
        <row r="16">
          <cell r="C16">
            <v>156.55699999999999</v>
          </cell>
        </row>
        <row r="17">
          <cell r="C17">
            <v>160.13811833333301</v>
          </cell>
        </row>
        <row r="18">
          <cell r="C18">
            <v>158.09150666666699</v>
          </cell>
        </row>
        <row r="19">
          <cell r="C19">
            <v>162.74058833333299</v>
          </cell>
        </row>
        <row r="20">
          <cell r="C20">
            <v>170.83470333333301</v>
          </cell>
        </row>
        <row r="21">
          <cell r="C21">
            <v>166.35797500000001</v>
          </cell>
        </row>
        <row r="22">
          <cell r="C22">
            <v>166.36931166666699</v>
          </cell>
        </row>
        <row r="23">
          <cell r="C23">
            <v>166.411351666667</v>
          </cell>
        </row>
        <row r="24">
          <cell r="C24">
            <v>167.89426666666699</v>
          </cell>
        </row>
        <row r="25">
          <cell r="C25">
            <v>165.08075833333299</v>
          </cell>
        </row>
        <row r="26">
          <cell r="C26">
            <v>165.106066666667</v>
          </cell>
        </row>
        <row r="27">
          <cell r="C27">
            <v>165.094425</v>
          </cell>
        </row>
        <row r="28">
          <cell r="C28">
            <v>166.65723499999999</v>
          </cell>
        </row>
        <row r="29">
          <cell r="C29">
            <v>166.94908833333301</v>
          </cell>
        </row>
        <row r="30">
          <cell r="C30">
            <v>165.931141666667</v>
          </cell>
        </row>
        <row r="31">
          <cell r="C31">
            <v>166.40427500000001</v>
          </cell>
        </row>
        <row r="32">
          <cell r="C32">
            <v>169.72760500000001</v>
          </cell>
        </row>
        <row r="33">
          <cell r="C33">
            <v>168.37429166666701</v>
          </cell>
        </row>
        <row r="34">
          <cell r="C34">
            <v>158.99378166666699</v>
          </cell>
        </row>
        <row r="35">
          <cell r="C35">
            <v>156.55699999999999</v>
          </cell>
        </row>
      </sheetData>
      <sheetData sheetId="17">
        <row r="36">
          <cell r="I36">
            <v>308.97232314068299</v>
          </cell>
        </row>
      </sheetData>
      <sheetData sheetId="18">
        <row r="36">
          <cell r="G36">
            <v>566.48899999999992</v>
          </cell>
        </row>
      </sheetData>
      <sheetData sheetId="19">
        <row r="8">
          <cell r="B8">
            <v>41564</v>
          </cell>
        </row>
      </sheetData>
      <sheetData sheetId="20">
        <row r="8">
          <cell r="B8">
            <v>41564</v>
          </cell>
        </row>
      </sheetData>
      <sheetData sheetId="21"/>
      <sheetData sheetId="22">
        <row r="8">
          <cell r="B8">
            <v>41564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477.51999999999992</v>
          </cell>
        </row>
      </sheetData>
      <sheetData sheetId="28"/>
      <sheetData sheetId="29"/>
      <sheetData sheetId="30">
        <row r="8">
          <cell r="B8">
            <v>41564</v>
          </cell>
        </row>
      </sheetData>
      <sheetData sheetId="31">
        <row r="8">
          <cell r="B8">
            <v>41564</v>
          </cell>
        </row>
      </sheetData>
      <sheetData sheetId="32">
        <row r="36">
          <cell r="E36">
            <v>0.49994641905500004</v>
          </cell>
        </row>
      </sheetData>
      <sheetData sheetId="33">
        <row r="36">
          <cell r="R36">
            <v>1488.4967722240826</v>
          </cell>
        </row>
      </sheetData>
      <sheetData sheetId="34">
        <row r="36">
          <cell r="E36">
            <v>0.87605358094499997</v>
          </cell>
        </row>
      </sheetData>
      <sheetData sheetId="35">
        <row r="36">
          <cell r="E36">
            <v>10.2963792015075</v>
          </cell>
        </row>
      </sheetData>
      <sheetData sheetId="36"/>
      <sheetData sheetId="37">
        <row r="36">
          <cell r="E36">
            <v>8.847999999999999</v>
          </cell>
        </row>
      </sheetData>
      <sheetData sheetId="38">
        <row r="36">
          <cell r="E36">
            <v>152.68531014999996</v>
          </cell>
        </row>
      </sheetData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41548</v>
          </cell>
          <cell r="D4">
            <v>41549</v>
          </cell>
          <cell r="E4">
            <v>41550</v>
          </cell>
          <cell r="F4">
            <v>41551</v>
          </cell>
          <cell r="G4">
            <v>41552</v>
          </cell>
          <cell r="H4">
            <v>41553</v>
          </cell>
          <cell r="I4">
            <v>41554</v>
          </cell>
          <cell r="J4">
            <v>41555</v>
          </cell>
          <cell r="K4">
            <v>41556</v>
          </cell>
          <cell r="L4">
            <v>41557</v>
          </cell>
          <cell r="M4">
            <v>41558</v>
          </cell>
          <cell r="N4">
            <v>41559</v>
          </cell>
          <cell r="O4">
            <v>41560</v>
          </cell>
          <cell r="P4">
            <v>41561</v>
          </cell>
          <cell r="Q4">
            <v>41562</v>
          </cell>
          <cell r="R4">
            <v>41563</v>
          </cell>
          <cell r="S4">
            <v>41564</v>
          </cell>
          <cell r="T4">
            <v>41565</v>
          </cell>
          <cell r="U4">
            <v>41566</v>
          </cell>
          <cell r="V4">
            <v>41567</v>
          </cell>
          <cell r="W4">
            <v>41568</v>
          </cell>
          <cell r="X4">
            <v>41569</v>
          </cell>
          <cell r="Y4">
            <v>41570</v>
          </cell>
          <cell r="Z4">
            <v>41571</v>
          </cell>
          <cell r="AA4">
            <v>41572</v>
          </cell>
          <cell r="AB4">
            <v>41573</v>
          </cell>
          <cell r="AC4">
            <v>41574</v>
          </cell>
          <cell r="AD4">
            <v>41575</v>
          </cell>
          <cell r="AE4">
            <v>41576</v>
          </cell>
          <cell r="AF4">
            <v>41577</v>
          </cell>
          <cell r="AG4">
            <v>41578</v>
          </cell>
        </row>
        <row r="29">
          <cell r="C29">
            <v>3964.0645316666655</v>
          </cell>
          <cell r="D29">
            <v>3990.2152433333326</v>
          </cell>
          <cell r="E29">
            <v>3976.4715633333321</v>
          </cell>
          <cell r="F29">
            <v>3998.0505933333316</v>
          </cell>
          <cell r="G29">
            <v>3978.8677316666653</v>
          </cell>
          <cell r="H29">
            <v>3878.8539983333308</v>
          </cell>
          <cell r="I29">
            <v>3968.4700083333337</v>
          </cell>
          <cell r="J29">
            <v>3969.713513333335</v>
          </cell>
          <cell r="K29">
            <v>3954.9692300000006</v>
          </cell>
          <cell r="L29">
            <v>3971.4529966666682</v>
          </cell>
          <cell r="M29">
            <v>3960.8112816666639</v>
          </cell>
          <cell r="N29">
            <v>3915.7125166666656</v>
          </cell>
          <cell r="O29">
            <v>3802.1252466666679</v>
          </cell>
          <cell r="P29">
            <v>3888.3493233333329</v>
          </cell>
          <cell r="Q29">
            <v>3921.6451766666655</v>
          </cell>
          <cell r="R29">
            <v>3919.5058449999988</v>
          </cell>
          <cell r="S29">
            <v>3918.1494116666686</v>
          </cell>
          <cell r="T29">
            <v>3916.3531983333337</v>
          </cell>
          <cell r="U29">
            <v>3867.6828666666652</v>
          </cell>
          <cell r="V29">
            <v>3794.271765</v>
          </cell>
          <cell r="W29">
            <v>3934.8773066666668</v>
          </cell>
          <cell r="X29">
            <v>3946.3230666666655</v>
          </cell>
          <cell r="Y29">
            <v>3921.1037000000015</v>
          </cell>
          <cell r="Z29">
            <v>3953.2348566666669</v>
          </cell>
          <cell r="AA29">
            <v>3927.8092933333337</v>
          </cell>
          <cell r="AB29">
            <v>3910.3767849999999</v>
          </cell>
          <cell r="AC29">
            <v>3804.2682533333345</v>
          </cell>
          <cell r="AD29">
            <v>3932.7277616666679</v>
          </cell>
          <cell r="AE29">
            <v>3881.0249649999982</v>
          </cell>
          <cell r="AF29">
            <v>3884.2913016666635</v>
          </cell>
          <cell r="AG29">
            <v>3938.0892449999974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41565</v>
          </cell>
        </row>
      </sheetData>
      <sheetData sheetId="9"/>
      <sheetData sheetId="10">
        <row r="7">
          <cell r="B7">
            <v>41565</v>
          </cell>
        </row>
      </sheetData>
      <sheetData sheetId="11">
        <row r="7">
          <cell r="B7">
            <v>41565</v>
          </cell>
        </row>
      </sheetData>
      <sheetData sheetId="12">
        <row r="7">
          <cell r="B7">
            <v>41565</v>
          </cell>
        </row>
      </sheetData>
      <sheetData sheetId="13">
        <row r="7">
          <cell r="B7">
            <v>41565</v>
          </cell>
        </row>
      </sheetData>
      <sheetData sheetId="14">
        <row r="7">
          <cell r="B7">
            <v>41565</v>
          </cell>
        </row>
      </sheetData>
      <sheetData sheetId="15"/>
      <sheetData sheetId="16">
        <row r="8">
          <cell r="B8">
            <v>41565</v>
          </cell>
        </row>
        <row r="12">
          <cell r="C12">
            <v>156.18</v>
          </cell>
        </row>
        <row r="13">
          <cell r="C13">
            <v>156.18</v>
          </cell>
        </row>
        <row r="14">
          <cell r="C14">
            <v>155.77542500000001</v>
          </cell>
        </row>
        <row r="15">
          <cell r="C15">
            <v>155.783921666667</v>
          </cell>
        </row>
        <row r="16">
          <cell r="C16">
            <v>156.47644</v>
          </cell>
        </row>
        <row r="17">
          <cell r="C17">
            <v>156.55699999999999</v>
          </cell>
        </row>
        <row r="18">
          <cell r="C18">
            <v>156.55699999999999</v>
          </cell>
        </row>
        <row r="19">
          <cell r="C19">
            <v>158.55284166666701</v>
          </cell>
        </row>
        <row r="20">
          <cell r="C20">
            <v>171.602385</v>
          </cell>
        </row>
        <row r="21">
          <cell r="C21">
            <v>169.034721666667</v>
          </cell>
        </row>
        <row r="22">
          <cell r="C22">
            <v>166.37626499999999</v>
          </cell>
        </row>
        <row r="23">
          <cell r="C23">
            <v>168.03814333333301</v>
          </cell>
        </row>
        <row r="24">
          <cell r="C24">
            <v>166.46435333333301</v>
          </cell>
        </row>
        <row r="25">
          <cell r="C25">
            <v>166.47537666666699</v>
          </cell>
        </row>
        <row r="26">
          <cell r="C26">
            <v>166.54221000000001</v>
          </cell>
        </row>
        <row r="27">
          <cell r="C27">
            <v>166.65676833333299</v>
          </cell>
        </row>
        <row r="28">
          <cell r="C28">
            <v>167.03899166666699</v>
          </cell>
        </row>
        <row r="29">
          <cell r="C29">
            <v>166.346933333333</v>
          </cell>
        </row>
        <row r="30">
          <cell r="C30">
            <v>166.40597333333301</v>
          </cell>
        </row>
        <row r="31">
          <cell r="C31">
            <v>167.363548333333</v>
          </cell>
        </row>
        <row r="32">
          <cell r="C32">
            <v>166.57044666666701</v>
          </cell>
        </row>
        <row r="33">
          <cell r="C33">
            <v>169.8939</v>
          </cell>
        </row>
        <row r="34">
          <cell r="C34">
            <v>162.94868666666699</v>
          </cell>
        </row>
        <row r="35">
          <cell r="C35">
            <v>156.53186666666701</v>
          </cell>
        </row>
      </sheetData>
      <sheetData sheetId="17">
        <row r="36">
          <cell r="I36">
            <v>366.13030056341569</v>
          </cell>
        </row>
      </sheetData>
      <sheetData sheetId="18">
        <row r="36">
          <cell r="G36">
            <v>567.91191666666668</v>
          </cell>
        </row>
      </sheetData>
      <sheetData sheetId="19">
        <row r="8">
          <cell r="B8">
            <v>41565</v>
          </cell>
        </row>
      </sheetData>
      <sheetData sheetId="20">
        <row r="8">
          <cell r="B8">
            <v>41565</v>
          </cell>
        </row>
      </sheetData>
      <sheetData sheetId="21"/>
      <sheetData sheetId="22">
        <row r="8">
          <cell r="B8">
            <v>41565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481.79199999999992</v>
          </cell>
        </row>
      </sheetData>
      <sheetData sheetId="28"/>
      <sheetData sheetId="29"/>
      <sheetData sheetId="30">
        <row r="8">
          <cell r="B8">
            <v>41565</v>
          </cell>
        </row>
      </sheetData>
      <sheetData sheetId="31">
        <row r="8">
          <cell r="B8">
            <v>41565</v>
          </cell>
        </row>
      </sheetData>
      <sheetData sheetId="32">
        <row r="36">
          <cell r="E36">
            <v>16.718344616246998</v>
          </cell>
        </row>
      </sheetData>
      <sheetData sheetId="33">
        <row r="36">
          <cell r="R36">
            <v>1331.3114635988231</v>
          </cell>
        </row>
      </sheetData>
      <sheetData sheetId="34">
        <row r="36">
          <cell r="E36">
            <v>9.425655383752499</v>
          </cell>
        </row>
      </sheetData>
      <sheetData sheetId="35">
        <row r="36">
          <cell r="E36">
            <v>7.2160794520225009</v>
          </cell>
        </row>
      </sheetData>
      <sheetData sheetId="36"/>
      <sheetData sheetId="37">
        <row r="36">
          <cell r="E36">
            <v>18.488</v>
          </cell>
        </row>
      </sheetData>
      <sheetData sheetId="38">
        <row r="36">
          <cell r="E36">
            <v>156.60107005</v>
          </cell>
        </row>
      </sheetData>
      <sheetData sheetId="39"/>
      <sheetData sheetId="40"/>
      <sheetData sheetId="4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41566</v>
          </cell>
        </row>
      </sheetData>
      <sheetData sheetId="9"/>
      <sheetData sheetId="10">
        <row r="7">
          <cell r="B7">
            <v>41566</v>
          </cell>
        </row>
      </sheetData>
      <sheetData sheetId="11">
        <row r="7">
          <cell r="B7">
            <v>41566</v>
          </cell>
        </row>
      </sheetData>
      <sheetData sheetId="12">
        <row r="7">
          <cell r="B7">
            <v>41566</v>
          </cell>
        </row>
      </sheetData>
      <sheetData sheetId="13">
        <row r="7">
          <cell r="B7">
            <v>41566</v>
          </cell>
        </row>
      </sheetData>
      <sheetData sheetId="14">
        <row r="7">
          <cell r="B7">
            <v>41566</v>
          </cell>
        </row>
      </sheetData>
      <sheetData sheetId="15"/>
      <sheetData sheetId="16">
        <row r="8">
          <cell r="B8">
            <v>41566</v>
          </cell>
        </row>
        <row r="12">
          <cell r="C12">
            <v>155.99502166666699</v>
          </cell>
        </row>
        <row r="13">
          <cell r="C13">
            <v>155.848356666667</v>
          </cell>
        </row>
        <row r="14">
          <cell r="C14">
            <v>156.18180333333299</v>
          </cell>
        </row>
        <row r="15">
          <cell r="C15">
            <v>156.177065</v>
          </cell>
        </row>
        <row r="16">
          <cell r="C16">
            <v>156.16343499999999</v>
          </cell>
        </row>
        <row r="17">
          <cell r="C17">
            <v>156.42245333333301</v>
          </cell>
        </row>
        <row r="18">
          <cell r="C18">
            <v>156.25026833333399</v>
          </cell>
        </row>
        <row r="19">
          <cell r="C19">
            <v>160.627276666667</v>
          </cell>
        </row>
        <row r="20">
          <cell r="C20">
            <v>158.627546666667</v>
          </cell>
        </row>
        <row r="21">
          <cell r="C21">
            <v>163.72431333333299</v>
          </cell>
        </row>
        <row r="22">
          <cell r="C22">
            <v>163.845223333333</v>
          </cell>
        </row>
        <row r="23">
          <cell r="C23">
            <v>163.90717833333301</v>
          </cell>
        </row>
        <row r="24">
          <cell r="C24">
            <v>163.97685166666699</v>
          </cell>
        </row>
        <row r="25">
          <cell r="C25">
            <v>163.97247666666701</v>
          </cell>
        </row>
        <row r="26">
          <cell r="C26">
            <v>164.119178333333</v>
          </cell>
        </row>
        <row r="27">
          <cell r="C27">
            <v>164.11602500000001</v>
          </cell>
        </row>
        <row r="28">
          <cell r="C28">
            <v>162.887143333333</v>
          </cell>
        </row>
        <row r="29">
          <cell r="C29">
            <v>165.200283333333</v>
          </cell>
        </row>
        <row r="30">
          <cell r="C30">
            <v>167.95212833333301</v>
          </cell>
        </row>
        <row r="31">
          <cell r="C31">
            <v>168.62079333333301</v>
          </cell>
        </row>
        <row r="32">
          <cell r="C32">
            <v>169.102555</v>
          </cell>
        </row>
        <row r="33">
          <cell r="C33">
            <v>159.45305666666701</v>
          </cell>
        </row>
        <row r="34">
          <cell r="C34">
            <v>158.00530000000001</v>
          </cell>
        </row>
        <row r="35">
          <cell r="C35">
            <v>156.507133333333</v>
          </cell>
        </row>
      </sheetData>
      <sheetData sheetId="17">
        <row r="36">
          <cell r="I36">
            <v>287.09499999999997</v>
          </cell>
        </row>
      </sheetData>
      <sheetData sheetId="18">
        <row r="36">
          <cell r="G36">
            <v>567.93866666666668</v>
          </cell>
        </row>
      </sheetData>
      <sheetData sheetId="19">
        <row r="8">
          <cell r="B8">
            <v>41566</v>
          </cell>
        </row>
      </sheetData>
      <sheetData sheetId="20">
        <row r="8">
          <cell r="B8">
            <v>41566</v>
          </cell>
        </row>
      </sheetData>
      <sheetData sheetId="21"/>
      <sheetData sheetId="22">
        <row r="8">
          <cell r="B8">
            <v>41566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485.82399999999996</v>
          </cell>
        </row>
      </sheetData>
      <sheetData sheetId="28"/>
      <sheetData sheetId="29"/>
      <sheetData sheetId="30">
        <row r="8">
          <cell r="B8">
            <v>41566</v>
          </cell>
        </row>
      </sheetData>
      <sheetData sheetId="31">
        <row r="8">
          <cell r="B8">
            <v>41566</v>
          </cell>
        </row>
      </sheetData>
      <sheetData sheetId="32">
        <row r="36">
          <cell r="E36">
            <v>42.473880064677502</v>
          </cell>
        </row>
      </sheetData>
      <sheetData sheetId="33">
        <row r="36">
          <cell r="R36">
            <v>1030.3969263311076</v>
          </cell>
        </row>
      </sheetData>
      <sheetData sheetId="34">
        <row r="36">
          <cell r="E36">
            <v>27.894119935322493</v>
          </cell>
        </row>
      </sheetData>
      <sheetData sheetId="35">
        <row r="36">
          <cell r="E36">
            <v>38.470246815365009</v>
          </cell>
        </row>
      </sheetData>
      <sheetData sheetId="36"/>
      <sheetData sheetId="37">
        <row r="36">
          <cell r="E36">
            <v>73.744</v>
          </cell>
        </row>
      </sheetData>
      <sheetData sheetId="38">
        <row r="36">
          <cell r="E36">
            <v>156.27053180000001</v>
          </cell>
        </row>
      </sheetData>
      <sheetData sheetId="39"/>
      <sheetData sheetId="40"/>
      <sheetData sheetId="4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41567</v>
          </cell>
        </row>
      </sheetData>
      <sheetData sheetId="9"/>
      <sheetData sheetId="10">
        <row r="7">
          <cell r="B7">
            <v>41567</v>
          </cell>
        </row>
      </sheetData>
      <sheetData sheetId="11">
        <row r="7">
          <cell r="B7">
            <v>41567</v>
          </cell>
        </row>
      </sheetData>
      <sheetData sheetId="12">
        <row r="7">
          <cell r="B7">
            <v>41567</v>
          </cell>
        </row>
      </sheetData>
      <sheetData sheetId="13">
        <row r="7">
          <cell r="B7">
            <v>41567</v>
          </cell>
        </row>
      </sheetData>
      <sheetData sheetId="14">
        <row r="7">
          <cell r="B7">
            <v>41567</v>
          </cell>
        </row>
      </sheetData>
      <sheetData sheetId="15"/>
      <sheetData sheetId="16">
        <row r="8">
          <cell r="B8">
            <v>41567</v>
          </cell>
        </row>
        <row r="12">
          <cell r="C12">
            <v>157.50435166666699</v>
          </cell>
        </row>
        <row r="13">
          <cell r="C13">
            <v>159.16114166666699</v>
          </cell>
        </row>
        <row r="14">
          <cell r="C14">
            <v>154.40704833333299</v>
          </cell>
        </row>
        <row r="15">
          <cell r="C15">
            <v>154.412698333333</v>
          </cell>
        </row>
        <row r="16">
          <cell r="C16">
            <v>154.404596666667</v>
          </cell>
        </row>
        <row r="17">
          <cell r="C17">
            <v>158.47857166666699</v>
          </cell>
        </row>
        <row r="18">
          <cell r="C18">
            <v>159.911223333333</v>
          </cell>
        </row>
        <row r="19">
          <cell r="C19">
            <v>154.405331666667</v>
          </cell>
        </row>
        <row r="20">
          <cell r="C20">
            <v>154.723211666667</v>
          </cell>
        </row>
        <row r="21">
          <cell r="C21">
            <v>155.27512999999999</v>
          </cell>
        </row>
        <row r="22">
          <cell r="C22">
            <v>162.60905</v>
          </cell>
        </row>
        <row r="23">
          <cell r="C23">
            <v>155.77226666666701</v>
          </cell>
        </row>
        <row r="24">
          <cell r="C24">
            <v>156.19955833333299</v>
          </cell>
        </row>
        <row r="25">
          <cell r="C25">
            <v>156.772201666667</v>
          </cell>
        </row>
        <row r="26">
          <cell r="C26">
            <v>156.72752500000001</v>
          </cell>
        </row>
        <row r="27">
          <cell r="C27">
            <v>156.720476666667</v>
          </cell>
        </row>
        <row r="28">
          <cell r="C28">
            <v>156.03484333333299</v>
          </cell>
        </row>
        <row r="29">
          <cell r="C29">
            <v>166.937876666666</v>
          </cell>
        </row>
        <row r="30">
          <cell r="C30">
            <v>166.352106666667</v>
          </cell>
        </row>
        <row r="31">
          <cell r="C31">
            <v>166.748625</v>
          </cell>
        </row>
        <row r="32">
          <cell r="C32">
            <v>160.928648333333</v>
          </cell>
        </row>
        <row r="33">
          <cell r="C33">
            <v>157.91900000000001</v>
          </cell>
        </row>
        <row r="34">
          <cell r="C34">
            <v>158.277498333333</v>
          </cell>
        </row>
        <row r="35">
          <cell r="C35">
            <v>153.588783333333</v>
          </cell>
        </row>
      </sheetData>
      <sheetData sheetId="17">
        <row r="36">
          <cell r="I36">
            <v>286.91113123238972</v>
          </cell>
        </row>
      </sheetData>
      <sheetData sheetId="18">
        <row r="36">
          <cell r="G36">
            <v>566.18220833333328</v>
          </cell>
        </row>
      </sheetData>
      <sheetData sheetId="19">
        <row r="8">
          <cell r="B8">
            <v>41567</v>
          </cell>
        </row>
      </sheetData>
      <sheetData sheetId="20">
        <row r="8">
          <cell r="B8">
            <v>41567</v>
          </cell>
        </row>
      </sheetData>
      <sheetData sheetId="21"/>
      <sheetData sheetId="22">
        <row r="8">
          <cell r="B8">
            <v>41567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487.03199999999998</v>
          </cell>
        </row>
      </sheetData>
      <sheetData sheetId="28"/>
      <sheetData sheetId="29"/>
      <sheetData sheetId="30">
        <row r="8">
          <cell r="B8">
            <v>41567</v>
          </cell>
        </row>
      </sheetData>
      <sheetData sheetId="31">
        <row r="8">
          <cell r="B8">
            <v>41567</v>
          </cell>
        </row>
      </sheetData>
      <sheetData sheetId="32">
        <row r="36">
          <cell r="E36">
            <v>91.627827324174987</v>
          </cell>
        </row>
      </sheetData>
      <sheetData sheetId="33">
        <row r="36">
          <cell r="R36">
            <v>389.9079959440711</v>
          </cell>
        </row>
      </sheetData>
      <sheetData sheetId="34">
        <row r="36">
          <cell r="E36">
            <v>66.964172675824003</v>
          </cell>
        </row>
      </sheetData>
      <sheetData sheetId="35">
        <row r="36">
          <cell r="E36">
            <v>72.828475159700005</v>
          </cell>
        </row>
      </sheetData>
      <sheetData sheetId="36"/>
      <sheetData sheetId="37">
        <row r="36">
          <cell r="E36">
            <v>126.88800000000002</v>
          </cell>
        </row>
      </sheetData>
      <sheetData sheetId="38">
        <row r="36">
          <cell r="E36">
            <v>151.86318944999996</v>
          </cell>
        </row>
      </sheetData>
      <sheetData sheetId="39"/>
      <sheetData sheetId="40"/>
      <sheetData sheetId="4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41568</v>
          </cell>
        </row>
      </sheetData>
      <sheetData sheetId="9"/>
      <sheetData sheetId="10">
        <row r="7">
          <cell r="B7">
            <v>41568</v>
          </cell>
        </row>
      </sheetData>
      <sheetData sheetId="11">
        <row r="7">
          <cell r="B7">
            <v>41568</v>
          </cell>
        </row>
      </sheetData>
      <sheetData sheetId="12">
        <row r="7">
          <cell r="B7">
            <v>41568</v>
          </cell>
        </row>
      </sheetData>
      <sheetData sheetId="13">
        <row r="7">
          <cell r="B7">
            <v>41568</v>
          </cell>
        </row>
      </sheetData>
      <sheetData sheetId="14">
        <row r="7">
          <cell r="B7">
            <v>41568</v>
          </cell>
        </row>
      </sheetData>
      <sheetData sheetId="15"/>
      <sheetData sheetId="16">
        <row r="8">
          <cell r="B8">
            <v>41568</v>
          </cell>
        </row>
        <row r="12">
          <cell r="C12">
            <v>156.81</v>
          </cell>
        </row>
        <row r="13">
          <cell r="C13">
            <v>156.81</v>
          </cell>
        </row>
        <row r="14">
          <cell r="C14">
            <v>157.110805</v>
          </cell>
        </row>
        <row r="15">
          <cell r="C15">
            <v>156.81</v>
          </cell>
        </row>
        <row r="16">
          <cell r="C16">
            <v>155.47105166666699</v>
          </cell>
        </row>
        <row r="17">
          <cell r="C17">
            <v>158.84854999999999</v>
          </cell>
        </row>
        <row r="18">
          <cell r="C18">
            <v>157.66499999999999</v>
          </cell>
        </row>
        <row r="19">
          <cell r="C19">
            <v>161.273226666667</v>
          </cell>
        </row>
        <row r="20">
          <cell r="C20">
            <v>168.762316666667</v>
          </cell>
        </row>
        <row r="21">
          <cell r="C21">
            <v>169.24617499999999</v>
          </cell>
        </row>
        <row r="22">
          <cell r="C22">
            <v>166.694633333333</v>
          </cell>
        </row>
        <row r="23">
          <cell r="C23">
            <v>168.83944333333301</v>
          </cell>
        </row>
        <row r="24">
          <cell r="C24">
            <v>167.35743333333301</v>
          </cell>
        </row>
        <row r="25">
          <cell r="C25">
            <v>167.163365</v>
          </cell>
        </row>
        <row r="26">
          <cell r="C26">
            <v>169.412546666667</v>
          </cell>
        </row>
        <row r="27">
          <cell r="C27">
            <v>168.57861</v>
          </cell>
        </row>
        <row r="28">
          <cell r="C28">
            <v>172.96498666666699</v>
          </cell>
        </row>
        <row r="29">
          <cell r="C29">
            <v>170.504543333333</v>
          </cell>
        </row>
        <row r="30">
          <cell r="C30">
            <v>169.66585499999999</v>
          </cell>
        </row>
        <row r="31">
          <cell r="C31">
            <v>169.26956999999999</v>
          </cell>
        </row>
        <row r="32">
          <cell r="C32">
            <v>168.81490333333301</v>
          </cell>
        </row>
        <row r="33">
          <cell r="C33">
            <v>163.00736000000001</v>
          </cell>
        </row>
        <row r="34">
          <cell r="C34">
            <v>156.986931666667</v>
          </cell>
        </row>
        <row r="35">
          <cell r="C35">
            <v>156.81</v>
          </cell>
        </row>
      </sheetData>
      <sheetData sheetId="17">
        <row r="36">
          <cell r="I36">
            <v>290.48300000000006</v>
          </cell>
        </row>
      </sheetData>
      <sheetData sheetId="18">
        <row r="36">
          <cell r="G36">
            <v>551.37133333333327</v>
          </cell>
        </row>
      </sheetData>
      <sheetData sheetId="19">
        <row r="8">
          <cell r="B8">
            <v>41568</v>
          </cell>
        </row>
      </sheetData>
      <sheetData sheetId="20">
        <row r="8">
          <cell r="B8">
            <v>41568</v>
          </cell>
        </row>
      </sheetData>
      <sheetData sheetId="21"/>
      <sheetData sheetId="22">
        <row r="8">
          <cell r="B8">
            <v>41568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486.23199999999997</v>
          </cell>
        </row>
      </sheetData>
      <sheetData sheetId="28"/>
      <sheetData sheetId="29"/>
      <sheetData sheetId="30">
        <row r="8">
          <cell r="B8">
            <v>41568</v>
          </cell>
        </row>
      </sheetData>
      <sheetData sheetId="31">
        <row r="8">
          <cell r="B8">
            <v>41568</v>
          </cell>
        </row>
      </sheetData>
      <sheetData sheetId="32">
        <row r="36">
          <cell r="E36">
            <v>56.556782094880987</v>
          </cell>
        </row>
      </sheetData>
      <sheetData sheetId="33">
        <row r="36">
          <cell r="R36">
            <v>1065.60566368633</v>
          </cell>
        </row>
      </sheetData>
      <sheetData sheetId="34">
        <row r="36">
          <cell r="E36">
            <v>37.779217905119005</v>
          </cell>
        </row>
      </sheetData>
      <sheetData sheetId="35">
        <row r="36">
          <cell r="E36">
            <v>40.085672776932498</v>
          </cell>
        </row>
      </sheetData>
      <sheetData sheetId="36"/>
      <sheetData sheetId="37">
        <row r="36">
          <cell r="E36">
            <v>90.68</v>
          </cell>
        </row>
      </sheetData>
      <sheetData sheetId="38">
        <row r="36">
          <cell r="E36">
            <v>155.41560579999998</v>
          </cell>
        </row>
      </sheetData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41569</v>
          </cell>
        </row>
      </sheetData>
      <sheetData sheetId="9"/>
      <sheetData sheetId="10">
        <row r="7">
          <cell r="B7">
            <v>41569</v>
          </cell>
        </row>
      </sheetData>
      <sheetData sheetId="11">
        <row r="7">
          <cell r="B7">
            <v>41569</v>
          </cell>
        </row>
      </sheetData>
      <sheetData sheetId="12">
        <row r="7">
          <cell r="B7">
            <v>41569</v>
          </cell>
        </row>
      </sheetData>
      <sheetData sheetId="13">
        <row r="7">
          <cell r="B7">
            <v>41569</v>
          </cell>
        </row>
      </sheetData>
      <sheetData sheetId="14">
        <row r="7">
          <cell r="B7">
            <v>41569</v>
          </cell>
        </row>
      </sheetData>
      <sheetData sheetId="15"/>
      <sheetData sheetId="16">
        <row r="8">
          <cell r="B8">
            <v>41569</v>
          </cell>
        </row>
        <row r="12">
          <cell r="C12">
            <v>161.284955</v>
          </cell>
        </row>
        <row r="13">
          <cell r="C13">
            <v>156.81</v>
          </cell>
        </row>
        <row r="14">
          <cell r="C14">
            <v>156.81</v>
          </cell>
        </row>
        <row r="15">
          <cell r="C15">
            <v>161.20553166666701</v>
          </cell>
        </row>
        <row r="16">
          <cell r="C16">
            <v>158.48201166666701</v>
          </cell>
        </row>
        <row r="17">
          <cell r="C17">
            <v>157.665785</v>
          </cell>
        </row>
        <row r="18">
          <cell r="C18">
            <v>157.66499999999999</v>
          </cell>
        </row>
        <row r="19">
          <cell r="C19">
            <v>160.692878333333</v>
          </cell>
        </row>
        <row r="20">
          <cell r="C20">
            <v>171.407393333333</v>
          </cell>
        </row>
        <row r="21">
          <cell r="C21">
            <v>167.00975666666699</v>
          </cell>
        </row>
        <row r="22">
          <cell r="C22">
            <v>171.79677000000001</v>
          </cell>
        </row>
        <row r="23">
          <cell r="C23">
            <v>168.526015</v>
          </cell>
        </row>
        <row r="24">
          <cell r="C24">
            <v>168.52828666666699</v>
          </cell>
        </row>
        <row r="25">
          <cell r="C25">
            <v>168.52588666666699</v>
          </cell>
        </row>
        <row r="26">
          <cell r="C26">
            <v>168.499098333333</v>
          </cell>
        </row>
        <row r="27">
          <cell r="C27">
            <v>170.52645833333301</v>
          </cell>
        </row>
        <row r="28">
          <cell r="C28">
            <v>168.26797999999999</v>
          </cell>
        </row>
        <row r="29">
          <cell r="C29">
            <v>169.64082500000001</v>
          </cell>
        </row>
        <row r="30">
          <cell r="C30">
            <v>171.48622333333299</v>
          </cell>
        </row>
        <row r="31">
          <cell r="C31">
            <v>166.95956000000001</v>
          </cell>
        </row>
        <row r="32">
          <cell r="C32">
            <v>165.73759000000001</v>
          </cell>
        </row>
        <row r="33">
          <cell r="C33">
            <v>158.787898333333</v>
          </cell>
        </row>
        <row r="34">
          <cell r="C34">
            <v>158.72888333333299</v>
          </cell>
        </row>
        <row r="35">
          <cell r="C35">
            <v>161.27828</v>
          </cell>
        </row>
      </sheetData>
      <sheetData sheetId="17">
        <row r="36">
          <cell r="I36">
            <v>285.85937877125735</v>
          </cell>
        </row>
      </sheetData>
      <sheetData sheetId="18">
        <row r="36">
          <cell r="G36">
            <v>566.60716666666656</v>
          </cell>
        </row>
      </sheetData>
      <sheetData sheetId="19">
        <row r="8">
          <cell r="B8">
            <v>41569</v>
          </cell>
        </row>
      </sheetData>
      <sheetData sheetId="20">
        <row r="8">
          <cell r="B8">
            <v>41569</v>
          </cell>
        </row>
      </sheetData>
      <sheetData sheetId="21"/>
      <sheetData sheetId="22">
        <row r="8">
          <cell r="B8">
            <v>41569</v>
          </cell>
        </row>
      </sheetData>
      <sheetData sheetId="23">
        <row r="36">
          <cell r="E36">
            <v>10.311999999999999</v>
          </cell>
        </row>
      </sheetData>
      <sheetData sheetId="24"/>
      <sheetData sheetId="25"/>
      <sheetData sheetId="26"/>
      <sheetData sheetId="27">
        <row r="36">
          <cell r="H36">
            <v>485.01600000000002</v>
          </cell>
        </row>
      </sheetData>
      <sheetData sheetId="28"/>
      <sheetData sheetId="29"/>
      <sheetData sheetId="30">
        <row r="8">
          <cell r="B8">
            <v>41569</v>
          </cell>
        </row>
      </sheetData>
      <sheetData sheetId="31">
        <row r="8">
          <cell r="B8">
            <v>41569</v>
          </cell>
        </row>
      </sheetData>
      <sheetData sheetId="32">
        <row r="36">
          <cell r="E36">
            <v>61.587391309608499</v>
          </cell>
        </row>
      </sheetData>
      <sheetData sheetId="33">
        <row r="36">
          <cell r="R36">
            <v>1189.9485262109163</v>
          </cell>
        </row>
      </sheetData>
      <sheetData sheetId="34">
        <row r="36">
          <cell r="E36">
            <v>43.372608690391502</v>
          </cell>
        </row>
      </sheetData>
      <sheetData sheetId="35">
        <row r="36">
          <cell r="E36">
            <v>56.308067481659997</v>
          </cell>
        </row>
      </sheetData>
      <sheetData sheetId="36"/>
      <sheetData sheetId="37">
        <row r="36">
          <cell r="E36">
            <v>103.31200000000001</v>
          </cell>
        </row>
      </sheetData>
      <sheetData sheetId="38">
        <row r="36">
          <cell r="E36">
            <v>155.73123254999999</v>
          </cell>
        </row>
      </sheetData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41570</v>
          </cell>
        </row>
      </sheetData>
      <sheetData sheetId="9"/>
      <sheetData sheetId="10">
        <row r="7">
          <cell r="B7">
            <v>41570</v>
          </cell>
        </row>
      </sheetData>
      <sheetData sheetId="11">
        <row r="7">
          <cell r="B7">
            <v>41570</v>
          </cell>
        </row>
      </sheetData>
      <sheetData sheetId="12">
        <row r="7">
          <cell r="B7">
            <v>41570</v>
          </cell>
        </row>
      </sheetData>
      <sheetData sheetId="13">
        <row r="7">
          <cell r="B7">
            <v>41570</v>
          </cell>
        </row>
      </sheetData>
      <sheetData sheetId="14">
        <row r="7">
          <cell r="B7">
            <v>41570</v>
          </cell>
        </row>
      </sheetData>
      <sheetData sheetId="15"/>
      <sheetData sheetId="16">
        <row r="8">
          <cell r="B8">
            <v>41570</v>
          </cell>
        </row>
        <row r="12">
          <cell r="C12">
            <v>155.726333333333</v>
          </cell>
        </row>
        <row r="13">
          <cell r="C13">
            <v>154.57091</v>
          </cell>
        </row>
        <row r="14">
          <cell r="C14">
            <v>154.87015500000001</v>
          </cell>
        </row>
        <row r="15">
          <cell r="C15">
            <v>154.50675166666699</v>
          </cell>
        </row>
        <row r="16">
          <cell r="C16">
            <v>152.45409166666701</v>
          </cell>
        </row>
        <row r="17">
          <cell r="C17">
            <v>156.429656666667</v>
          </cell>
        </row>
        <row r="18">
          <cell r="C18">
            <v>157.45857166666701</v>
          </cell>
        </row>
        <row r="19">
          <cell r="C19">
            <v>159.983268333333</v>
          </cell>
        </row>
        <row r="20">
          <cell r="C20">
            <v>167.511838333333</v>
          </cell>
        </row>
        <row r="21">
          <cell r="C21">
            <v>167.73809333333301</v>
          </cell>
        </row>
        <row r="22">
          <cell r="C22">
            <v>166.166146666667</v>
          </cell>
        </row>
        <row r="23">
          <cell r="C23">
            <v>170.549935</v>
          </cell>
        </row>
        <row r="24">
          <cell r="C24">
            <v>167.22609499999999</v>
          </cell>
        </row>
        <row r="25">
          <cell r="C25">
            <v>168.18917833333299</v>
          </cell>
        </row>
        <row r="26">
          <cell r="C26">
            <v>170.620996666667</v>
          </cell>
        </row>
        <row r="27">
          <cell r="C27">
            <v>170.86563833333301</v>
          </cell>
        </row>
        <row r="28">
          <cell r="C28">
            <v>168.572251666667</v>
          </cell>
        </row>
        <row r="29">
          <cell r="C29">
            <v>169.14782666666699</v>
          </cell>
        </row>
        <row r="30">
          <cell r="C30">
            <v>168.50670333333301</v>
          </cell>
        </row>
        <row r="31">
          <cell r="C31">
            <v>171.50308166666699</v>
          </cell>
        </row>
        <row r="32">
          <cell r="C32">
            <v>168.94576333333299</v>
          </cell>
        </row>
        <row r="33">
          <cell r="C33">
            <v>165.455625</v>
          </cell>
        </row>
        <row r="34">
          <cell r="C34">
            <v>157.28634666666699</v>
          </cell>
        </row>
        <row r="35">
          <cell r="C35">
            <v>156.81844166666701</v>
          </cell>
        </row>
      </sheetData>
      <sheetData sheetId="17">
        <row r="36">
          <cell r="I36">
            <v>299.60691941343737</v>
          </cell>
        </row>
      </sheetData>
      <sheetData sheetId="18">
        <row r="36">
          <cell r="G36">
            <v>564.51429166666651</v>
          </cell>
        </row>
      </sheetData>
      <sheetData sheetId="19">
        <row r="8">
          <cell r="B8">
            <v>41570</v>
          </cell>
        </row>
      </sheetData>
      <sheetData sheetId="20">
        <row r="8">
          <cell r="B8">
            <v>41570</v>
          </cell>
        </row>
      </sheetData>
      <sheetData sheetId="21"/>
      <sheetData sheetId="22">
        <row r="8">
          <cell r="B8">
            <v>41570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484.92799999999994</v>
          </cell>
        </row>
      </sheetData>
      <sheetData sheetId="28"/>
      <sheetData sheetId="29"/>
      <sheetData sheetId="30">
        <row r="8">
          <cell r="B8">
            <v>41570</v>
          </cell>
        </row>
      </sheetData>
      <sheetData sheetId="31">
        <row r="8">
          <cell r="B8">
            <v>41570</v>
          </cell>
        </row>
      </sheetData>
      <sheetData sheetId="32">
        <row r="36">
          <cell r="E36">
            <v>42.371277197879003</v>
          </cell>
        </row>
      </sheetData>
      <sheetData sheetId="33">
        <row r="36">
          <cell r="R36">
            <v>1148.3950759364034</v>
          </cell>
        </row>
      </sheetData>
      <sheetData sheetId="34">
        <row r="36">
          <cell r="E36">
            <v>33.820722802120997</v>
          </cell>
        </row>
      </sheetData>
      <sheetData sheetId="35">
        <row r="36">
          <cell r="E36">
            <v>62.774288514338018</v>
          </cell>
        </row>
      </sheetData>
      <sheetData sheetId="36"/>
      <sheetData sheetId="37">
        <row r="36">
          <cell r="E36">
            <v>96.031999999999996</v>
          </cell>
        </row>
      </sheetData>
      <sheetData sheetId="38">
        <row r="36">
          <cell r="E36">
            <v>156.10600825</v>
          </cell>
        </row>
      </sheetData>
      <sheetData sheetId="39"/>
      <sheetData sheetId="40"/>
      <sheetData sheetId="4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41571</v>
          </cell>
        </row>
      </sheetData>
      <sheetData sheetId="9"/>
      <sheetData sheetId="10">
        <row r="7">
          <cell r="B7">
            <v>41571</v>
          </cell>
        </row>
      </sheetData>
      <sheetData sheetId="11">
        <row r="7">
          <cell r="B7">
            <v>41571</v>
          </cell>
        </row>
      </sheetData>
      <sheetData sheetId="12">
        <row r="7">
          <cell r="B7">
            <v>41571</v>
          </cell>
        </row>
      </sheetData>
      <sheetData sheetId="13">
        <row r="7">
          <cell r="B7">
            <v>41571</v>
          </cell>
        </row>
      </sheetData>
      <sheetData sheetId="14">
        <row r="7">
          <cell r="B7">
            <v>41571</v>
          </cell>
        </row>
      </sheetData>
      <sheetData sheetId="15"/>
      <sheetData sheetId="16">
        <row r="8">
          <cell r="B8">
            <v>41571</v>
          </cell>
        </row>
        <row r="12">
          <cell r="C12">
            <v>156.80682999999999</v>
          </cell>
        </row>
        <row r="13">
          <cell r="C13">
            <v>156.830626666667</v>
          </cell>
        </row>
        <row r="14">
          <cell r="C14">
            <v>157.11045166666699</v>
          </cell>
        </row>
        <row r="15">
          <cell r="C15">
            <v>160.117713333333</v>
          </cell>
        </row>
        <row r="16">
          <cell r="C16">
            <v>152.39463833333301</v>
          </cell>
        </row>
        <row r="17">
          <cell r="C17">
            <v>159.71122500000001</v>
          </cell>
        </row>
        <row r="18">
          <cell r="C18">
            <v>157.46877000000001</v>
          </cell>
        </row>
        <row r="19">
          <cell r="C19">
            <v>161.60130166666701</v>
          </cell>
        </row>
        <row r="20">
          <cell r="C20">
            <v>166.552496666667</v>
          </cell>
        </row>
        <row r="21">
          <cell r="C21">
            <v>170.32723999999999</v>
          </cell>
        </row>
        <row r="22">
          <cell r="C22">
            <v>168.531258333333</v>
          </cell>
        </row>
        <row r="23">
          <cell r="C23">
            <v>168.58286000000001</v>
          </cell>
        </row>
        <row r="24">
          <cell r="C24">
            <v>172.412431666667</v>
          </cell>
        </row>
        <row r="25">
          <cell r="C25">
            <v>168.42078000000001</v>
          </cell>
        </row>
        <row r="26">
          <cell r="C26">
            <v>169.33403999999999</v>
          </cell>
        </row>
        <row r="27">
          <cell r="C27">
            <v>169.68876166666701</v>
          </cell>
        </row>
        <row r="28">
          <cell r="C28">
            <v>167.819246666667</v>
          </cell>
        </row>
        <row r="29">
          <cell r="C29">
            <v>168.78005833333299</v>
          </cell>
        </row>
        <row r="30">
          <cell r="C30">
            <v>168.494513333333</v>
          </cell>
        </row>
        <row r="31">
          <cell r="C31">
            <v>170.22182833333301</v>
          </cell>
        </row>
        <row r="32">
          <cell r="C32">
            <v>169.70802</v>
          </cell>
        </row>
        <row r="33">
          <cell r="C33">
            <v>168.12925999999999</v>
          </cell>
        </row>
        <row r="34">
          <cell r="C34">
            <v>164.469983333333</v>
          </cell>
        </row>
        <row r="35">
          <cell r="C35">
            <v>159.720521666667</v>
          </cell>
        </row>
      </sheetData>
      <sheetData sheetId="17">
        <row r="36">
          <cell r="I36">
            <v>301.12360709650835</v>
          </cell>
        </row>
      </sheetData>
      <sheetData sheetId="18">
        <row r="36">
          <cell r="G36">
            <v>566.12754166666662</v>
          </cell>
        </row>
      </sheetData>
      <sheetData sheetId="19">
        <row r="8">
          <cell r="B8">
            <v>41571</v>
          </cell>
        </row>
      </sheetData>
      <sheetData sheetId="20">
        <row r="8">
          <cell r="B8">
            <v>41571</v>
          </cell>
        </row>
      </sheetData>
      <sheetData sheetId="21"/>
      <sheetData sheetId="22">
        <row r="8">
          <cell r="B8">
            <v>41571</v>
          </cell>
        </row>
      </sheetData>
      <sheetData sheetId="23">
        <row r="36">
          <cell r="E36">
            <v>19.352</v>
          </cell>
        </row>
      </sheetData>
      <sheetData sheetId="24"/>
      <sheetData sheetId="25"/>
      <sheetData sheetId="26"/>
      <sheetData sheetId="27">
        <row r="36">
          <cell r="H36">
            <v>480.31199999999995</v>
          </cell>
        </row>
      </sheetData>
      <sheetData sheetId="28"/>
      <sheetData sheetId="29"/>
      <sheetData sheetId="30">
        <row r="8">
          <cell r="B8">
            <v>41571</v>
          </cell>
        </row>
      </sheetData>
      <sheetData sheetId="31">
        <row r="8">
          <cell r="B8">
            <v>41571</v>
          </cell>
        </row>
      </sheetData>
      <sheetData sheetId="32">
        <row r="36">
          <cell r="E36">
            <v>60.018975438125004</v>
          </cell>
        </row>
      </sheetData>
      <sheetData sheetId="33">
        <row r="36">
          <cell r="R36">
            <v>1213.9944182878878</v>
          </cell>
        </row>
      </sheetData>
      <sheetData sheetId="34">
        <row r="36">
          <cell r="E36">
            <v>48.237024561874996</v>
          </cell>
        </row>
      </sheetData>
      <sheetData sheetId="35">
        <row r="36">
          <cell r="E36">
            <v>58.117727223652999</v>
          </cell>
        </row>
      </sheetData>
      <sheetData sheetId="36"/>
      <sheetData sheetId="37">
        <row r="36">
          <cell r="E36">
            <v>102.96</v>
          </cell>
        </row>
      </sheetData>
      <sheetData sheetId="38">
        <row r="36">
          <cell r="E36">
            <v>156.55037095</v>
          </cell>
        </row>
      </sheetData>
      <sheetData sheetId="39"/>
      <sheetData sheetId="40"/>
      <sheetData sheetId="4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41572</v>
          </cell>
        </row>
      </sheetData>
      <sheetData sheetId="9"/>
      <sheetData sheetId="10">
        <row r="7">
          <cell r="B7">
            <v>41572</v>
          </cell>
        </row>
      </sheetData>
      <sheetData sheetId="11">
        <row r="7">
          <cell r="B7">
            <v>41572</v>
          </cell>
        </row>
      </sheetData>
      <sheetData sheetId="12">
        <row r="7">
          <cell r="B7">
            <v>41572</v>
          </cell>
        </row>
      </sheetData>
      <sheetData sheetId="13">
        <row r="7">
          <cell r="B7">
            <v>41572</v>
          </cell>
        </row>
      </sheetData>
      <sheetData sheetId="14">
        <row r="7">
          <cell r="B7">
            <v>41572</v>
          </cell>
        </row>
      </sheetData>
      <sheetData sheetId="15"/>
      <sheetData sheetId="16">
        <row r="8">
          <cell r="B8">
            <v>41572</v>
          </cell>
        </row>
        <row r="12">
          <cell r="C12">
            <v>156.46409333333301</v>
          </cell>
        </row>
        <row r="13">
          <cell r="C13">
            <v>156.47178</v>
          </cell>
        </row>
        <row r="14">
          <cell r="C14">
            <v>156.46894</v>
          </cell>
        </row>
        <row r="15">
          <cell r="C15">
            <v>156.47872000000001</v>
          </cell>
        </row>
        <row r="16">
          <cell r="C16">
            <v>160.369765</v>
          </cell>
        </row>
        <row r="17">
          <cell r="C17">
            <v>157.47444166666699</v>
          </cell>
        </row>
        <row r="18">
          <cell r="C18">
            <v>157.66499999999999</v>
          </cell>
        </row>
        <row r="19">
          <cell r="C19">
            <v>160.43488666666701</v>
          </cell>
        </row>
        <row r="20">
          <cell r="C20">
            <v>166.46600166666701</v>
          </cell>
        </row>
        <row r="21">
          <cell r="C21">
            <v>164.929123333333</v>
          </cell>
        </row>
        <row r="22">
          <cell r="C22">
            <v>167.40192833333299</v>
          </cell>
        </row>
        <row r="23">
          <cell r="C23">
            <v>168.883203333333</v>
          </cell>
        </row>
        <row r="24">
          <cell r="C24">
            <v>167.21840666666699</v>
          </cell>
        </row>
        <row r="25">
          <cell r="C25">
            <v>170.89551</v>
          </cell>
        </row>
        <row r="26">
          <cell r="C26">
            <v>169.75078999999999</v>
          </cell>
        </row>
        <row r="27">
          <cell r="C27">
            <v>166.22968499999999</v>
          </cell>
        </row>
        <row r="28">
          <cell r="C28">
            <v>168.80645999999999</v>
          </cell>
        </row>
        <row r="29">
          <cell r="C29">
            <v>168.996006666667</v>
          </cell>
        </row>
        <row r="30">
          <cell r="C30">
            <v>169.34107166666701</v>
          </cell>
        </row>
        <row r="31">
          <cell r="C31">
            <v>165.88596999999999</v>
          </cell>
        </row>
        <row r="32">
          <cell r="C32">
            <v>166.14291333333301</v>
          </cell>
        </row>
        <row r="33">
          <cell r="C33">
            <v>162.09540166666699</v>
          </cell>
        </row>
        <row r="34">
          <cell r="C34">
            <v>161.93870833333301</v>
          </cell>
        </row>
        <row r="35">
          <cell r="C35">
            <v>161.000486666667</v>
          </cell>
        </row>
      </sheetData>
      <sheetData sheetId="17">
        <row r="36">
          <cell r="I36">
            <v>286.79249999999996</v>
          </cell>
        </row>
      </sheetData>
      <sheetData sheetId="18">
        <row r="36">
          <cell r="G36">
            <v>565.83266666666657</v>
          </cell>
        </row>
      </sheetData>
      <sheetData sheetId="19">
        <row r="8">
          <cell r="B8">
            <v>41572</v>
          </cell>
        </row>
      </sheetData>
      <sheetData sheetId="20">
        <row r="8">
          <cell r="B8">
            <v>41572</v>
          </cell>
        </row>
      </sheetData>
      <sheetData sheetId="21"/>
      <sheetData sheetId="22">
        <row r="8">
          <cell r="B8">
            <v>41572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474.3599999999999</v>
          </cell>
        </row>
      </sheetData>
      <sheetData sheetId="28"/>
      <sheetData sheetId="29"/>
      <sheetData sheetId="30">
        <row r="8">
          <cell r="B8">
            <v>41572</v>
          </cell>
        </row>
      </sheetData>
      <sheetData sheetId="31">
        <row r="8">
          <cell r="B8">
            <v>41572</v>
          </cell>
        </row>
      </sheetData>
      <sheetData sheetId="32">
        <row r="36">
          <cell r="E36">
            <v>114.19891019304499</v>
          </cell>
        </row>
      </sheetData>
      <sheetData sheetId="33">
        <row r="36">
          <cell r="R36">
            <v>1056.3175758953698</v>
          </cell>
        </row>
      </sheetData>
      <sheetData sheetId="34">
        <row r="36">
          <cell r="E36">
            <v>87.113089806955486</v>
          </cell>
        </row>
      </sheetData>
      <sheetData sheetId="35">
        <row r="36">
          <cell r="E36">
            <v>111.69995223147501</v>
          </cell>
        </row>
      </sheetData>
      <sheetData sheetId="36"/>
      <sheetData sheetId="37">
        <row r="36">
          <cell r="E36">
            <v>162.024</v>
          </cell>
        </row>
      </sheetData>
      <sheetData sheetId="38">
        <row r="36">
          <cell r="E36">
            <v>156.38535035000001</v>
          </cell>
        </row>
      </sheetData>
      <sheetData sheetId="39"/>
      <sheetData sheetId="40"/>
      <sheetData sheetId="4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41573</v>
          </cell>
        </row>
      </sheetData>
      <sheetData sheetId="9"/>
      <sheetData sheetId="10">
        <row r="7">
          <cell r="B7">
            <v>41573</v>
          </cell>
        </row>
      </sheetData>
      <sheetData sheetId="11">
        <row r="7">
          <cell r="B7">
            <v>41573</v>
          </cell>
        </row>
      </sheetData>
      <sheetData sheetId="12">
        <row r="7">
          <cell r="B7">
            <v>41573</v>
          </cell>
        </row>
      </sheetData>
      <sheetData sheetId="13">
        <row r="7">
          <cell r="B7">
            <v>41573</v>
          </cell>
        </row>
      </sheetData>
      <sheetData sheetId="14">
        <row r="7">
          <cell r="B7">
            <v>41573</v>
          </cell>
        </row>
      </sheetData>
      <sheetData sheetId="15"/>
      <sheetData sheetId="16">
        <row r="8">
          <cell r="B8">
            <v>41573</v>
          </cell>
        </row>
        <row r="12">
          <cell r="C12">
            <v>156.47951333333299</v>
          </cell>
        </row>
        <row r="13">
          <cell r="C13">
            <v>156.450086666667</v>
          </cell>
        </row>
        <row r="14">
          <cell r="C14">
            <v>156.476521666667</v>
          </cell>
        </row>
        <row r="15">
          <cell r="C15">
            <v>156.46458166666699</v>
          </cell>
        </row>
        <row r="16">
          <cell r="C16">
            <v>160.45583500000001</v>
          </cell>
        </row>
        <row r="17">
          <cell r="C17">
            <v>156.55804833333301</v>
          </cell>
        </row>
        <row r="18">
          <cell r="C18">
            <v>157.25992500000001</v>
          </cell>
        </row>
        <row r="19">
          <cell r="C19">
            <v>163.19702000000001</v>
          </cell>
        </row>
        <row r="20">
          <cell r="C20">
            <v>169.49676833333299</v>
          </cell>
        </row>
        <row r="21">
          <cell r="C21">
            <v>166.562501666667</v>
          </cell>
        </row>
        <row r="22">
          <cell r="C22">
            <v>168.68276333333301</v>
          </cell>
        </row>
        <row r="23">
          <cell r="C23">
            <v>167.757798333333</v>
          </cell>
        </row>
        <row r="24">
          <cell r="C24">
            <v>171.758385</v>
          </cell>
        </row>
        <row r="25">
          <cell r="C25">
            <v>160.36590333333299</v>
          </cell>
        </row>
        <row r="26">
          <cell r="C26">
            <v>159.339855</v>
          </cell>
        </row>
        <row r="27">
          <cell r="C27">
            <v>158.73500000000001</v>
          </cell>
        </row>
        <row r="28">
          <cell r="C28">
            <v>158.73500000000001</v>
          </cell>
        </row>
        <row r="29">
          <cell r="C29">
            <v>169.14960500000001</v>
          </cell>
        </row>
        <row r="30">
          <cell r="C30">
            <v>168.670533333333</v>
          </cell>
        </row>
        <row r="31">
          <cell r="C31">
            <v>169.94806500000001</v>
          </cell>
        </row>
        <row r="32">
          <cell r="C32">
            <v>170.59493000000001</v>
          </cell>
        </row>
        <row r="33">
          <cell r="C33">
            <v>169.24444666666699</v>
          </cell>
        </row>
        <row r="34">
          <cell r="C34">
            <v>159.33620833333299</v>
          </cell>
        </row>
        <row r="35">
          <cell r="C35">
            <v>158.65749</v>
          </cell>
        </row>
      </sheetData>
      <sheetData sheetId="17">
        <row r="36">
          <cell r="I36">
            <v>290.63850000000002</v>
          </cell>
        </row>
      </sheetData>
      <sheetData sheetId="18">
        <row r="36">
          <cell r="G36">
            <v>566.38562499999989</v>
          </cell>
        </row>
      </sheetData>
      <sheetData sheetId="19">
        <row r="8">
          <cell r="B8">
            <v>41573</v>
          </cell>
        </row>
      </sheetData>
      <sheetData sheetId="20">
        <row r="8">
          <cell r="B8">
            <v>41573</v>
          </cell>
        </row>
      </sheetData>
      <sheetData sheetId="21"/>
      <sheetData sheetId="22">
        <row r="8">
          <cell r="B8">
            <v>41573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386.58400000000006</v>
          </cell>
        </row>
      </sheetData>
      <sheetData sheetId="28"/>
      <sheetData sheetId="29"/>
      <sheetData sheetId="30">
        <row r="8">
          <cell r="B8">
            <v>41573</v>
          </cell>
        </row>
      </sheetData>
      <sheetData sheetId="31">
        <row r="8">
          <cell r="B8">
            <v>41573</v>
          </cell>
        </row>
      </sheetData>
      <sheetData sheetId="32">
        <row r="36">
          <cell r="E36">
            <v>8.6097334425035008</v>
          </cell>
        </row>
      </sheetData>
      <sheetData sheetId="33">
        <row r="36">
          <cell r="R36">
            <v>1025.9706417852435</v>
          </cell>
        </row>
      </sheetData>
      <sheetData sheetId="34">
        <row r="36">
          <cell r="E36">
            <v>7.7102665574965012</v>
          </cell>
        </row>
      </sheetData>
      <sheetData sheetId="35">
        <row r="36">
          <cell r="E36">
            <v>14.327975780924998</v>
          </cell>
        </row>
      </sheetData>
      <sheetData sheetId="36"/>
      <sheetData sheetId="37">
        <row r="36">
          <cell r="E36">
            <v>22.503999999999998</v>
          </cell>
        </row>
      </sheetData>
      <sheetData sheetId="38">
        <row r="36">
          <cell r="E36">
            <v>156.42561139999998</v>
          </cell>
        </row>
      </sheetData>
      <sheetData sheetId="39"/>
      <sheetData sheetId="40"/>
      <sheetData sheetId="4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41574</v>
          </cell>
        </row>
      </sheetData>
      <sheetData sheetId="9"/>
      <sheetData sheetId="10">
        <row r="7">
          <cell r="B7">
            <v>41574</v>
          </cell>
        </row>
      </sheetData>
      <sheetData sheetId="11">
        <row r="7">
          <cell r="B7">
            <v>41574</v>
          </cell>
        </row>
      </sheetData>
      <sheetData sheetId="12">
        <row r="7">
          <cell r="B7">
            <v>41574</v>
          </cell>
        </row>
      </sheetData>
      <sheetData sheetId="13">
        <row r="7">
          <cell r="B7">
            <v>41574</v>
          </cell>
        </row>
      </sheetData>
      <sheetData sheetId="14">
        <row r="7">
          <cell r="B7">
            <v>41574</v>
          </cell>
        </row>
      </sheetData>
      <sheetData sheetId="15"/>
      <sheetData sheetId="16">
        <row r="8">
          <cell r="B8">
            <v>41574</v>
          </cell>
        </row>
        <row r="12">
          <cell r="C12">
            <v>158.11654166666699</v>
          </cell>
        </row>
        <row r="13">
          <cell r="C13">
            <v>151.677748333333</v>
          </cell>
        </row>
        <row r="14">
          <cell r="C14">
            <v>147.46203333333301</v>
          </cell>
        </row>
        <row r="15">
          <cell r="C15">
            <v>147.97470000000001</v>
          </cell>
        </row>
        <row r="16">
          <cell r="C16">
            <v>148.46903333333299</v>
          </cell>
        </row>
        <row r="17">
          <cell r="C17">
            <v>153.86781666666701</v>
          </cell>
        </row>
        <row r="18">
          <cell r="C18">
            <v>156.52270666666701</v>
          </cell>
        </row>
        <row r="19">
          <cell r="C19">
            <v>159.75482833333299</v>
          </cell>
        </row>
        <row r="20">
          <cell r="C20">
            <v>158.164948333333</v>
          </cell>
        </row>
        <row r="21">
          <cell r="C21">
            <v>159.61838166666701</v>
          </cell>
        </row>
        <row r="22">
          <cell r="C22">
            <v>157.66499999999999</v>
          </cell>
        </row>
        <row r="23">
          <cell r="C23">
            <v>157.66499999999999</v>
          </cell>
        </row>
        <row r="24">
          <cell r="C24">
            <v>157.66499999999999</v>
          </cell>
        </row>
        <row r="25">
          <cell r="C25">
            <v>157.66499999999999</v>
          </cell>
        </row>
        <row r="26">
          <cell r="C26">
            <v>157.66499999999999</v>
          </cell>
        </row>
        <row r="27">
          <cell r="C27">
            <v>157.56100000000001</v>
          </cell>
        </row>
        <row r="28">
          <cell r="C28">
            <v>156.658066666667</v>
          </cell>
        </row>
        <row r="29">
          <cell r="C29">
            <v>170.41692333333299</v>
          </cell>
        </row>
        <row r="30">
          <cell r="C30">
            <v>168.80051166666701</v>
          </cell>
        </row>
        <row r="31">
          <cell r="C31">
            <v>171.40006333333301</v>
          </cell>
        </row>
        <row r="32">
          <cell r="C32">
            <v>169.781681666667</v>
          </cell>
        </row>
        <row r="33">
          <cell r="C33">
            <v>163.120341666667</v>
          </cell>
        </row>
        <row r="34">
          <cell r="C34">
            <v>161.33070166666701</v>
          </cell>
        </row>
        <row r="35">
          <cell r="C35">
            <v>155.245225</v>
          </cell>
        </row>
      </sheetData>
      <sheetData sheetId="17">
        <row r="36">
          <cell r="I36">
            <v>285.63300000000004</v>
          </cell>
        </row>
      </sheetData>
      <sheetData sheetId="18">
        <row r="36">
          <cell r="G36">
            <v>564.21333333333337</v>
          </cell>
        </row>
      </sheetData>
      <sheetData sheetId="19">
        <row r="8">
          <cell r="B8">
            <v>41574</v>
          </cell>
        </row>
      </sheetData>
      <sheetData sheetId="20">
        <row r="8">
          <cell r="B8">
            <v>41574</v>
          </cell>
        </row>
      </sheetData>
      <sheetData sheetId="21"/>
      <sheetData sheetId="22">
        <row r="8">
          <cell r="B8">
            <v>41574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489.35200000000003</v>
          </cell>
        </row>
      </sheetData>
      <sheetData sheetId="28"/>
      <sheetData sheetId="29"/>
      <sheetData sheetId="30">
        <row r="8">
          <cell r="B8">
            <v>41574</v>
          </cell>
        </row>
      </sheetData>
      <sheetData sheetId="31">
        <row r="8">
          <cell r="B8">
            <v>41574</v>
          </cell>
        </row>
      </sheetData>
      <sheetData sheetId="32">
        <row r="36">
          <cell r="E36">
            <v>0.187699704547</v>
          </cell>
        </row>
      </sheetData>
      <sheetData sheetId="33">
        <row r="36">
          <cell r="R36">
            <v>563.31700283911448</v>
          </cell>
        </row>
      </sheetData>
      <sheetData sheetId="34">
        <row r="36">
          <cell r="E36">
            <v>6.8300295452999996E-2</v>
          </cell>
        </row>
      </sheetData>
      <sheetData sheetId="35">
        <row r="36">
          <cell r="E36">
            <v>1.2423782861524999</v>
          </cell>
        </row>
      </sheetData>
      <sheetData sheetId="36"/>
      <sheetData sheetId="37">
        <row r="36">
          <cell r="E36">
            <v>1</v>
          </cell>
        </row>
      </sheetData>
      <sheetData sheetId="38">
        <row r="36">
          <cell r="E36">
            <v>156.22629434999996</v>
          </cell>
        </row>
      </sheetData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41548</v>
          </cell>
        </row>
      </sheetData>
      <sheetData sheetId="9"/>
      <sheetData sheetId="10">
        <row r="7">
          <cell r="B7">
            <v>41548</v>
          </cell>
        </row>
      </sheetData>
      <sheetData sheetId="11">
        <row r="7">
          <cell r="B7">
            <v>41548</v>
          </cell>
        </row>
      </sheetData>
      <sheetData sheetId="12">
        <row r="7">
          <cell r="B7">
            <v>41548</v>
          </cell>
        </row>
      </sheetData>
      <sheetData sheetId="13">
        <row r="7">
          <cell r="B7">
            <v>41548</v>
          </cell>
        </row>
      </sheetData>
      <sheetData sheetId="14">
        <row r="7">
          <cell r="B7">
            <v>41548</v>
          </cell>
        </row>
      </sheetData>
      <sheetData sheetId="15"/>
      <sheetData sheetId="16">
        <row r="8">
          <cell r="B8">
            <v>41548</v>
          </cell>
        </row>
        <row r="12">
          <cell r="C12">
            <v>158.60792333333299</v>
          </cell>
        </row>
        <row r="13">
          <cell r="C13">
            <v>158.588423333333</v>
          </cell>
        </row>
        <row r="14">
          <cell r="C14">
            <v>158.548925</v>
          </cell>
        </row>
        <row r="15">
          <cell r="C15">
            <v>158.559656666667</v>
          </cell>
        </row>
        <row r="16">
          <cell r="C16">
            <v>158.75878333333301</v>
          </cell>
        </row>
        <row r="17">
          <cell r="C17">
            <v>159.60499999999999</v>
          </cell>
        </row>
        <row r="18">
          <cell r="C18">
            <v>159.60499999999999</v>
          </cell>
        </row>
        <row r="19">
          <cell r="C19">
            <v>162.46347666666699</v>
          </cell>
        </row>
        <row r="20">
          <cell r="C20">
            <v>168.656195</v>
          </cell>
        </row>
        <row r="21">
          <cell r="C21">
            <v>171.81690499999999</v>
          </cell>
        </row>
        <row r="22">
          <cell r="C22">
            <v>168.565791666667</v>
          </cell>
        </row>
        <row r="23">
          <cell r="C23">
            <v>169.158635</v>
          </cell>
        </row>
        <row r="24">
          <cell r="C24">
            <v>168.19461999999999</v>
          </cell>
        </row>
        <row r="25">
          <cell r="C25">
            <v>168.20778000000001</v>
          </cell>
        </row>
        <row r="26">
          <cell r="C26">
            <v>168.231153333333</v>
          </cell>
        </row>
        <row r="27">
          <cell r="C27">
            <v>173.02693333333301</v>
          </cell>
        </row>
        <row r="28">
          <cell r="C28">
            <v>167.301581666667</v>
          </cell>
        </row>
        <row r="29">
          <cell r="C29">
            <v>167.43468833333301</v>
          </cell>
        </row>
        <row r="30">
          <cell r="C30">
            <v>172.43119666666701</v>
          </cell>
        </row>
        <row r="31">
          <cell r="C31">
            <v>172.39239833333301</v>
          </cell>
        </row>
        <row r="32">
          <cell r="C32">
            <v>170.40488500000001</v>
          </cell>
        </row>
        <row r="33">
          <cell r="C33">
            <v>164.346053333333</v>
          </cell>
        </row>
        <row r="34">
          <cell r="C34">
            <v>159.60499999999999</v>
          </cell>
        </row>
        <row r="35">
          <cell r="C35">
            <v>159.55352666666599</v>
          </cell>
        </row>
      </sheetData>
      <sheetData sheetId="17">
        <row r="36">
          <cell r="I36">
            <v>270.41093818660397</v>
          </cell>
        </row>
      </sheetData>
      <sheetData sheetId="18">
        <row r="36">
          <cell r="G36">
            <v>570.99399999999991</v>
          </cell>
        </row>
      </sheetData>
      <sheetData sheetId="19">
        <row r="8">
          <cell r="B8">
            <v>41548</v>
          </cell>
        </row>
      </sheetData>
      <sheetData sheetId="20">
        <row r="8">
          <cell r="B8">
            <v>41548</v>
          </cell>
        </row>
      </sheetData>
      <sheetData sheetId="21"/>
      <sheetData sheetId="22">
        <row r="8">
          <cell r="B8">
            <v>41548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546.79999999999995</v>
          </cell>
        </row>
      </sheetData>
      <sheetData sheetId="28"/>
      <sheetData sheetId="29"/>
      <sheetData sheetId="30">
        <row r="8">
          <cell r="B8">
            <v>41548</v>
          </cell>
        </row>
      </sheetData>
      <sheetData sheetId="31">
        <row r="8">
          <cell r="B8">
            <v>41548</v>
          </cell>
        </row>
      </sheetData>
      <sheetData sheetId="32">
        <row r="36">
          <cell r="E36">
            <v>47.716066162049501</v>
          </cell>
        </row>
      </sheetData>
      <sheetData sheetId="33">
        <row r="36">
          <cell r="R36">
            <v>1203.1949675973342</v>
          </cell>
        </row>
      </sheetData>
      <sheetData sheetId="34">
        <row r="36">
          <cell r="E36">
            <v>36.475933837950997</v>
          </cell>
        </row>
      </sheetData>
      <sheetData sheetId="35">
        <row r="36">
          <cell r="E36">
            <v>42.347461642565001</v>
          </cell>
        </row>
      </sheetData>
      <sheetData sheetId="36"/>
      <sheetData sheetId="37">
        <row r="36">
          <cell r="E36">
            <v>61.552</v>
          </cell>
        </row>
      </sheetData>
      <sheetData sheetId="38">
        <row r="36">
          <cell r="E36">
            <v>117.55431320000001</v>
          </cell>
        </row>
      </sheetData>
      <sheetData sheetId="39"/>
      <sheetData sheetId="40"/>
      <sheetData sheetId="4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41575</v>
          </cell>
        </row>
      </sheetData>
      <sheetData sheetId="9"/>
      <sheetData sheetId="10">
        <row r="7">
          <cell r="B7">
            <v>41575</v>
          </cell>
        </row>
      </sheetData>
      <sheetData sheetId="11">
        <row r="7">
          <cell r="B7">
            <v>41575</v>
          </cell>
        </row>
      </sheetData>
      <sheetData sheetId="12">
        <row r="7">
          <cell r="B7">
            <v>41575</v>
          </cell>
        </row>
      </sheetData>
      <sheetData sheetId="13">
        <row r="7">
          <cell r="B7">
            <v>41575</v>
          </cell>
        </row>
      </sheetData>
      <sheetData sheetId="14">
        <row r="7">
          <cell r="B7">
            <v>41575</v>
          </cell>
        </row>
      </sheetData>
      <sheetData sheetId="15"/>
      <sheetData sheetId="16">
        <row r="8">
          <cell r="B8">
            <v>41575</v>
          </cell>
        </row>
        <row r="12">
          <cell r="C12">
            <v>153.77668</v>
          </cell>
        </row>
        <row r="13">
          <cell r="C13">
            <v>154.05455499999999</v>
          </cell>
        </row>
        <row r="14">
          <cell r="C14">
            <v>154.09381666666701</v>
          </cell>
        </row>
        <row r="15">
          <cell r="C15">
            <v>153.77132666666699</v>
          </cell>
        </row>
        <row r="16">
          <cell r="C16">
            <v>153.952073333333</v>
          </cell>
        </row>
        <row r="17">
          <cell r="C17">
            <v>158.28082333333401</v>
          </cell>
        </row>
        <row r="18">
          <cell r="C18">
            <v>157.32499999999999</v>
          </cell>
        </row>
        <row r="19">
          <cell r="C19">
            <v>161.20929833333301</v>
          </cell>
        </row>
        <row r="20">
          <cell r="C20">
            <v>171.549071666667</v>
          </cell>
        </row>
        <row r="21">
          <cell r="C21">
            <v>169.67766166666701</v>
          </cell>
        </row>
        <row r="22">
          <cell r="C22">
            <v>168.19057000000001</v>
          </cell>
        </row>
        <row r="23">
          <cell r="C23">
            <v>168.209971666667</v>
          </cell>
        </row>
        <row r="24">
          <cell r="C24">
            <v>169.35155166666701</v>
          </cell>
        </row>
        <row r="25">
          <cell r="C25">
            <v>169.21871999999999</v>
          </cell>
        </row>
        <row r="26">
          <cell r="C26">
            <v>168.21528166666701</v>
          </cell>
        </row>
        <row r="27">
          <cell r="C27">
            <v>169.885128333333</v>
          </cell>
        </row>
        <row r="28">
          <cell r="C28">
            <v>169.06662</v>
          </cell>
        </row>
        <row r="29">
          <cell r="C29">
            <v>169.42941833333299</v>
          </cell>
        </row>
        <row r="30">
          <cell r="C30">
            <v>167.67516000000001</v>
          </cell>
        </row>
        <row r="31">
          <cell r="C31">
            <v>168.16838000000001</v>
          </cell>
        </row>
        <row r="32">
          <cell r="C32">
            <v>170.96646999999999</v>
          </cell>
        </row>
        <row r="33">
          <cell r="C33">
            <v>167.730371666667</v>
          </cell>
        </row>
        <row r="34">
          <cell r="C34">
            <v>160.15297333333299</v>
          </cell>
        </row>
        <row r="35">
          <cell r="C35">
            <v>158.77683833333299</v>
          </cell>
        </row>
      </sheetData>
      <sheetData sheetId="17">
        <row r="36">
          <cell r="I36">
            <v>361.71966707828182</v>
          </cell>
        </row>
      </sheetData>
      <sheetData sheetId="18">
        <row r="36">
          <cell r="G36">
            <v>565.74058333333323</v>
          </cell>
        </row>
      </sheetData>
      <sheetData sheetId="19">
        <row r="8">
          <cell r="B8">
            <v>41575</v>
          </cell>
        </row>
      </sheetData>
      <sheetData sheetId="20">
        <row r="8">
          <cell r="B8">
            <v>41575</v>
          </cell>
        </row>
      </sheetData>
      <sheetData sheetId="21"/>
      <sheetData sheetId="22">
        <row r="8">
          <cell r="B8">
            <v>41575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483.54400000000004</v>
          </cell>
        </row>
      </sheetData>
      <sheetData sheetId="28"/>
      <sheetData sheetId="29"/>
      <sheetData sheetId="30">
        <row r="8">
          <cell r="B8">
            <v>41575</v>
          </cell>
        </row>
      </sheetData>
      <sheetData sheetId="31">
        <row r="8">
          <cell r="B8">
            <v>41575</v>
          </cell>
        </row>
      </sheetData>
      <sheetData sheetId="32">
        <row r="36">
          <cell r="E36">
            <v>14.0385636211315</v>
          </cell>
        </row>
      </sheetData>
      <sheetData sheetId="33">
        <row r="36">
          <cell r="R36">
            <v>1232.5406397511722</v>
          </cell>
        </row>
      </sheetData>
      <sheetData sheetId="34">
        <row r="36">
          <cell r="E36">
            <v>11.7854363788685</v>
          </cell>
        </row>
      </sheetData>
      <sheetData sheetId="35">
        <row r="36">
          <cell r="E36">
            <v>26.8120191616675</v>
          </cell>
        </row>
      </sheetData>
      <sheetData sheetId="36"/>
      <sheetData sheetId="37">
        <row r="36">
          <cell r="E36">
            <v>40.304000000000002</v>
          </cell>
        </row>
      </sheetData>
      <sheetData sheetId="38">
        <row r="36">
          <cell r="E36">
            <v>156.10352299999997</v>
          </cell>
        </row>
      </sheetData>
      <sheetData sheetId="39"/>
      <sheetData sheetId="40"/>
      <sheetData sheetId="4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41576</v>
          </cell>
        </row>
      </sheetData>
      <sheetData sheetId="9"/>
      <sheetData sheetId="10">
        <row r="7">
          <cell r="B7">
            <v>41576</v>
          </cell>
        </row>
      </sheetData>
      <sheetData sheetId="11">
        <row r="7">
          <cell r="B7">
            <v>41576</v>
          </cell>
        </row>
      </sheetData>
      <sheetData sheetId="12">
        <row r="7">
          <cell r="B7">
            <v>41576</v>
          </cell>
        </row>
      </sheetData>
      <sheetData sheetId="13">
        <row r="7">
          <cell r="B7">
            <v>41576</v>
          </cell>
        </row>
      </sheetData>
      <sheetData sheetId="14">
        <row r="7">
          <cell r="B7">
            <v>41576</v>
          </cell>
        </row>
      </sheetData>
      <sheetData sheetId="15"/>
      <sheetData sheetId="16">
        <row r="8">
          <cell r="B8">
            <v>41576</v>
          </cell>
        </row>
        <row r="12">
          <cell r="C12">
            <v>144.60973833333301</v>
          </cell>
        </row>
        <row r="13">
          <cell r="C13">
            <v>144.60716333333301</v>
          </cell>
        </row>
        <row r="14">
          <cell r="C14">
            <v>146.086536666667</v>
          </cell>
        </row>
        <row r="15">
          <cell r="C15">
            <v>152.02612500000001</v>
          </cell>
        </row>
        <row r="16">
          <cell r="C16">
            <v>154.53312666666699</v>
          </cell>
        </row>
        <row r="17">
          <cell r="C17">
            <v>153.37757999999999</v>
          </cell>
        </row>
        <row r="18">
          <cell r="C18">
            <v>158.622633333333</v>
          </cell>
        </row>
        <row r="19">
          <cell r="C19">
            <v>158.18467833333301</v>
          </cell>
        </row>
        <row r="20">
          <cell r="C20">
            <v>167.26340666666701</v>
          </cell>
        </row>
        <row r="21">
          <cell r="C21">
            <v>168.00659999999999</v>
          </cell>
        </row>
        <row r="22">
          <cell r="C22">
            <v>168.14083666666701</v>
          </cell>
        </row>
        <row r="23">
          <cell r="C23">
            <v>172.91727</v>
          </cell>
        </row>
        <row r="24">
          <cell r="C24">
            <v>166.74473166666701</v>
          </cell>
        </row>
        <row r="25">
          <cell r="C25">
            <v>168.322773333333</v>
          </cell>
        </row>
        <row r="26">
          <cell r="C26">
            <v>169.54886666666701</v>
          </cell>
        </row>
        <row r="27">
          <cell r="C27">
            <v>168.44612833333301</v>
          </cell>
        </row>
        <row r="28">
          <cell r="C28">
            <v>166.59256833333299</v>
          </cell>
        </row>
        <row r="29">
          <cell r="C29">
            <v>170.73414</v>
          </cell>
        </row>
        <row r="30">
          <cell r="C30">
            <v>168.131235</v>
          </cell>
        </row>
        <row r="31">
          <cell r="C31">
            <v>169.65042500000001</v>
          </cell>
        </row>
        <row r="32">
          <cell r="C32">
            <v>166.67834999999999</v>
          </cell>
        </row>
        <row r="33">
          <cell r="C33">
            <v>159.839223333333</v>
          </cell>
        </row>
        <row r="34">
          <cell r="C34">
            <v>161.26857999999999</v>
          </cell>
        </row>
        <row r="35">
          <cell r="C35">
            <v>156.692248333333</v>
          </cell>
        </row>
      </sheetData>
      <sheetData sheetId="17">
        <row r="36">
          <cell r="I36">
            <v>287.41841455706628</v>
          </cell>
        </row>
      </sheetData>
      <sheetData sheetId="18">
        <row r="36">
          <cell r="G36">
            <v>554.75200000000007</v>
          </cell>
        </row>
      </sheetData>
      <sheetData sheetId="19">
        <row r="8">
          <cell r="B8">
            <v>41576</v>
          </cell>
        </row>
      </sheetData>
      <sheetData sheetId="20">
        <row r="8">
          <cell r="B8">
            <v>41576</v>
          </cell>
        </row>
      </sheetData>
      <sheetData sheetId="21"/>
      <sheetData sheetId="22">
        <row r="8">
          <cell r="B8">
            <v>41576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481.00800000000004</v>
          </cell>
        </row>
      </sheetData>
      <sheetData sheetId="28"/>
      <sheetData sheetId="29"/>
      <sheetData sheetId="30">
        <row r="8">
          <cell r="B8">
            <v>41576</v>
          </cell>
        </row>
      </sheetData>
      <sheetData sheetId="31">
        <row r="8">
          <cell r="B8">
            <v>41576</v>
          </cell>
        </row>
      </sheetData>
      <sheetData sheetId="32">
        <row r="36">
          <cell r="E36">
            <v>211.4536435323235</v>
          </cell>
        </row>
      </sheetData>
      <sheetData sheetId="33">
        <row r="36">
          <cell r="R36">
            <v>1002.7668997907286</v>
          </cell>
        </row>
      </sheetData>
      <sheetData sheetId="34">
        <row r="36">
          <cell r="E36">
            <v>127.61835646767651</v>
          </cell>
        </row>
      </sheetData>
      <sheetData sheetId="35">
        <row r="36">
          <cell r="E36">
            <v>141.51651451831751</v>
          </cell>
        </row>
      </sheetData>
      <sheetData sheetId="36"/>
      <sheetData sheetId="37">
        <row r="36">
          <cell r="E36">
            <v>271.83199999999999</v>
          </cell>
        </row>
      </sheetData>
      <sheetData sheetId="38">
        <row r="36">
          <cell r="E36">
            <v>156.33316009999999</v>
          </cell>
        </row>
      </sheetData>
      <sheetData sheetId="39"/>
      <sheetData sheetId="40"/>
      <sheetData sheetId="4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41577</v>
          </cell>
        </row>
      </sheetData>
      <sheetData sheetId="9"/>
      <sheetData sheetId="10">
        <row r="7">
          <cell r="B7">
            <v>41577</v>
          </cell>
        </row>
      </sheetData>
      <sheetData sheetId="11">
        <row r="7">
          <cell r="B7">
            <v>41577</v>
          </cell>
        </row>
      </sheetData>
      <sheetData sheetId="12">
        <row r="7">
          <cell r="B7">
            <v>41577</v>
          </cell>
        </row>
      </sheetData>
      <sheetData sheetId="13">
        <row r="7">
          <cell r="B7">
            <v>41577</v>
          </cell>
        </row>
      </sheetData>
      <sheetData sheetId="14">
        <row r="7">
          <cell r="B7">
            <v>41577</v>
          </cell>
        </row>
      </sheetData>
      <sheetData sheetId="15"/>
      <sheetData sheetId="16">
        <row r="8">
          <cell r="B8">
            <v>41577</v>
          </cell>
        </row>
        <row r="12">
          <cell r="C12">
            <v>145.98775333333299</v>
          </cell>
        </row>
        <row r="13">
          <cell r="C13">
            <v>145.45740000000001</v>
          </cell>
        </row>
        <row r="14">
          <cell r="C14">
            <v>145.66775000000001</v>
          </cell>
        </row>
        <row r="15">
          <cell r="C15">
            <v>148.595215</v>
          </cell>
        </row>
        <row r="16">
          <cell r="C16">
            <v>145.80540833333299</v>
          </cell>
        </row>
        <row r="17">
          <cell r="C17">
            <v>148.54328000000001</v>
          </cell>
        </row>
        <row r="18">
          <cell r="C18">
            <v>158.36404166666699</v>
          </cell>
        </row>
        <row r="19">
          <cell r="C19">
            <v>159.63446999999999</v>
          </cell>
        </row>
        <row r="20">
          <cell r="C20">
            <v>167.55266499999999</v>
          </cell>
        </row>
        <row r="21">
          <cell r="C21">
            <v>167.50154499999999</v>
          </cell>
        </row>
        <row r="22">
          <cell r="C22">
            <v>168.27316999999999</v>
          </cell>
        </row>
        <row r="23">
          <cell r="C23">
            <v>168.23223833333299</v>
          </cell>
        </row>
        <row r="24">
          <cell r="C24">
            <v>169.74671833333301</v>
          </cell>
        </row>
        <row r="25">
          <cell r="C25">
            <v>170.04649333333299</v>
          </cell>
        </row>
        <row r="26">
          <cell r="C26">
            <v>168.63050999999999</v>
          </cell>
        </row>
        <row r="27">
          <cell r="C27">
            <v>170.14602333333301</v>
          </cell>
        </row>
        <row r="28">
          <cell r="C28">
            <v>167.56891666666701</v>
          </cell>
        </row>
        <row r="29">
          <cell r="C29">
            <v>168.67102666666699</v>
          </cell>
        </row>
        <row r="30">
          <cell r="C30">
            <v>168.201513333333</v>
          </cell>
        </row>
        <row r="31">
          <cell r="C31">
            <v>168.81060833333299</v>
          </cell>
        </row>
        <row r="32">
          <cell r="C32">
            <v>168.916063333333</v>
          </cell>
        </row>
        <row r="33">
          <cell r="C33">
            <v>175.775698333333</v>
          </cell>
        </row>
        <row r="34">
          <cell r="C34">
            <v>160.837793333333</v>
          </cell>
        </row>
        <row r="35">
          <cell r="C35">
            <v>157.32499999999999</v>
          </cell>
        </row>
      </sheetData>
      <sheetData sheetId="17">
        <row r="36">
          <cell r="I36">
            <v>306.4065169516133</v>
          </cell>
        </row>
      </sheetData>
      <sheetData sheetId="18">
        <row r="36">
          <cell r="G36">
            <v>504.06399999999996</v>
          </cell>
        </row>
      </sheetData>
      <sheetData sheetId="19">
        <row r="8">
          <cell r="B8">
            <v>41577</v>
          </cell>
        </row>
      </sheetData>
      <sheetData sheetId="20">
        <row r="8">
          <cell r="B8">
            <v>41577</v>
          </cell>
        </row>
      </sheetData>
      <sheetData sheetId="21"/>
      <sheetData sheetId="22">
        <row r="8">
          <cell r="B8">
            <v>41577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478.73599999999999</v>
          </cell>
        </row>
      </sheetData>
      <sheetData sheetId="28"/>
      <sheetData sheetId="29"/>
      <sheetData sheetId="30">
        <row r="8">
          <cell r="B8">
            <v>41577</v>
          </cell>
        </row>
      </sheetData>
      <sheetData sheetId="31">
        <row r="8">
          <cell r="B8">
            <v>41577</v>
          </cell>
        </row>
      </sheetData>
      <sheetData sheetId="32">
        <row r="36">
          <cell r="E36">
            <v>118.32414942703549</v>
          </cell>
        </row>
      </sheetData>
      <sheetData sheetId="33">
        <row r="36">
          <cell r="R36">
            <v>1138.2016985071759</v>
          </cell>
        </row>
      </sheetData>
      <sheetData sheetId="34">
        <row r="36">
          <cell r="E36">
            <v>72.427850572964488</v>
          </cell>
        </row>
      </sheetData>
      <sheetData sheetId="35">
        <row r="36">
          <cell r="E36">
            <v>114.9675158504875</v>
          </cell>
        </row>
      </sheetData>
      <sheetData sheetId="36"/>
      <sheetData sheetId="37">
        <row r="36">
          <cell r="E36">
            <v>201.87200000000004</v>
          </cell>
        </row>
      </sheetData>
      <sheetData sheetId="38">
        <row r="36">
          <cell r="E36">
            <v>156.56776770000002</v>
          </cell>
        </row>
      </sheetData>
      <sheetData sheetId="39"/>
      <sheetData sheetId="40"/>
      <sheetData sheetId="4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41578</v>
          </cell>
        </row>
      </sheetData>
      <sheetData sheetId="9"/>
      <sheetData sheetId="10">
        <row r="7">
          <cell r="B7">
            <v>41578</v>
          </cell>
        </row>
      </sheetData>
      <sheetData sheetId="11">
        <row r="7">
          <cell r="B7">
            <v>41578</v>
          </cell>
        </row>
      </sheetData>
      <sheetData sheetId="12">
        <row r="7">
          <cell r="B7">
            <v>41578</v>
          </cell>
        </row>
      </sheetData>
      <sheetData sheetId="13">
        <row r="7">
          <cell r="B7">
            <v>41578</v>
          </cell>
        </row>
      </sheetData>
      <sheetData sheetId="14">
        <row r="7">
          <cell r="B7">
            <v>41578</v>
          </cell>
        </row>
      </sheetData>
      <sheetData sheetId="15"/>
      <sheetData sheetId="16">
        <row r="8">
          <cell r="B8">
            <v>41578</v>
          </cell>
        </row>
        <row r="12">
          <cell r="C12">
            <v>156.630621666667</v>
          </cell>
        </row>
        <row r="13">
          <cell r="C13">
            <v>161.08122499999999</v>
          </cell>
        </row>
        <row r="14">
          <cell r="C14">
            <v>155.992388333333</v>
          </cell>
        </row>
        <row r="15">
          <cell r="C15">
            <v>155.990475</v>
          </cell>
        </row>
        <row r="16">
          <cell r="C16">
            <v>161.642278333333</v>
          </cell>
        </row>
        <row r="17">
          <cell r="C17">
            <v>156.99968833333301</v>
          </cell>
        </row>
        <row r="18">
          <cell r="C18">
            <v>157.32499999999999</v>
          </cell>
        </row>
        <row r="19">
          <cell r="C19">
            <v>160.83731</v>
          </cell>
        </row>
        <row r="20">
          <cell r="C20">
            <v>167.21819500000001</v>
          </cell>
        </row>
        <row r="21">
          <cell r="C21">
            <v>170.29330833333299</v>
          </cell>
        </row>
        <row r="22">
          <cell r="C22">
            <v>168.22548</v>
          </cell>
        </row>
        <row r="23">
          <cell r="C23">
            <v>168.25680500000001</v>
          </cell>
        </row>
        <row r="24">
          <cell r="C24">
            <v>168.278893333333</v>
          </cell>
        </row>
        <row r="25">
          <cell r="C25">
            <v>168.27654833333301</v>
          </cell>
        </row>
        <row r="26">
          <cell r="C26">
            <v>168.25813500000001</v>
          </cell>
        </row>
        <row r="27">
          <cell r="C27">
            <v>170.32947666666701</v>
          </cell>
        </row>
        <row r="28">
          <cell r="C28">
            <v>167.439433333333</v>
          </cell>
        </row>
        <row r="29">
          <cell r="C29">
            <v>170.767458333333</v>
          </cell>
        </row>
        <row r="30">
          <cell r="C30">
            <v>169.53721833333299</v>
          </cell>
        </row>
        <row r="31">
          <cell r="C31">
            <v>170.36521833333299</v>
          </cell>
        </row>
        <row r="32">
          <cell r="C32">
            <v>170.19946666666701</v>
          </cell>
        </row>
        <row r="33">
          <cell r="C33">
            <v>159.204275</v>
          </cell>
        </row>
        <row r="34">
          <cell r="C34">
            <v>157.31520166666701</v>
          </cell>
        </row>
        <row r="35">
          <cell r="C35">
            <v>157.625145</v>
          </cell>
        </row>
      </sheetData>
      <sheetData sheetId="17">
        <row r="36">
          <cell r="I36">
            <v>313.79567562716784</v>
          </cell>
        </row>
      </sheetData>
      <sheetData sheetId="18">
        <row r="36">
          <cell r="G36">
            <v>519.55200000000002</v>
          </cell>
        </row>
      </sheetData>
      <sheetData sheetId="19">
        <row r="8">
          <cell r="B8">
            <v>41578</v>
          </cell>
        </row>
      </sheetData>
      <sheetData sheetId="20">
        <row r="8">
          <cell r="B8">
            <v>41578</v>
          </cell>
        </row>
      </sheetData>
      <sheetData sheetId="21"/>
      <sheetData sheetId="22">
        <row r="8">
          <cell r="B8">
            <v>41578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475.54399999999998</v>
          </cell>
        </row>
      </sheetData>
      <sheetData sheetId="28"/>
      <sheetData sheetId="29"/>
      <sheetData sheetId="30">
        <row r="8">
          <cell r="B8">
            <v>41578</v>
          </cell>
        </row>
      </sheetData>
      <sheetData sheetId="31">
        <row r="8">
          <cell r="B8">
            <v>41578</v>
          </cell>
        </row>
      </sheetData>
      <sheetData sheetId="32">
        <row r="36">
          <cell r="E36">
            <v>109.539257167305</v>
          </cell>
        </row>
      </sheetData>
      <sheetData sheetId="33">
        <row r="36">
          <cell r="R36">
            <v>1200.3143432317613</v>
          </cell>
        </row>
      </sheetData>
      <sheetData sheetId="34">
        <row r="36">
          <cell r="E36">
            <v>73.596742832694503</v>
          </cell>
        </row>
      </sheetData>
      <sheetData sheetId="35">
        <row r="36">
          <cell r="E36">
            <v>91.592679006042516</v>
          </cell>
        </row>
      </sheetData>
      <sheetData sheetId="36"/>
      <sheetData sheetId="37">
        <row r="36">
          <cell r="E36">
            <v>188.21600000000001</v>
          </cell>
        </row>
      </sheetData>
      <sheetData sheetId="38">
        <row r="36">
          <cell r="E36">
            <v>156.60852580000002</v>
          </cell>
        </row>
      </sheetData>
      <sheetData sheetId="39"/>
      <sheetData sheetId="40"/>
      <sheetData sheetId="4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41548</v>
          </cell>
        </row>
        <row r="110">
          <cell r="N110">
            <v>100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41549</v>
          </cell>
        </row>
        <row r="110">
          <cell r="N110">
            <v>100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41550</v>
          </cell>
        </row>
        <row r="110">
          <cell r="N110">
            <v>100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41551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41552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41553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41549</v>
          </cell>
        </row>
      </sheetData>
      <sheetData sheetId="9"/>
      <sheetData sheetId="10">
        <row r="7">
          <cell r="B7">
            <v>41549</v>
          </cell>
        </row>
      </sheetData>
      <sheetData sheetId="11">
        <row r="7">
          <cell r="B7">
            <v>41549</v>
          </cell>
        </row>
      </sheetData>
      <sheetData sheetId="12">
        <row r="7">
          <cell r="B7">
            <v>41549</v>
          </cell>
        </row>
      </sheetData>
      <sheetData sheetId="13">
        <row r="7">
          <cell r="B7">
            <v>41549</v>
          </cell>
        </row>
      </sheetData>
      <sheetData sheetId="14">
        <row r="7">
          <cell r="B7">
            <v>41549</v>
          </cell>
        </row>
      </sheetData>
      <sheetData sheetId="15"/>
      <sheetData sheetId="16">
        <row r="8">
          <cell r="B8">
            <v>41549</v>
          </cell>
        </row>
        <row r="12">
          <cell r="C12">
            <v>158.11910166666701</v>
          </cell>
        </row>
        <row r="13">
          <cell r="C13">
            <v>158.32822666666701</v>
          </cell>
        </row>
        <row r="14">
          <cell r="C14">
            <v>158.33206999999999</v>
          </cell>
        </row>
        <row r="15">
          <cell r="C15">
            <v>158.31568999999999</v>
          </cell>
        </row>
        <row r="16">
          <cell r="C16">
            <v>158.186735</v>
          </cell>
        </row>
        <row r="17">
          <cell r="C17">
            <v>159.23783</v>
          </cell>
        </row>
        <row r="18">
          <cell r="C18">
            <v>159.60499999999999</v>
          </cell>
        </row>
        <row r="19">
          <cell r="C19">
            <v>161.79644833333299</v>
          </cell>
        </row>
        <row r="20">
          <cell r="C20">
            <v>166.683623333333</v>
          </cell>
        </row>
        <row r="21">
          <cell r="C21">
            <v>172.41193166666699</v>
          </cell>
        </row>
        <row r="22">
          <cell r="C22">
            <v>173.90252166666701</v>
          </cell>
        </row>
        <row r="23">
          <cell r="C23">
            <v>170.27749333333301</v>
          </cell>
        </row>
        <row r="24">
          <cell r="C24">
            <v>171.08730499999999</v>
          </cell>
        </row>
        <row r="25">
          <cell r="C25">
            <v>170.25521499999999</v>
          </cell>
        </row>
        <row r="26">
          <cell r="C26">
            <v>169.55768166666701</v>
          </cell>
        </row>
        <row r="27">
          <cell r="C27">
            <v>171.38298499999999</v>
          </cell>
        </row>
        <row r="28">
          <cell r="C28">
            <v>171.45731833333301</v>
          </cell>
        </row>
        <row r="29">
          <cell r="C29">
            <v>174.77533333333301</v>
          </cell>
        </row>
        <row r="30">
          <cell r="C30">
            <v>171.52428166666701</v>
          </cell>
        </row>
        <row r="31">
          <cell r="C31">
            <v>172.249218333333</v>
          </cell>
        </row>
        <row r="32">
          <cell r="C32">
            <v>172.38587833333301</v>
          </cell>
        </row>
        <row r="33">
          <cell r="C33">
            <v>168.90444833333299</v>
          </cell>
        </row>
        <row r="34">
          <cell r="C34">
            <v>161.833906666666</v>
          </cell>
        </row>
        <row r="35">
          <cell r="C35">
            <v>159.60499999999999</v>
          </cell>
        </row>
      </sheetData>
      <sheetData sheetId="17">
        <row r="36">
          <cell r="I36">
            <v>303.30007840647096</v>
          </cell>
        </row>
      </sheetData>
      <sheetData sheetId="18">
        <row r="36">
          <cell r="G36">
            <v>567.90716666666651</v>
          </cell>
        </row>
      </sheetData>
      <sheetData sheetId="19">
        <row r="8">
          <cell r="B8">
            <v>41549</v>
          </cell>
        </row>
      </sheetData>
      <sheetData sheetId="20">
        <row r="8">
          <cell r="B8">
            <v>41549</v>
          </cell>
        </row>
      </sheetData>
      <sheetData sheetId="21"/>
      <sheetData sheetId="22">
        <row r="8">
          <cell r="B8">
            <v>41549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546.88</v>
          </cell>
        </row>
      </sheetData>
      <sheetData sheetId="28"/>
      <sheetData sheetId="29"/>
      <sheetData sheetId="30">
        <row r="8">
          <cell r="B8">
            <v>41549</v>
          </cell>
        </row>
      </sheetData>
      <sheetData sheetId="31">
        <row r="8">
          <cell r="B8">
            <v>41549</v>
          </cell>
        </row>
      </sheetData>
      <sheetData sheetId="32">
        <row r="36">
          <cell r="E36">
            <v>48.622755008855002</v>
          </cell>
        </row>
      </sheetData>
      <sheetData sheetId="33">
        <row r="36">
          <cell r="R36">
            <v>1270.8783990084644</v>
          </cell>
        </row>
      </sheetData>
      <sheetData sheetId="34">
        <row r="36">
          <cell r="E36">
            <v>37.585244991144997</v>
          </cell>
        </row>
      </sheetData>
      <sheetData sheetId="35">
        <row r="36">
          <cell r="E36">
            <v>37.336699205327996</v>
          </cell>
        </row>
      </sheetData>
      <sheetData sheetId="36"/>
      <sheetData sheetId="37">
        <row r="36">
          <cell r="E36">
            <v>72.47999999999999</v>
          </cell>
        </row>
      </sheetData>
      <sheetData sheetId="38">
        <row r="36">
          <cell r="E36">
            <v>76.575025949999997</v>
          </cell>
        </row>
      </sheetData>
      <sheetData sheetId="39"/>
      <sheetData sheetId="40"/>
      <sheetData sheetId="4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41554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41555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41556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41557</v>
          </cell>
        </row>
        <row r="110">
          <cell r="N110">
            <v>100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41558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41559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41560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41561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41562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41563</v>
          </cell>
        </row>
        <row r="110">
          <cell r="N110">
            <v>100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41550</v>
          </cell>
        </row>
      </sheetData>
      <sheetData sheetId="9"/>
      <sheetData sheetId="10">
        <row r="7">
          <cell r="B7">
            <v>41550</v>
          </cell>
        </row>
      </sheetData>
      <sheetData sheetId="11">
        <row r="7">
          <cell r="B7">
            <v>41550</v>
          </cell>
        </row>
      </sheetData>
      <sheetData sheetId="12">
        <row r="7">
          <cell r="B7">
            <v>41550</v>
          </cell>
        </row>
      </sheetData>
      <sheetData sheetId="13">
        <row r="7">
          <cell r="B7">
            <v>41550</v>
          </cell>
        </row>
      </sheetData>
      <sheetData sheetId="14">
        <row r="7">
          <cell r="B7">
            <v>41550</v>
          </cell>
        </row>
      </sheetData>
      <sheetData sheetId="15"/>
      <sheetData sheetId="16">
        <row r="8">
          <cell r="B8">
            <v>41550</v>
          </cell>
        </row>
        <row r="12">
          <cell r="C12">
            <v>159.362721666666</v>
          </cell>
        </row>
        <row r="13">
          <cell r="C13">
            <v>158.54743500000001</v>
          </cell>
        </row>
        <row r="14">
          <cell r="C14">
            <v>158.54671166666699</v>
          </cell>
        </row>
        <row r="15">
          <cell r="C15">
            <v>158.54723833333301</v>
          </cell>
        </row>
        <row r="16">
          <cell r="C16">
            <v>158.540175</v>
          </cell>
        </row>
        <row r="17">
          <cell r="C17">
            <v>159.282336666666</v>
          </cell>
        </row>
        <row r="18">
          <cell r="C18">
            <v>159.60499999999999</v>
          </cell>
        </row>
        <row r="19">
          <cell r="C19">
            <v>159.60499999999999</v>
          </cell>
        </row>
        <row r="20">
          <cell r="C20">
            <v>163.64870500000001</v>
          </cell>
        </row>
        <row r="21">
          <cell r="C21">
            <v>168.31129166666699</v>
          </cell>
        </row>
        <row r="22">
          <cell r="C22">
            <v>168.18886833333301</v>
          </cell>
        </row>
        <row r="23">
          <cell r="C23">
            <v>170.656575</v>
          </cell>
        </row>
        <row r="24">
          <cell r="C24">
            <v>168.20074666666699</v>
          </cell>
        </row>
        <row r="25">
          <cell r="C25">
            <v>178.191421666667</v>
          </cell>
        </row>
        <row r="26">
          <cell r="C26">
            <v>169.58857333333299</v>
          </cell>
        </row>
        <row r="27">
          <cell r="C27">
            <v>169.51423</v>
          </cell>
        </row>
        <row r="28">
          <cell r="C28">
            <v>173.201308333333</v>
          </cell>
        </row>
        <row r="29">
          <cell r="C29">
            <v>171.053343333333</v>
          </cell>
        </row>
        <row r="30">
          <cell r="C30">
            <v>170.15191666666701</v>
          </cell>
        </row>
        <row r="31">
          <cell r="C31">
            <v>169.63111333333299</v>
          </cell>
        </row>
        <row r="32">
          <cell r="C32">
            <v>173.01445166666699</v>
          </cell>
        </row>
        <row r="33">
          <cell r="C33">
            <v>170.27710166666699</v>
          </cell>
        </row>
        <row r="34">
          <cell r="C34">
            <v>161.200298333333</v>
          </cell>
        </row>
        <row r="35">
          <cell r="C35">
            <v>159.60499999999999</v>
          </cell>
        </row>
      </sheetData>
      <sheetData sheetId="17">
        <row r="36">
          <cell r="I36">
            <v>301.60812300622337</v>
          </cell>
        </row>
      </sheetData>
      <sheetData sheetId="18">
        <row r="36">
          <cell r="G36">
            <v>565.09941666666646</v>
          </cell>
        </row>
      </sheetData>
      <sheetData sheetId="19">
        <row r="8">
          <cell r="B8">
            <v>41550</v>
          </cell>
        </row>
      </sheetData>
      <sheetData sheetId="20">
        <row r="8">
          <cell r="B8">
            <v>41550</v>
          </cell>
        </row>
      </sheetData>
      <sheetData sheetId="21"/>
      <sheetData sheetId="22">
        <row r="8">
          <cell r="B8">
            <v>41550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547.05599999999993</v>
          </cell>
        </row>
      </sheetData>
      <sheetData sheetId="28"/>
      <sheetData sheetId="29"/>
      <sheetData sheetId="30">
        <row r="8">
          <cell r="B8">
            <v>41550</v>
          </cell>
        </row>
      </sheetData>
      <sheetData sheetId="31">
        <row r="8">
          <cell r="B8">
            <v>41550</v>
          </cell>
        </row>
      </sheetData>
      <sheetData sheetId="32">
        <row r="36">
          <cell r="E36">
            <v>31.520030355840007</v>
          </cell>
        </row>
      </sheetData>
      <sheetData sheetId="33">
        <row r="36">
          <cell r="R36">
            <v>1238.9925471329866</v>
          </cell>
        </row>
      </sheetData>
      <sheetData sheetId="34">
        <row r="36">
          <cell r="E36">
            <v>26.783969644159995</v>
          </cell>
        </row>
      </sheetData>
      <sheetData sheetId="35">
        <row r="36">
          <cell r="E36">
            <v>39.112628818973491</v>
          </cell>
        </row>
      </sheetData>
      <sheetData sheetId="36"/>
      <sheetData sheetId="37">
        <row r="36">
          <cell r="E36">
            <v>54.192</v>
          </cell>
        </row>
      </sheetData>
      <sheetData sheetId="38">
        <row r="36">
          <cell r="E36">
            <v>79.263072350000002</v>
          </cell>
        </row>
      </sheetData>
      <sheetData sheetId="39"/>
      <sheetData sheetId="40"/>
      <sheetData sheetId="4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41564</v>
          </cell>
        </row>
        <row r="110">
          <cell r="N110">
            <v>100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41565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41566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41567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41568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41569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41570</v>
          </cell>
        </row>
        <row r="110">
          <cell r="N110">
            <v>100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41571</v>
          </cell>
        </row>
        <row r="110">
          <cell r="N110">
            <v>100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41572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41573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41551</v>
          </cell>
        </row>
      </sheetData>
      <sheetData sheetId="9"/>
      <sheetData sheetId="10">
        <row r="7">
          <cell r="B7">
            <v>41551</v>
          </cell>
        </row>
      </sheetData>
      <sheetData sheetId="11">
        <row r="7">
          <cell r="B7">
            <v>41551</v>
          </cell>
        </row>
      </sheetData>
      <sheetData sheetId="12">
        <row r="7">
          <cell r="B7">
            <v>41551</v>
          </cell>
        </row>
      </sheetData>
      <sheetData sheetId="13">
        <row r="7">
          <cell r="B7">
            <v>41551</v>
          </cell>
        </row>
      </sheetData>
      <sheetData sheetId="14">
        <row r="7">
          <cell r="B7">
            <v>41551</v>
          </cell>
        </row>
      </sheetData>
      <sheetData sheetId="15"/>
      <sheetData sheetId="16">
        <row r="8">
          <cell r="B8">
            <v>41551</v>
          </cell>
        </row>
        <row r="12">
          <cell r="C12">
            <v>159.60499999999999</v>
          </cell>
        </row>
        <row r="13">
          <cell r="C13">
            <v>158.87732500000001</v>
          </cell>
        </row>
        <row r="14">
          <cell r="C14">
            <v>158.67016166666701</v>
          </cell>
        </row>
        <row r="15">
          <cell r="C15">
            <v>158.65338</v>
          </cell>
        </row>
        <row r="16">
          <cell r="C16">
            <v>159.37534333333301</v>
          </cell>
        </row>
        <row r="17">
          <cell r="C17">
            <v>159.60499999999999</v>
          </cell>
        </row>
        <row r="18">
          <cell r="C18">
            <v>159.60499999999999</v>
          </cell>
        </row>
        <row r="19">
          <cell r="C19">
            <v>164.53715333333301</v>
          </cell>
        </row>
        <row r="20">
          <cell r="C20">
            <v>173.57181666666699</v>
          </cell>
        </row>
        <row r="21">
          <cell r="C21">
            <v>172.971923333333</v>
          </cell>
        </row>
        <row r="22">
          <cell r="C22">
            <v>169.800473333333</v>
          </cell>
        </row>
        <row r="23">
          <cell r="C23">
            <v>170.173393333333</v>
          </cell>
        </row>
        <row r="24">
          <cell r="C24">
            <v>169.48011</v>
          </cell>
        </row>
        <row r="25">
          <cell r="C25">
            <v>169.53835333333299</v>
          </cell>
        </row>
        <row r="26">
          <cell r="C26">
            <v>169.51000666666701</v>
          </cell>
        </row>
        <row r="27">
          <cell r="C27">
            <v>169.49434666666701</v>
          </cell>
        </row>
        <row r="28">
          <cell r="C28">
            <v>171.457353333333</v>
          </cell>
        </row>
        <row r="29">
          <cell r="C29">
            <v>169.88717</v>
          </cell>
        </row>
        <row r="30">
          <cell r="C30">
            <v>169.10102000000001</v>
          </cell>
        </row>
        <row r="31">
          <cell r="C31">
            <v>169.44776833333299</v>
          </cell>
        </row>
        <row r="32">
          <cell r="C32">
            <v>169.455878333333</v>
          </cell>
        </row>
        <row r="33">
          <cell r="C33">
            <v>174.72418166666699</v>
          </cell>
        </row>
        <row r="34">
          <cell r="C34">
            <v>167.64490333333299</v>
          </cell>
        </row>
        <row r="35">
          <cell r="C35">
            <v>162.863531666667</v>
          </cell>
        </row>
      </sheetData>
      <sheetData sheetId="17">
        <row r="36">
          <cell r="I36">
            <v>346.81399633046163</v>
          </cell>
        </row>
      </sheetData>
      <sheetData sheetId="18">
        <row r="36">
          <cell r="G36">
            <v>565.51474999999994</v>
          </cell>
        </row>
      </sheetData>
      <sheetData sheetId="19">
        <row r="8">
          <cell r="B8">
            <v>41551</v>
          </cell>
        </row>
      </sheetData>
      <sheetData sheetId="20">
        <row r="8">
          <cell r="B8">
            <v>41551</v>
          </cell>
        </row>
      </sheetData>
      <sheetData sheetId="21"/>
      <sheetData sheetId="22">
        <row r="8">
          <cell r="B8">
            <v>41551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549.20000000000005</v>
          </cell>
        </row>
      </sheetData>
      <sheetData sheetId="28"/>
      <sheetData sheetId="29"/>
      <sheetData sheetId="30">
        <row r="8">
          <cell r="B8">
            <v>41551</v>
          </cell>
        </row>
      </sheetData>
      <sheetData sheetId="31">
        <row r="8">
          <cell r="B8">
            <v>41551</v>
          </cell>
        </row>
      </sheetData>
      <sheetData sheetId="32">
        <row r="36">
          <cell r="E36">
            <v>8.1675510526899995</v>
          </cell>
        </row>
      </sheetData>
      <sheetData sheetId="33">
        <row r="36">
          <cell r="R36">
            <v>1182.1658793941826</v>
          </cell>
        </row>
      </sheetData>
      <sheetData sheetId="34">
        <row r="36">
          <cell r="E36">
            <v>6.8404489473099996</v>
          </cell>
        </row>
      </sheetData>
      <sheetData sheetId="35">
        <row r="36">
          <cell r="E36">
            <v>12.021067377650001</v>
          </cell>
        </row>
      </sheetData>
      <sheetData sheetId="36"/>
      <sheetData sheetId="37">
        <row r="36">
          <cell r="E36">
            <v>16.192000000000004</v>
          </cell>
        </row>
      </sheetData>
      <sheetData sheetId="38">
        <row r="36">
          <cell r="E36">
            <v>95.58520025</v>
          </cell>
        </row>
      </sheetData>
      <sheetData sheetId="39"/>
      <sheetData sheetId="40"/>
      <sheetData sheetId="4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41574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41575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41576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41577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41578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41552</v>
          </cell>
        </row>
      </sheetData>
      <sheetData sheetId="9"/>
      <sheetData sheetId="10">
        <row r="7">
          <cell r="B7">
            <v>41552</v>
          </cell>
        </row>
      </sheetData>
      <sheetData sheetId="11">
        <row r="7">
          <cell r="B7">
            <v>41552</v>
          </cell>
        </row>
      </sheetData>
      <sheetData sheetId="12">
        <row r="7">
          <cell r="B7">
            <v>41552</v>
          </cell>
        </row>
      </sheetData>
      <sheetData sheetId="13">
        <row r="7">
          <cell r="B7">
            <v>41552</v>
          </cell>
        </row>
      </sheetData>
      <sheetData sheetId="14">
        <row r="7">
          <cell r="B7">
            <v>41552</v>
          </cell>
        </row>
      </sheetData>
      <sheetData sheetId="15"/>
      <sheetData sheetId="16">
        <row r="8">
          <cell r="B8">
            <v>41552</v>
          </cell>
        </row>
        <row r="12">
          <cell r="C12">
            <v>159.60499999999999</v>
          </cell>
        </row>
        <row r="13">
          <cell r="C13">
            <v>159.60499999999999</v>
          </cell>
        </row>
        <row r="14">
          <cell r="C14">
            <v>159.60499999999999</v>
          </cell>
        </row>
        <row r="15">
          <cell r="C15">
            <v>159.60499999999999</v>
          </cell>
        </row>
        <row r="16">
          <cell r="C16">
            <v>159.60499999999999</v>
          </cell>
        </row>
        <row r="17">
          <cell r="C17">
            <v>159.60499999999999</v>
          </cell>
        </row>
        <row r="18">
          <cell r="C18">
            <v>159.60499999999999</v>
          </cell>
        </row>
        <row r="19">
          <cell r="C19">
            <v>165.70718833333299</v>
          </cell>
        </row>
        <row r="20">
          <cell r="C20">
            <v>172.210843333333</v>
          </cell>
        </row>
        <row r="21">
          <cell r="C21">
            <v>168.04528833333299</v>
          </cell>
        </row>
        <row r="22">
          <cell r="C22">
            <v>168.05950999999999</v>
          </cell>
        </row>
        <row r="23">
          <cell r="C23">
            <v>168.122848333333</v>
          </cell>
        </row>
        <row r="24">
          <cell r="C24">
            <v>168.13481999999999</v>
          </cell>
        </row>
        <row r="25">
          <cell r="C25">
            <v>169.55228500000001</v>
          </cell>
        </row>
        <row r="26">
          <cell r="C26">
            <v>169.42153666666701</v>
          </cell>
        </row>
        <row r="27">
          <cell r="C27">
            <v>167.25134333333301</v>
          </cell>
        </row>
        <row r="28">
          <cell r="C28">
            <v>165.94407833333301</v>
          </cell>
        </row>
        <row r="29">
          <cell r="C29">
            <v>173.622668333333</v>
          </cell>
        </row>
        <row r="30">
          <cell r="C30">
            <v>168.85383833333299</v>
          </cell>
        </row>
        <row r="31">
          <cell r="C31">
            <v>169.00816666666699</v>
          </cell>
        </row>
        <row r="32">
          <cell r="C32">
            <v>169.79356166666699</v>
          </cell>
        </row>
        <row r="33">
          <cell r="C33">
            <v>178.77333666666701</v>
          </cell>
        </row>
        <row r="34">
          <cell r="C34">
            <v>159.526418333333</v>
          </cell>
        </row>
        <row r="35">
          <cell r="C35">
            <v>159.60499999999999</v>
          </cell>
        </row>
      </sheetData>
      <sheetData sheetId="17">
        <row r="36">
          <cell r="I36">
            <v>313.82699999999988</v>
          </cell>
        </row>
      </sheetData>
      <sheetData sheetId="18">
        <row r="36">
          <cell r="G36">
            <v>567.96749999999986</v>
          </cell>
        </row>
      </sheetData>
      <sheetData sheetId="19">
        <row r="8">
          <cell r="B8">
            <v>41552</v>
          </cell>
        </row>
      </sheetData>
      <sheetData sheetId="20">
        <row r="8">
          <cell r="B8">
            <v>41552</v>
          </cell>
        </row>
      </sheetData>
      <sheetData sheetId="21"/>
      <sheetData sheetId="22">
        <row r="8">
          <cell r="B8">
            <v>41552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547.21600000000001</v>
          </cell>
        </row>
      </sheetData>
      <sheetData sheetId="28"/>
      <sheetData sheetId="29"/>
      <sheetData sheetId="30">
        <row r="8">
          <cell r="B8">
            <v>41552</v>
          </cell>
        </row>
      </sheetData>
      <sheetData sheetId="31">
        <row r="8">
          <cell r="B8">
            <v>41552</v>
          </cell>
        </row>
      </sheetData>
      <sheetData sheetId="32">
        <row r="36">
          <cell r="E36">
            <v>22.784084265194501</v>
          </cell>
        </row>
      </sheetData>
      <sheetData sheetId="33">
        <row r="36">
          <cell r="R36">
            <v>934.6727502260029</v>
          </cell>
        </row>
      </sheetData>
      <sheetData sheetId="34">
        <row r="36">
          <cell r="E36">
            <v>16.095915734805502</v>
          </cell>
        </row>
      </sheetData>
      <sheetData sheetId="35">
        <row r="36">
          <cell r="E36">
            <v>24.592591509910001</v>
          </cell>
        </row>
      </sheetData>
      <sheetData sheetId="36"/>
      <sheetData sheetId="37">
        <row r="36">
          <cell r="E36">
            <v>34.888000000000005</v>
          </cell>
        </row>
      </sheetData>
      <sheetData sheetId="38">
        <row r="36">
          <cell r="E36">
            <v>77.661577249999979</v>
          </cell>
        </row>
      </sheetData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41553</v>
          </cell>
        </row>
      </sheetData>
      <sheetData sheetId="9"/>
      <sheetData sheetId="10">
        <row r="7">
          <cell r="B7">
            <v>41553</v>
          </cell>
        </row>
      </sheetData>
      <sheetData sheetId="11">
        <row r="7">
          <cell r="B7">
            <v>41553</v>
          </cell>
        </row>
      </sheetData>
      <sheetData sheetId="12">
        <row r="7">
          <cell r="B7">
            <v>41553</v>
          </cell>
        </row>
      </sheetData>
      <sheetData sheetId="13">
        <row r="7">
          <cell r="B7">
            <v>41553</v>
          </cell>
        </row>
      </sheetData>
      <sheetData sheetId="14">
        <row r="7">
          <cell r="B7">
            <v>41553</v>
          </cell>
        </row>
      </sheetData>
      <sheetData sheetId="15"/>
      <sheetData sheetId="16">
        <row r="8">
          <cell r="B8">
            <v>41553</v>
          </cell>
        </row>
        <row r="12">
          <cell r="C12">
            <v>159.60499999999999</v>
          </cell>
        </row>
        <row r="13">
          <cell r="C13">
            <v>159.60499999999999</v>
          </cell>
        </row>
        <row r="14">
          <cell r="C14">
            <v>159.60499999999999</v>
          </cell>
        </row>
        <row r="15">
          <cell r="C15">
            <v>159.60499999999999</v>
          </cell>
        </row>
        <row r="16">
          <cell r="C16">
            <v>159.60499999999999</v>
          </cell>
        </row>
        <row r="17">
          <cell r="C17">
            <v>159.44664166666601</v>
          </cell>
        </row>
        <row r="18">
          <cell r="C18">
            <v>160.962146666667</v>
          </cell>
        </row>
        <row r="19">
          <cell r="C19">
            <v>158.75193166666699</v>
          </cell>
        </row>
        <row r="20">
          <cell r="C20">
            <v>159.22008666666599</v>
          </cell>
        </row>
        <row r="21">
          <cell r="C21">
            <v>159.60499999999999</v>
          </cell>
        </row>
        <row r="22">
          <cell r="C22">
            <v>159.60499999999999</v>
          </cell>
        </row>
        <row r="23">
          <cell r="C23">
            <v>159.60499999999999</v>
          </cell>
        </row>
        <row r="24">
          <cell r="C24">
            <v>159.60499999999999</v>
          </cell>
        </row>
        <row r="25">
          <cell r="C25">
            <v>159.60499999999999</v>
          </cell>
        </row>
        <row r="26">
          <cell r="C26">
            <v>159.60499999999999</v>
          </cell>
        </row>
        <row r="27">
          <cell r="C27">
            <v>159.60499999999999</v>
          </cell>
        </row>
        <row r="28">
          <cell r="C28">
            <v>159.60499999999999</v>
          </cell>
        </row>
        <row r="29">
          <cell r="C29">
            <v>169.810348333333</v>
          </cell>
        </row>
        <row r="30">
          <cell r="C30">
            <v>169.221708333333</v>
          </cell>
        </row>
        <row r="31">
          <cell r="C31">
            <v>173.664318333333</v>
          </cell>
        </row>
        <row r="32">
          <cell r="C32">
            <v>168.865565</v>
          </cell>
        </row>
        <row r="33">
          <cell r="C33">
            <v>162.090825</v>
          </cell>
        </row>
        <row r="34">
          <cell r="C34">
            <v>162.35042666666601</v>
          </cell>
        </row>
        <row r="35">
          <cell r="C35">
            <v>159.60499999999999</v>
          </cell>
        </row>
      </sheetData>
      <sheetData sheetId="17">
        <row r="36">
          <cell r="I36">
            <v>303.77495931004393</v>
          </cell>
        </row>
      </sheetData>
      <sheetData sheetId="18">
        <row r="36">
          <cell r="G36">
            <v>566.32908333333341</v>
          </cell>
        </row>
      </sheetData>
      <sheetData sheetId="19">
        <row r="8">
          <cell r="B8">
            <v>41553</v>
          </cell>
        </row>
      </sheetData>
      <sheetData sheetId="20">
        <row r="8">
          <cell r="B8">
            <v>41553</v>
          </cell>
        </row>
      </sheetData>
      <sheetData sheetId="21"/>
      <sheetData sheetId="22">
        <row r="8">
          <cell r="B8">
            <v>41553</v>
          </cell>
        </row>
      </sheetData>
      <sheetData sheetId="23">
        <row r="36">
          <cell r="E36">
            <v>3.2000000000000001E-2</v>
          </cell>
        </row>
      </sheetData>
      <sheetData sheetId="24"/>
      <sheetData sheetId="25"/>
      <sheetData sheetId="26"/>
      <sheetData sheetId="27">
        <row r="36">
          <cell r="H36">
            <v>547.2639999999999</v>
          </cell>
        </row>
      </sheetData>
      <sheetData sheetId="28"/>
      <sheetData sheetId="29"/>
      <sheetData sheetId="30">
        <row r="8">
          <cell r="B8">
            <v>41553</v>
          </cell>
        </row>
      </sheetData>
      <sheetData sheetId="31">
        <row r="8">
          <cell r="B8">
            <v>41553</v>
          </cell>
        </row>
      </sheetData>
      <sheetData sheetId="32">
        <row r="36">
          <cell r="E36">
            <v>21.887245445533999</v>
          </cell>
        </row>
      </sheetData>
      <sheetData sheetId="33">
        <row r="36">
          <cell r="R36">
            <v>657.55472699023585</v>
          </cell>
        </row>
      </sheetData>
      <sheetData sheetId="34">
        <row r="36">
          <cell r="E36">
            <v>19.424754554466496</v>
          </cell>
        </row>
      </sheetData>
      <sheetData sheetId="35">
        <row r="36">
          <cell r="E36">
            <v>44.393396742255007</v>
          </cell>
        </row>
      </sheetData>
      <sheetData sheetId="36"/>
      <sheetData sheetId="37">
        <row r="36">
          <cell r="E36">
            <v>62.167999999999992</v>
          </cell>
        </row>
      </sheetData>
      <sheetData sheetId="38">
        <row r="36">
          <cell r="E36">
            <v>77.266919549999997</v>
          </cell>
        </row>
      </sheetData>
      <sheetData sheetId="39"/>
      <sheetData sheetId="40"/>
      <sheetData sheetId="4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41554</v>
          </cell>
        </row>
      </sheetData>
      <sheetData sheetId="9"/>
      <sheetData sheetId="10">
        <row r="7">
          <cell r="B7">
            <v>41554</v>
          </cell>
        </row>
      </sheetData>
      <sheetData sheetId="11">
        <row r="7">
          <cell r="B7">
            <v>41554</v>
          </cell>
        </row>
      </sheetData>
      <sheetData sheetId="12">
        <row r="7">
          <cell r="B7">
            <v>41554</v>
          </cell>
        </row>
      </sheetData>
      <sheetData sheetId="13">
        <row r="7">
          <cell r="B7">
            <v>41554</v>
          </cell>
        </row>
      </sheetData>
      <sheetData sheetId="14">
        <row r="7">
          <cell r="B7">
            <v>41554</v>
          </cell>
        </row>
      </sheetData>
      <sheetData sheetId="15"/>
      <sheetData sheetId="16">
        <row r="12">
          <cell r="C12">
            <v>159.122533333333</v>
          </cell>
        </row>
        <row r="13">
          <cell r="C13">
            <v>158.26194166666701</v>
          </cell>
        </row>
        <row r="14">
          <cell r="C14">
            <v>158.26525833333301</v>
          </cell>
        </row>
        <row r="15">
          <cell r="C15">
            <v>158.28114833333299</v>
          </cell>
        </row>
        <row r="16">
          <cell r="C16">
            <v>158.815028333333</v>
          </cell>
        </row>
        <row r="17">
          <cell r="C17">
            <v>159.274</v>
          </cell>
        </row>
        <row r="18">
          <cell r="C18">
            <v>163.18579666666699</v>
          </cell>
        </row>
        <row r="19">
          <cell r="C19">
            <v>161.28750833333299</v>
          </cell>
        </row>
        <row r="20">
          <cell r="C20">
            <v>164.159236666667</v>
          </cell>
        </row>
        <row r="21">
          <cell r="C21">
            <v>169.10988</v>
          </cell>
        </row>
        <row r="22">
          <cell r="C22">
            <v>170.88258999999999</v>
          </cell>
        </row>
        <row r="23">
          <cell r="C23">
            <v>171.21087666666699</v>
          </cell>
        </row>
        <row r="24">
          <cell r="C24">
            <v>169.00909833333401</v>
          </cell>
        </row>
        <row r="25">
          <cell r="C25">
            <v>169.03506666666701</v>
          </cell>
        </row>
        <row r="26">
          <cell r="C26">
            <v>169.11867333333299</v>
          </cell>
        </row>
        <row r="27">
          <cell r="C27">
            <v>169.25294333333301</v>
          </cell>
        </row>
        <row r="28">
          <cell r="C28">
            <v>171.79803000000001</v>
          </cell>
        </row>
        <row r="29">
          <cell r="C29">
            <v>171.38894833333299</v>
          </cell>
        </row>
        <row r="30">
          <cell r="C30">
            <v>168.62991666666699</v>
          </cell>
        </row>
        <row r="31">
          <cell r="C31">
            <v>170.66546333333301</v>
          </cell>
        </row>
        <row r="32">
          <cell r="C32">
            <v>171.17359166666699</v>
          </cell>
        </row>
        <row r="33">
          <cell r="C33">
            <v>165.43043</v>
          </cell>
        </row>
        <row r="34">
          <cell r="C34">
            <v>161.39469666666699</v>
          </cell>
        </row>
        <row r="35">
          <cell r="C35">
            <v>159.71735166666701</v>
          </cell>
        </row>
      </sheetData>
      <sheetData sheetId="17"/>
      <sheetData sheetId="18"/>
      <sheetData sheetId="19">
        <row r="8">
          <cell r="B8">
            <v>41554</v>
          </cell>
        </row>
      </sheetData>
      <sheetData sheetId="20">
        <row r="8">
          <cell r="B8">
            <v>41554</v>
          </cell>
        </row>
      </sheetData>
      <sheetData sheetId="21"/>
      <sheetData sheetId="22">
        <row r="8">
          <cell r="B8">
            <v>41554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>
        <row r="8">
          <cell r="B8">
            <v>41554</v>
          </cell>
        </row>
      </sheetData>
      <sheetData sheetId="31">
        <row r="8">
          <cell r="B8">
            <v>41554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D53"/>
  <sheetViews>
    <sheetView tabSelected="1" topLeftCell="P1" zoomScaleNormal="100" workbookViewId="0">
      <selection activeCell="AG13" sqref="AG13"/>
    </sheetView>
  </sheetViews>
  <sheetFormatPr defaultColWidth="9.140625" defaultRowHeight="12.75" x14ac:dyDescent="0.2"/>
  <cols>
    <col min="1" max="1" width="3.5703125" style="1" customWidth="1"/>
    <col min="2" max="2" width="9.85546875" style="1" customWidth="1"/>
    <col min="3" max="3" width="9" style="1" customWidth="1"/>
    <col min="4" max="4" width="8.7109375" style="1" bestFit="1" customWidth="1"/>
    <col min="5" max="5" width="8.5703125" style="1" customWidth="1"/>
    <col min="6" max="6" width="10.140625" style="1" bestFit="1" customWidth="1"/>
    <col min="7" max="7" width="9.5703125" style="1" customWidth="1"/>
    <col min="8" max="8" width="8.7109375" style="1" customWidth="1"/>
    <col min="9" max="9" width="11.140625" style="1" bestFit="1" customWidth="1"/>
    <col min="10" max="11" width="10.85546875" style="1" bestFit="1" customWidth="1"/>
    <col min="12" max="15" width="9" style="1" bestFit="1" customWidth="1"/>
    <col min="16" max="17" width="9.5703125" style="1" bestFit="1" customWidth="1"/>
    <col min="18" max="18" width="8.7109375" style="1" customWidth="1"/>
    <col min="19" max="19" width="8.5703125" style="1" customWidth="1"/>
    <col min="20" max="21" width="9.5703125" style="1" customWidth="1"/>
    <col min="22" max="23" width="8.7109375" style="1" customWidth="1"/>
    <col min="24" max="24" width="8.42578125" style="1" customWidth="1"/>
    <col min="25" max="31" width="9" style="1" customWidth="1"/>
    <col min="32" max="33" width="9.140625" style="9" customWidth="1"/>
    <col min="34" max="16384" width="9.140625" style="1"/>
  </cols>
  <sheetData>
    <row r="1" spans="1:33" x14ac:dyDescent="0.2">
      <c r="AF1"/>
      <c r="AG1"/>
    </row>
    <row r="2" spans="1:33" ht="25.5" customHeight="1" x14ac:dyDescent="0.2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  <c r="S2" s="5"/>
      <c r="T2" s="5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/>
      <c r="AG2"/>
    </row>
    <row r="3" spans="1:33" ht="24.75" customHeight="1" x14ac:dyDescent="0.2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/>
      <c r="AG3"/>
    </row>
    <row r="4" spans="1:33" ht="13.5" customHeight="1" x14ac:dyDescent="0.2">
      <c r="AF4"/>
      <c r="AG4"/>
    </row>
    <row r="5" spans="1:33" x14ac:dyDescent="0.2">
      <c r="AF5"/>
      <c r="AG5"/>
    </row>
    <row r="6" spans="1:33" x14ac:dyDescent="0.2">
      <c r="AF6"/>
      <c r="AG6"/>
    </row>
    <row r="7" spans="1:33" ht="26.25" customHeight="1" x14ac:dyDescent="0.2">
      <c r="B7" s="8" t="s">
        <v>0</v>
      </c>
    </row>
    <row r="8" spans="1:33" ht="18.75" x14ac:dyDescent="0.2">
      <c r="B8" s="10" t="s">
        <v>1</v>
      </c>
    </row>
    <row r="9" spans="1:33" ht="20.25" x14ac:dyDescent="0.2">
      <c r="B9" s="8" t="str">
        <f>+[1]PEAJE!C8</f>
        <v>PERIODO: 01.OCTUBRE.2013 - 31.OCTUBRE.2013</v>
      </c>
      <c r="C9" s="11"/>
      <c r="D9" s="11"/>
      <c r="E9" s="11"/>
      <c r="F9" s="11"/>
      <c r="G9" s="11"/>
      <c r="R9" s="11"/>
      <c r="S9" s="11"/>
      <c r="T9" s="11"/>
      <c r="U9" s="11"/>
    </row>
    <row r="11" spans="1:33" x14ac:dyDescent="0.2">
      <c r="C11" s="12">
        <f>[2]Sheet1!C4</f>
        <v>41548</v>
      </c>
      <c r="D11" s="12">
        <f>[2]Sheet1!D4</f>
        <v>41549</v>
      </c>
      <c r="E11" s="12">
        <f>[2]Sheet1!E4</f>
        <v>41550</v>
      </c>
      <c r="F11" s="12">
        <f>[2]Sheet1!F4</f>
        <v>41551</v>
      </c>
      <c r="G11" s="12">
        <f>[2]Sheet1!G4</f>
        <v>41552</v>
      </c>
      <c r="H11" s="12">
        <f>[2]Sheet1!H4</f>
        <v>41553</v>
      </c>
      <c r="I11" s="12">
        <f>[2]Sheet1!I4</f>
        <v>41554</v>
      </c>
      <c r="J11" s="12">
        <f>[2]Sheet1!J4</f>
        <v>41555</v>
      </c>
      <c r="K11" s="12">
        <f>[2]Sheet1!K4</f>
        <v>41556</v>
      </c>
      <c r="L11" s="12">
        <f>[2]Sheet1!L4</f>
        <v>41557</v>
      </c>
      <c r="M11" s="12">
        <f>[2]Sheet1!M4</f>
        <v>41558</v>
      </c>
      <c r="N11" s="12">
        <f>[2]Sheet1!N4</f>
        <v>41559</v>
      </c>
      <c r="O11" s="12">
        <f>[2]Sheet1!O4</f>
        <v>41560</v>
      </c>
      <c r="P11" s="12">
        <f>[2]Sheet1!P4</f>
        <v>41561</v>
      </c>
      <c r="Q11" s="12">
        <f>[2]Sheet1!Q4</f>
        <v>41562</v>
      </c>
      <c r="R11" s="12">
        <f>[2]Sheet1!R4</f>
        <v>41563</v>
      </c>
      <c r="S11" s="12">
        <f>[2]Sheet1!S4</f>
        <v>41564</v>
      </c>
      <c r="T11" s="12">
        <f>[2]Sheet1!T4</f>
        <v>41565</v>
      </c>
      <c r="U11" s="12">
        <f>[2]Sheet1!U4</f>
        <v>41566</v>
      </c>
      <c r="V11" s="12">
        <f>[2]Sheet1!V4</f>
        <v>41567</v>
      </c>
      <c r="W11" s="12">
        <f>[2]Sheet1!W4</f>
        <v>41568</v>
      </c>
      <c r="X11" s="12">
        <f>[2]Sheet1!X4</f>
        <v>41569</v>
      </c>
      <c r="Y11" s="12">
        <f>[2]Sheet1!Y4</f>
        <v>41570</v>
      </c>
      <c r="Z11" s="12">
        <f>[2]Sheet1!Z4</f>
        <v>41571</v>
      </c>
      <c r="AA11" s="12">
        <f>[2]Sheet1!AA4</f>
        <v>41572</v>
      </c>
      <c r="AB11" s="12">
        <f>[2]Sheet1!AB4</f>
        <v>41573</v>
      </c>
      <c r="AC11" s="12">
        <f>[2]Sheet1!AC4</f>
        <v>41574</v>
      </c>
      <c r="AD11" s="12">
        <f>[2]Sheet1!AD4</f>
        <v>41575</v>
      </c>
      <c r="AE11" s="12">
        <f>[2]Sheet1!AE4</f>
        <v>41576</v>
      </c>
      <c r="AF11" s="12">
        <f>[2]Sheet1!AF4</f>
        <v>41577</v>
      </c>
      <c r="AG11" s="12">
        <f>[2]Sheet1!AG4</f>
        <v>41578</v>
      </c>
    </row>
    <row r="12" spans="1:33" s="13" customFormat="1" ht="20.100000000000001" customHeight="1" x14ac:dyDescent="0.2">
      <c r="B12" s="14" t="s">
        <v>2</v>
      </c>
      <c r="C12" s="15">
        <f>[3]RESUMEN!$B$7</f>
        <v>41548</v>
      </c>
      <c r="D12" s="15">
        <f>[4]RESUMEN!$B$7</f>
        <v>41549</v>
      </c>
      <c r="E12" s="15">
        <f>[5]RESUMEN!$B$7</f>
        <v>41550</v>
      </c>
      <c r="F12" s="15">
        <f>[6]RESUMEN!$B$7</f>
        <v>41551</v>
      </c>
      <c r="G12" s="15">
        <f>[7]RESUMEN!$B$7</f>
        <v>41552</v>
      </c>
      <c r="H12" s="15">
        <f>[8]RESUMEN!$B$7</f>
        <v>41553</v>
      </c>
      <c r="I12" s="15">
        <f>[9]RESUMEN!$B$7</f>
        <v>41554</v>
      </c>
      <c r="J12" s="15">
        <f>[10]RESUMEN!$B$7</f>
        <v>41555</v>
      </c>
      <c r="K12" s="15">
        <f>[11]RESUMEN!$B$7</f>
        <v>41556</v>
      </c>
      <c r="L12" s="15">
        <f>[12]RESUMEN!$B$7</f>
        <v>41557</v>
      </c>
      <c r="M12" s="15">
        <f>[13]RESUMEN!$B$7</f>
        <v>41558</v>
      </c>
      <c r="N12" s="15">
        <f>[14]RESUMEN!$B$7</f>
        <v>41559</v>
      </c>
      <c r="O12" s="15">
        <f>[15]RESUMEN!$B$7</f>
        <v>41560</v>
      </c>
      <c r="P12" s="15">
        <f>[16]RESUMEN!$B$7</f>
        <v>41561</v>
      </c>
      <c r="Q12" s="15">
        <f>[17]RESUMEN!$B$7</f>
        <v>41562</v>
      </c>
      <c r="R12" s="15">
        <f>[18]RESUMEN!$B$7</f>
        <v>41563</v>
      </c>
      <c r="S12" s="15">
        <f>[19]RESUMEN!$B$7</f>
        <v>41564</v>
      </c>
      <c r="T12" s="15">
        <f>[20]RESUMEN!$B$7</f>
        <v>41565</v>
      </c>
      <c r="U12" s="15">
        <f>[21]RESUMEN!$B$7</f>
        <v>41566</v>
      </c>
      <c r="V12" s="15">
        <f>[22]RESUMEN!$B$7</f>
        <v>41567</v>
      </c>
      <c r="W12" s="15">
        <f>[23]RESUMEN!$B$7</f>
        <v>41568</v>
      </c>
      <c r="X12" s="15">
        <f>[24]RESUMEN!$B$7</f>
        <v>41569</v>
      </c>
      <c r="Y12" s="15">
        <f>[25]RESUMEN!$B$7</f>
        <v>41570</v>
      </c>
      <c r="Z12" s="15">
        <f>[26]RESUMEN!$B$7</f>
        <v>41571</v>
      </c>
      <c r="AA12" s="15">
        <f>[27]RESUMEN!$B$7</f>
        <v>41572</v>
      </c>
      <c r="AB12" s="15">
        <f>[28]RESUMEN!$B$7</f>
        <v>41573</v>
      </c>
      <c r="AC12" s="15">
        <f>[29]RESUMEN!$B$7</f>
        <v>41574</v>
      </c>
      <c r="AD12" s="15">
        <f>[30]RESUMEN!$B$7</f>
        <v>41575</v>
      </c>
      <c r="AE12" s="15">
        <f>[31]RESUMEN!$B$7</f>
        <v>41576</v>
      </c>
      <c r="AF12" s="15">
        <f>[32]RESUMEN!$B$7</f>
        <v>41577</v>
      </c>
      <c r="AG12" s="15">
        <f>[33]RESUMEN!$B$7</f>
        <v>41578</v>
      </c>
    </row>
    <row r="13" spans="1:33" ht="20.100000000000001" customHeight="1" x14ac:dyDescent="0.2">
      <c r="A13" s="16"/>
      <c r="B13" s="17">
        <v>4.1666666666666664E-2</v>
      </c>
      <c r="C13" s="18">
        <f>+'[3]ENEL PCA+PCF'!$C12</f>
        <v>158.60792333333299</v>
      </c>
      <c r="D13" s="18">
        <f>+'[4]ENEL PCA+PCF'!$C12</f>
        <v>158.11910166666701</v>
      </c>
      <c r="E13" s="18">
        <f>+'[5]ENEL PCA+PCF'!$C12</f>
        <v>159.362721666666</v>
      </c>
      <c r="F13" s="18">
        <f>+'[6]ENEL PCA+PCF'!$C12</f>
        <v>159.60499999999999</v>
      </c>
      <c r="G13" s="18">
        <f>+'[7]ENEL PCA+PCF'!$C12</f>
        <v>159.60499999999999</v>
      </c>
      <c r="H13" s="18">
        <f>+'[8]ENEL PCA+PCF'!$C12</f>
        <v>159.60499999999999</v>
      </c>
      <c r="I13" s="18">
        <f>+'[9]ENEL PCA+PCF'!$C12</f>
        <v>159.122533333333</v>
      </c>
      <c r="J13" s="18">
        <f>+'[10]ENEL PCA+PCF'!$C12</f>
        <v>159.274</v>
      </c>
      <c r="K13" s="18">
        <f>+'[11]ENEL PCA+PCF'!$C12</f>
        <v>158.40046166666701</v>
      </c>
      <c r="L13" s="18">
        <f>+'[12]ENEL PCA+PCF'!$C12</f>
        <v>160.428496666667</v>
      </c>
      <c r="M13" s="18">
        <f>+'[13]ENEL PCA+PCF'!$C12</f>
        <v>159.24115</v>
      </c>
      <c r="N13" s="18">
        <f>+'[14]ENEL PCA+PCF'!$C12</f>
        <v>159.05719999999999</v>
      </c>
      <c r="O13" s="18">
        <f>+'[15]ENEL PCA+PCF'!$C12</f>
        <v>152.15600000000001</v>
      </c>
      <c r="P13" s="18">
        <f>+'[16]ENEL PCA+PCF'!$C12</f>
        <v>151.65522999999999</v>
      </c>
      <c r="Q13" s="18">
        <f>+'[17]ENEL PCA+PCF'!$C12</f>
        <v>157.80040333333301</v>
      </c>
      <c r="R13" s="18">
        <f>+'[18]ENEL PCA+PCF'!$C12</f>
        <v>156.622723333333</v>
      </c>
      <c r="S13" s="18">
        <f>+'[19]ENEL PCA+PCF'!$C12</f>
        <v>156.55736666666701</v>
      </c>
      <c r="T13" s="18">
        <f>+'[20]ENEL PCA+PCF'!$C12</f>
        <v>156.18</v>
      </c>
      <c r="U13" s="18">
        <f>+'[21]ENEL PCA+PCF'!$C12</f>
        <v>155.99502166666699</v>
      </c>
      <c r="V13" s="18">
        <f>+'[22]ENEL PCA+PCF'!$C12</f>
        <v>157.50435166666699</v>
      </c>
      <c r="W13" s="18">
        <f>+'[23]ENEL PCA+PCF'!$C12</f>
        <v>156.81</v>
      </c>
      <c r="X13" s="18">
        <f>+'[24]ENEL PCA+PCF'!$C12</f>
        <v>161.284955</v>
      </c>
      <c r="Y13" s="18">
        <f>+'[25]ENEL PCA+PCF'!$C12</f>
        <v>155.726333333333</v>
      </c>
      <c r="Z13" s="18">
        <f>+'[26]ENEL PCA+PCF'!$C12</f>
        <v>156.80682999999999</v>
      </c>
      <c r="AA13" s="18">
        <f>+'[27]ENEL PCA+PCF'!$C12</f>
        <v>156.46409333333301</v>
      </c>
      <c r="AB13" s="18">
        <f>+'[28]ENEL PCA+PCF'!$C12</f>
        <v>156.47951333333299</v>
      </c>
      <c r="AC13" s="18">
        <f>+'[29]ENEL PCA+PCF'!$C12</f>
        <v>158.11654166666699</v>
      </c>
      <c r="AD13" s="18">
        <f>+'[30]ENEL PCA+PCF'!$C12</f>
        <v>153.77668</v>
      </c>
      <c r="AE13" s="18">
        <f>+'[31]ENEL PCA+PCF'!$C12</f>
        <v>144.60973833333301</v>
      </c>
      <c r="AF13" s="18">
        <f>+'[32]ENEL PCA+PCF'!$C12</f>
        <v>145.98775333333299</v>
      </c>
      <c r="AG13" s="18">
        <f>+'[33]ENEL PCA+PCF'!$C12</f>
        <v>156.630621666667</v>
      </c>
    </row>
    <row r="14" spans="1:33" ht="20.100000000000001" customHeight="1" x14ac:dyDescent="0.2">
      <c r="A14" s="16"/>
      <c r="B14" s="17">
        <v>8.3333333333333301E-2</v>
      </c>
      <c r="C14" s="18">
        <f>+'[3]ENEL PCA+PCF'!$C13</f>
        <v>158.588423333333</v>
      </c>
      <c r="D14" s="18">
        <f>+'[4]ENEL PCA+PCF'!$C13</f>
        <v>158.32822666666701</v>
      </c>
      <c r="E14" s="18">
        <f>+'[5]ENEL PCA+PCF'!$C13</f>
        <v>158.54743500000001</v>
      </c>
      <c r="F14" s="18">
        <f>+'[6]ENEL PCA+PCF'!$C13</f>
        <v>158.87732500000001</v>
      </c>
      <c r="G14" s="18">
        <f>+'[7]ENEL PCA+PCF'!$C13</f>
        <v>159.60499999999999</v>
      </c>
      <c r="H14" s="18">
        <f>+'[8]ENEL PCA+PCF'!$C13</f>
        <v>159.60499999999999</v>
      </c>
      <c r="I14" s="18">
        <f>+'[9]ENEL PCA+PCF'!$C13</f>
        <v>158.26194166666701</v>
      </c>
      <c r="J14" s="18">
        <f>+'[10]ENEL PCA+PCF'!$C13</f>
        <v>159.274</v>
      </c>
      <c r="K14" s="18">
        <f>+'[11]ENEL PCA+PCF'!$C13</f>
        <v>161.20826</v>
      </c>
      <c r="L14" s="18">
        <f>+'[12]ENEL PCA+PCF'!$C13</f>
        <v>160.51752500000001</v>
      </c>
      <c r="M14" s="18">
        <f>+'[13]ENEL PCA+PCF'!$C13</f>
        <v>159.274</v>
      </c>
      <c r="N14" s="18">
        <f>+'[14]ENEL PCA+PCF'!$C13</f>
        <v>158.90337833333299</v>
      </c>
      <c r="O14" s="18">
        <f>+'[15]ENEL PCA+PCF'!$C13</f>
        <v>147.40383666666699</v>
      </c>
      <c r="P14" s="18">
        <f>+'[16]ENEL PCA+PCF'!$C13</f>
        <v>152.567311666667</v>
      </c>
      <c r="Q14" s="18">
        <f>+'[17]ENEL PCA+PCF'!$C13</f>
        <v>156.62092999999999</v>
      </c>
      <c r="R14" s="18">
        <f>+'[18]ENEL PCA+PCF'!$C13</f>
        <v>156.97239500000001</v>
      </c>
      <c r="S14" s="18">
        <f>+'[19]ENEL PCA+PCF'!$C13</f>
        <v>156.55886166666701</v>
      </c>
      <c r="T14" s="18">
        <f>+'[20]ENEL PCA+PCF'!$C13</f>
        <v>156.18</v>
      </c>
      <c r="U14" s="18">
        <f>+'[21]ENEL PCA+PCF'!$C13</f>
        <v>155.848356666667</v>
      </c>
      <c r="V14" s="18">
        <f>+'[22]ENEL PCA+PCF'!$C13</f>
        <v>159.16114166666699</v>
      </c>
      <c r="W14" s="18">
        <f>+'[23]ENEL PCA+PCF'!$C13</f>
        <v>156.81</v>
      </c>
      <c r="X14" s="18">
        <f>+'[24]ENEL PCA+PCF'!$C13</f>
        <v>156.81</v>
      </c>
      <c r="Y14" s="18">
        <f>+'[25]ENEL PCA+PCF'!$C13</f>
        <v>154.57091</v>
      </c>
      <c r="Z14" s="18">
        <f>+'[26]ENEL PCA+PCF'!$C13</f>
        <v>156.830626666667</v>
      </c>
      <c r="AA14" s="18">
        <f>+'[27]ENEL PCA+PCF'!$C13</f>
        <v>156.47178</v>
      </c>
      <c r="AB14" s="18">
        <f>+'[28]ENEL PCA+PCF'!$C13</f>
        <v>156.450086666667</v>
      </c>
      <c r="AC14" s="18">
        <f>+'[29]ENEL PCA+PCF'!$C13</f>
        <v>151.677748333333</v>
      </c>
      <c r="AD14" s="18">
        <f>+'[30]ENEL PCA+PCF'!$C13</f>
        <v>154.05455499999999</v>
      </c>
      <c r="AE14" s="18">
        <f>+'[31]ENEL PCA+PCF'!$C13</f>
        <v>144.60716333333301</v>
      </c>
      <c r="AF14" s="18">
        <f>+'[32]ENEL PCA+PCF'!$C13</f>
        <v>145.45740000000001</v>
      </c>
      <c r="AG14" s="18">
        <f>+'[33]ENEL PCA+PCF'!$C13</f>
        <v>161.08122499999999</v>
      </c>
    </row>
    <row r="15" spans="1:33" ht="20.100000000000001" customHeight="1" x14ac:dyDescent="0.2">
      <c r="A15" s="16"/>
      <c r="B15" s="17">
        <v>0.125</v>
      </c>
      <c r="C15" s="18">
        <f>+'[3]ENEL PCA+PCF'!$C14</f>
        <v>158.548925</v>
      </c>
      <c r="D15" s="18">
        <f>+'[4]ENEL PCA+PCF'!$C14</f>
        <v>158.33206999999999</v>
      </c>
      <c r="E15" s="18">
        <f>+'[5]ENEL PCA+PCF'!$C14</f>
        <v>158.54671166666699</v>
      </c>
      <c r="F15" s="18">
        <f>+'[6]ENEL PCA+PCF'!$C14</f>
        <v>158.67016166666701</v>
      </c>
      <c r="G15" s="18">
        <f>+'[7]ENEL PCA+PCF'!$C14</f>
        <v>159.60499999999999</v>
      </c>
      <c r="H15" s="18">
        <f>+'[8]ENEL PCA+PCF'!$C14</f>
        <v>159.60499999999999</v>
      </c>
      <c r="I15" s="18">
        <f>+'[9]ENEL PCA+PCF'!$C14</f>
        <v>158.26525833333301</v>
      </c>
      <c r="J15" s="18">
        <f>+'[10]ENEL PCA+PCF'!$C14</f>
        <v>158.39191500000001</v>
      </c>
      <c r="K15" s="18">
        <f>+'[11]ENEL PCA+PCF'!$C14</f>
        <v>156.094603333333</v>
      </c>
      <c r="L15" s="18">
        <f>+'[12]ENEL PCA+PCF'!$C14</f>
        <v>161.97711833333301</v>
      </c>
      <c r="M15" s="18">
        <f>+'[13]ENEL PCA+PCF'!$C14</f>
        <v>159.274</v>
      </c>
      <c r="N15" s="18">
        <f>+'[14]ENEL PCA+PCF'!$C14</f>
        <v>161.58131333333299</v>
      </c>
      <c r="O15" s="18">
        <f>+'[15]ENEL PCA+PCF'!$C14</f>
        <v>148.88731000000001</v>
      </c>
      <c r="P15" s="18">
        <f>+'[16]ENEL PCA+PCF'!$C14</f>
        <v>150.074228333333</v>
      </c>
      <c r="Q15" s="18">
        <f>+'[17]ENEL PCA+PCF'!$C14</f>
        <v>156.38356999999999</v>
      </c>
      <c r="R15" s="18">
        <f>+'[18]ENEL PCA+PCF'!$C14</f>
        <v>157.058155</v>
      </c>
      <c r="S15" s="18">
        <f>+'[19]ENEL PCA+PCF'!$C14</f>
        <v>157.78726666666699</v>
      </c>
      <c r="T15" s="18">
        <f>+'[20]ENEL PCA+PCF'!$C14</f>
        <v>155.77542500000001</v>
      </c>
      <c r="U15" s="18">
        <f>+'[21]ENEL PCA+PCF'!$C14</f>
        <v>156.18180333333299</v>
      </c>
      <c r="V15" s="18">
        <f>+'[22]ENEL PCA+PCF'!$C14</f>
        <v>154.40704833333299</v>
      </c>
      <c r="W15" s="18">
        <f>+'[23]ENEL PCA+PCF'!$C14</f>
        <v>157.110805</v>
      </c>
      <c r="X15" s="18">
        <f>+'[24]ENEL PCA+PCF'!$C14</f>
        <v>156.81</v>
      </c>
      <c r="Y15" s="18">
        <f>+'[25]ENEL PCA+PCF'!$C14</f>
        <v>154.87015500000001</v>
      </c>
      <c r="Z15" s="18">
        <f>+'[26]ENEL PCA+PCF'!$C14</f>
        <v>157.11045166666699</v>
      </c>
      <c r="AA15" s="18">
        <f>+'[27]ENEL PCA+PCF'!$C14</f>
        <v>156.46894</v>
      </c>
      <c r="AB15" s="18">
        <f>+'[28]ENEL PCA+PCF'!$C14</f>
        <v>156.476521666667</v>
      </c>
      <c r="AC15" s="18">
        <f>+'[29]ENEL PCA+PCF'!$C14</f>
        <v>147.46203333333301</v>
      </c>
      <c r="AD15" s="18">
        <f>+'[30]ENEL PCA+PCF'!$C14</f>
        <v>154.09381666666701</v>
      </c>
      <c r="AE15" s="18">
        <f>+'[31]ENEL PCA+PCF'!$C14</f>
        <v>146.086536666667</v>
      </c>
      <c r="AF15" s="18">
        <f>+'[32]ENEL PCA+PCF'!$C14</f>
        <v>145.66775000000001</v>
      </c>
      <c r="AG15" s="18">
        <f>+'[33]ENEL PCA+PCF'!$C14</f>
        <v>155.992388333333</v>
      </c>
    </row>
    <row r="16" spans="1:33" ht="20.100000000000001" customHeight="1" x14ac:dyDescent="0.2">
      <c r="A16" s="16"/>
      <c r="B16" s="17">
        <v>0.16666666666666699</v>
      </c>
      <c r="C16" s="18">
        <f>+'[3]ENEL PCA+PCF'!$C15</f>
        <v>158.559656666667</v>
      </c>
      <c r="D16" s="18">
        <f>+'[4]ENEL PCA+PCF'!$C15</f>
        <v>158.31568999999999</v>
      </c>
      <c r="E16" s="18">
        <f>+'[5]ENEL PCA+PCF'!$C15</f>
        <v>158.54723833333301</v>
      </c>
      <c r="F16" s="18">
        <f>+'[6]ENEL PCA+PCF'!$C15</f>
        <v>158.65338</v>
      </c>
      <c r="G16" s="18">
        <f>+'[7]ENEL PCA+PCF'!$C15</f>
        <v>159.60499999999999</v>
      </c>
      <c r="H16" s="18">
        <f>+'[8]ENEL PCA+PCF'!$C15</f>
        <v>159.60499999999999</v>
      </c>
      <c r="I16" s="18">
        <f>+'[9]ENEL PCA+PCF'!$C15</f>
        <v>158.28114833333299</v>
      </c>
      <c r="J16" s="18">
        <f>+'[10]ENEL PCA+PCF'!$C15</f>
        <v>158.24814000000001</v>
      </c>
      <c r="K16" s="18">
        <f>+'[11]ENEL PCA+PCF'!$C15</f>
        <v>153.06603000000001</v>
      </c>
      <c r="L16" s="18">
        <f>+'[12]ENEL PCA+PCF'!$C15</f>
        <v>156.95680166666699</v>
      </c>
      <c r="M16" s="18">
        <f>+'[13]ENEL PCA+PCF'!$C15</f>
        <v>159.274</v>
      </c>
      <c r="N16" s="18">
        <f>+'[14]ENEL PCA+PCF'!$C15</f>
        <v>156.63159166666699</v>
      </c>
      <c r="O16" s="18">
        <f>+'[15]ENEL PCA+PCF'!$C15</f>
        <v>141.754056666667</v>
      </c>
      <c r="P16" s="18">
        <f>+'[16]ENEL PCA+PCF'!$C15</f>
        <v>149.46899999999999</v>
      </c>
      <c r="Q16" s="18">
        <f>+'[17]ENEL PCA+PCF'!$C15</f>
        <v>156.56110333333299</v>
      </c>
      <c r="R16" s="18">
        <f>+'[18]ENEL PCA+PCF'!$C15</f>
        <v>157.20023499999999</v>
      </c>
      <c r="S16" s="18">
        <f>+'[19]ENEL PCA+PCF'!$C15</f>
        <v>156.975426666667</v>
      </c>
      <c r="T16" s="18">
        <f>+'[20]ENEL PCA+PCF'!$C15</f>
        <v>155.783921666667</v>
      </c>
      <c r="U16" s="18">
        <f>+'[21]ENEL PCA+PCF'!$C15</f>
        <v>156.177065</v>
      </c>
      <c r="V16" s="18">
        <f>+'[22]ENEL PCA+PCF'!$C15</f>
        <v>154.412698333333</v>
      </c>
      <c r="W16" s="18">
        <f>+'[23]ENEL PCA+PCF'!$C15</f>
        <v>156.81</v>
      </c>
      <c r="X16" s="18">
        <f>+'[24]ENEL PCA+PCF'!$C15</f>
        <v>161.20553166666701</v>
      </c>
      <c r="Y16" s="18">
        <f>+'[25]ENEL PCA+PCF'!$C15</f>
        <v>154.50675166666699</v>
      </c>
      <c r="Z16" s="18">
        <f>+'[26]ENEL PCA+PCF'!$C15</f>
        <v>160.117713333333</v>
      </c>
      <c r="AA16" s="18">
        <f>+'[27]ENEL PCA+PCF'!$C15</f>
        <v>156.47872000000001</v>
      </c>
      <c r="AB16" s="18">
        <f>+'[28]ENEL PCA+PCF'!$C15</f>
        <v>156.46458166666699</v>
      </c>
      <c r="AC16" s="18">
        <f>+'[29]ENEL PCA+PCF'!$C15</f>
        <v>147.97470000000001</v>
      </c>
      <c r="AD16" s="18">
        <f>+'[30]ENEL PCA+PCF'!$C15</f>
        <v>153.77132666666699</v>
      </c>
      <c r="AE16" s="18">
        <f>+'[31]ENEL PCA+PCF'!$C15</f>
        <v>152.02612500000001</v>
      </c>
      <c r="AF16" s="18">
        <f>+'[32]ENEL PCA+PCF'!$C15</f>
        <v>148.595215</v>
      </c>
      <c r="AG16" s="18">
        <f>+'[33]ENEL PCA+PCF'!$C15</f>
        <v>155.990475</v>
      </c>
    </row>
    <row r="17" spans="1:108" ht="20.100000000000001" customHeight="1" x14ac:dyDescent="0.2">
      <c r="A17" s="16"/>
      <c r="B17" s="17">
        <v>0.20833333333333301</v>
      </c>
      <c r="C17" s="18">
        <f>+'[3]ENEL PCA+PCF'!$C16</f>
        <v>158.75878333333301</v>
      </c>
      <c r="D17" s="18">
        <f>+'[4]ENEL PCA+PCF'!$C16</f>
        <v>158.186735</v>
      </c>
      <c r="E17" s="18">
        <f>+'[5]ENEL PCA+PCF'!$C16</f>
        <v>158.540175</v>
      </c>
      <c r="F17" s="18">
        <f>+'[6]ENEL PCA+PCF'!$C16</f>
        <v>159.37534333333301</v>
      </c>
      <c r="G17" s="18">
        <f>+'[7]ENEL PCA+PCF'!$C16</f>
        <v>159.60499999999999</v>
      </c>
      <c r="H17" s="18">
        <f>+'[8]ENEL PCA+PCF'!$C16</f>
        <v>159.60499999999999</v>
      </c>
      <c r="I17" s="18">
        <f>+'[9]ENEL PCA+PCF'!$C16</f>
        <v>158.815028333333</v>
      </c>
      <c r="J17" s="18">
        <f>+'[10]ENEL PCA+PCF'!$C16</f>
        <v>159.02282500000001</v>
      </c>
      <c r="K17" s="18">
        <f>+'[11]ENEL PCA+PCF'!$C16</f>
        <v>153.82829000000001</v>
      </c>
      <c r="L17" s="18">
        <f>+'[12]ENEL PCA+PCF'!$C16</f>
        <v>160.04754666666699</v>
      </c>
      <c r="M17" s="18">
        <f>+'[13]ENEL PCA+PCF'!$C16</f>
        <v>159.274</v>
      </c>
      <c r="N17" s="18">
        <f>+'[14]ENEL PCA+PCF'!$C16</f>
        <v>156.64053999999999</v>
      </c>
      <c r="O17" s="18">
        <f>+'[15]ENEL PCA+PCF'!$C16</f>
        <v>152.15600000000001</v>
      </c>
      <c r="P17" s="18">
        <f>+'[16]ENEL PCA+PCF'!$C16</f>
        <v>153.439551666667</v>
      </c>
      <c r="Q17" s="18">
        <f>+'[17]ENEL PCA+PCF'!$C16</f>
        <v>159.48072500000001</v>
      </c>
      <c r="R17" s="18">
        <f>+'[18]ENEL PCA+PCF'!$C16</f>
        <v>156.75471999999999</v>
      </c>
      <c r="S17" s="18">
        <f>+'[19]ENEL PCA+PCF'!$C16</f>
        <v>156.55699999999999</v>
      </c>
      <c r="T17" s="18">
        <f>+'[20]ENEL PCA+PCF'!$C16</f>
        <v>156.47644</v>
      </c>
      <c r="U17" s="18">
        <f>+'[21]ENEL PCA+PCF'!$C16</f>
        <v>156.16343499999999</v>
      </c>
      <c r="V17" s="18">
        <f>+'[22]ENEL PCA+PCF'!$C16</f>
        <v>154.404596666667</v>
      </c>
      <c r="W17" s="18">
        <f>+'[23]ENEL PCA+PCF'!$C16</f>
        <v>155.47105166666699</v>
      </c>
      <c r="X17" s="18">
        <f>+'[24]ENEL PCA+PCF'!$C16</f>
        <v>158.48201166666701</v>
      </c>
      <c r="Y17" s="18">
        <f>+'[25]ENEL PCA+PCF'!$C16</f>
        <v>152.45409166666701</v>
      </c>
      <c r="Z17" s="18">
        <f>+'[26]ENEL PCA+PCF'!$C16</f>
        <v>152.39463833333301</v>
      </c>
      <c r="AA17" s="18">
        <f>+'[27]ENEL PCA+PCF'!$C16</f>
        <v>160.369765</v>
      </c>
      <c r="AB17" s="18">
        <f>+'[28]ENEL PCA+PCF'!$C16</f>
        <v>160.45583500000001</v>
      </c>
      <c r="AC17" s="18">
        <f>+'[29]ENEL PCA+PCF'!$C16</f>
        <v>148.46903333333299</v>
      </c>
      <c r="AD17" s="18">
        <f>+'[30]ENEL PCA+PCF'!$C16</f>
        <v>153.952073333333</v>
      </c>
      <c r="AE17" s="18">
        <f>+'[31]ENEL PCA+PCF'!$C16</f>
        <v>154.53312666666699</v>
      </c>
      <c r="AF17" s="18">
        <f>+'[32]ENEL PCA+PCF'!$C16</f>
        <v>145.80540833333299</v>
      </c>
      <c r="AG17" s="18">
        <f>+'[33]ENEL PCA+PCF'!$C16</f>
        <v>161.642278333333</v>
      </c>
    </row>
    <row r="18" spans="1:108" ht="20.100000000000001" customHeight="1" x14ac:dyDescent="0.2">
      <c r="A18" s="16"/>
      <c r="B18" s="17">
        <v>0.25</v>
      </c>
      <c r="C18" s="18">
        <f>+'[3]ENEL PCA+PCF'!$C17</f>
        <v>159.60499999999999</v>
      </c>
      <c r="D18" s="18">
        <f>+'[4]ENEL PCA+PCF'!$C17</f>
        <v>159.23783</v>
      </c>
      <c r="E18" s="18">
        <f>+'[5]ENEL PCA+PCF'!$C17</f>
        <v>159.282336666666</v>
      </c>
      <c r="F18" s="18">
        <f>+'[6]ENEL PCA+PCF'!$C17</f>
        <v>159.60499999999999</v>
      </c>
      <c r="G18" s="18">
        <f>+'[7]ENEL PCA+PCF'!$C17</f>
        <v>159.60499999999999</v>
      </c>
      <c r="H18" s="18">
        <f>+'[8]ENEL PCA+PCF'!$C17</f>
        <v>159.44664166666601</v>
      </c>
      <c r="I18" s="18">
        <f>+'[9]ENEL PCA+PCF'!$C17</f>
        <v>159.274</v>
      </c>
      <c r="J18" s="18">
        <f>+'[10]ENEL PCA+PCF'!$C17</f>
        <v>159.145951666667</v>
      </c>
      <c r="K18" s="18">
        <f>+'[11]ENEL PCA+PCF'!$C17</f>
        <v>158.06991666666701</v>
      </c>
      <c r="L18" s="18">
        <f>+'[12]ENEL PCA+PCF'!$C17</f>
        <v>161.76829166666701</v>
      </c>
      <c r="M18" s="18">
        <f>+'[13]ENEL PCA+PCF'!$C17</f>
        <v>159.274</v>
      </c>
      <c r="N18" s="18">
        <f>+'[14]ENEL PCA+PCF'!$C17</f>
        <v>160.35947166666699</v>
      </c>
      <c r="O18" s="18">
        <f>+'[15]ENEL PCA+PCF'!$C17</f>
        <v>159.38927166666701</v>
      </c>
      <c r="P18" s="18">
        <f>+'[16]ENEL PCA+PCF'!$C17</f>
        <v>156.477413333333</v>
      </c>
      <c r="Q18" s="18">
        <f>+'[17]ENEL PCA+PCF'!$C17</f>
        <v>156.81753333333299</v>
      </c>
      <c r="R18" s="18">
        <f>+'[18]ENEL PCA+PCF'!$C17</f>
        <v>156.55699999999999</v>
      </c>
      <c r="S18" s="18">
        <f>+'[19]ENEL PCA+PCF'!$C17</f>
        <v>160.13811833333301</v>
      </c>
      <c r="T18" s="18">
        <f>+'[20]ENEL PCA+PCF'!$C17</f>
        <v>156.55699999999999</v>
      </c>
      <c r="U18" s="18">
        <f>+'[21]ENEL PCA+PCF'!$C17</f>
        <v>156.42245333333301</v>
      </c>
      <c r="V18" s="18">
        <f>+'[22]ENEL PCA+PCF'!$C17</f>
        <v>158.47857166666699</v>
      </c>
      <c r="W18" s="18">
        <f>+'[23]ENEL PCA+PCF'!$C17</f>
        <v>158.84854999999999</v>
      </c>
      <c r="X18" s="18">
        <f>+'[24]ENEL PCA+PCF'!$C17</f>
        <v>157.665785</v>
      </c>
      <c r="Y18" s="18">
        <f>+'[25]ENEL PCA+PCF'!$C17</f>
        <v>156.429656666667</v>
      </c>
      <c r="Z18" s="18">
        <f>+'[26]ENEL PCA+PCF'!$C17</f>
        <v>159.71122500000001</v>
      </c>
      <c r="AA18" s="18">
        <f>+'[27]ENEL PCA+PCF'!$C17</f>
        <v>157.47444166666699</v>
      </c>
      <c r="AB18" s="18">
        <f>+'[28]ENEL PCA+PCF'!$C17</f>
        <v>156.55804833333301</v>
      </c>
      <c r="AC18" s="18">
        <f>+'[29]ENEL PCA+PCF'!$C17</f>
        <v>153.86781666666701</v>
      </c>
      <c r="AD18" s="18">
        <f>+'[30]ENEL PCA+PCF'!$C17</f>
        <v>158.28082333333401</v>
      </c>
      <c r="AE18" s="18">
        <f>+'[31]ENEL PCA+PCF'!$C17</f>
        <v>153.37757999999999</v>
      </c>
      <c r="AF18" s="18">
        <f>+'[32]ENEL PCA+PCF'!$C17</f>
        <v>148.54328000000001</v>
      </c>
      <c r="AG18" s="18">
        <f>+'[33]ENEL PCA+PCF'!$C17</f>
        <v>156.99968833333301</v>
      </c>
    </row>
    <row r="19" spans="1:108" ht="20.100000000000001" customHeight="1" x14ac:dyDescent="0.2">
      <c r="A19" s="16"/>
      <c r="B19" s="17">
        <v>0.29166666666666702</v>
      </c>
      <c r="C19" s="18">
        <f>+'[3]ENEL PCA+PCF'!$C18</f>
        <v>159.60499999999999</v>
      </c>
      <c r="D19" s="18">
        <f>+'[4]ENEL PCA+PCF'!$C18</f>
        <v>159.60499999999999</v>
      </c>
      <c r="E19" s="18">
        <f>+'[5]ENEL PCA+PCF'!$C18</f>
        <v>159.60499999999999</v>
      </c>
      <c r="F19" s="18">
        <f>+'[6]ENEL PCA+PCF'!$C18</f>
        <v>159.60499999999999</v>
      </c>
      <c r="G19" s="18">
        <f>+'[7]ENEL PCA+PCF'!$C18</f>
        <v>159.60499999999999</v>
      </c>
      <c r="H19" s="18">
        <f>+'[8]ENEL PCA+PCF'!$C18</f>
        <v>160.962146666667</v>
      </c>
      <c r="I19" s="18">
        <f>+'[9]ENEL PCA+PCF'!$C18</f>
        <v>163.18579666666699</v>
      </c>
      <c r="J19" s="18">
        <f>+'[10]ENEL PCA+PCF'!$C18</f>
        <v>161.73215666666701</v>
      </c>
      <c r="K19" s="18">
        <f>+'[11]ENEL PCA+PCF'!$C18</f>
        <v>160.86261999999999</v>
      </c>
      <c r="L19" s="18">
        <f>+'[12]ENEL PCA+PCF'!$C18</f>
        <v>160.386126666667</v>
      </c>
      <c r="M19" s="18">
        <f>+'[13]ENEL PCA+PCF'!$C18</f>
        <v>159.285883333333</v>
      </c>
      <c r="N19" s="18">
        <f>+'[14]ENEL PCA+PCF'!$C18</f>
        <v>161.524548333333</v>
      </c>
      <c r="O19" s="18">
        <f>+'[15]ENEL PCA+PCF'!$C18</f>
        <v>155.61772666666701</v>
      </c>
      <c r="P19" s="18">
        <f>+'[16]ENEL PCA+PCF'!$C18</f>
        <v>155.38639166666701</v>
      </c>
      <c r="Q19" s="18">
        <f>+'[17]ENEL PCA+PCF'!$C18</f>
        <v>156.67341166666699</v>
      </c>
      <c r="R19" s="18">
        <f>+'[18]ENEL PCA+PCF'!$C18</f>
        <v>156.55719999999999</v>
      </c>
      <c r="S19" s="18">
        <f>+'[19]ENEL PCA+PCF'!$C18</f>
        <v>158.09150666666699</v>
      </c>
      <c r="T19" s="18">
        <f>+'[20]ENEL PCA+PCF'!$C18</f>
        <v>156.55699999999999</v>
      </c>
      <c r="U19" s="18">
        <f>+'[21]ENEL PCA+PCF'!$C18</f>
        <v>156.25026833333399</v>
      </c>
      <c r="V19" s="18">
        <f>+'[22]ENEL PCA+PCF'!$C18</f>
        <v>159.911223333333</v>
      </c>
      <c r="W19" s="18">
        <f>+'[23]ENEL PCA+PCF'!$C18</f>
        <v>157.66499999999999</v>
      </c>
      <c r="X19" s="18">
        <f>+'[24]ENEL PCA+PCF'!$C18</f>
        <v>157.66499999999999</v>
      </c>
      <c r="Y19" s="18">
        <f>+'[25]ENEL PCA+PCF'!$C18</f>
        <v>157.45857166666701</v>
      </c>
      <c r="Z19" s="18">
        <f>+'[26]ENEL PCA+PCF'!$C18</f>
        <v>157.46877000000001</v>
      </c>
      <c r="AA19" s="18">
        <f>+'[27]ENEL PCA+PCF'!$C18</f>
        <v>157.66499999999999</v>
      </c>
      <c r="AB19" s="18">
        <f>+'[28]ENEL PCA+PCF'!$C18</f>
        <v>157.25992500000001</v>
      </c>
      <c r="AC19" s="18">
        <f>+'[29]ENEL PCA+PCF'!$C18</f>
        <v>156.52270666666701</v>
      </c>
      <c r="AD19" s="18">
        <f>+'[30]ENEL PCA+PCF'!$C18</f>
        <v>157.32499999999999</v>
      </c>
      <c r="AE19" s="18">
        <f>+'[31]ENEL PCA+PCF'!$C18</f>
        <v>158.622633333333</v>
      </c>
      <c r="AF19" s="18">
        <f>+'[32]ENEL PCA+PCF'!$C18</f>
        <v>158.36404166666699</v>
      </c>
      <c r="AG19" s="18">
        <f>+'[33]ENEL PCA+PCF'!$C18</f>
        <v>157.32499999999999</v>
      </c>
    </row>
    <row r="20" spans="1:108" ht="20.100000000000001" customHeight="1" x14ac:dyDescent="0.2">
      <c r="A20" s="16"/>
      <c r="B20" s="17">
        <v>0.33333333333333298</v>
      </c>
      <c r="C20" s="18">
        <f>+'[3]ENEL PCA+PCF'!$C19</f>
        <v>162.46347666666699</v>
      </c>
      <c r="D20" s="18">
        <f>+'[4]ENEL PCA+PCF'!$C19</f>
        <v>161.79644833333299</v>
      </c>
      <c r="E20" s="18">
        <f>+'[5]ENEL PCA+PCF'!$C19</f>
        <v>159.60499999999999</v>
      </c>
      <c r="F20" s="18">
        <f>+'[6]ENEL PCA+PCF'!$C19</f>
        <v>164.53715333333301</v>
      </c>
      <c r="G20" s="18">
        <f>+'[7]ENEL PCA+PCF'!$C19</f>
        <v>165.70718833333299</v>
      </c>
      <c r="H20" s="18">
        <f>+'[8]ENEL PCA+PCF'!$C19</f>
        <v>158.75193166666699</v>
      </c>
      <c r="I20" s="18">
        <f>+'[9]ENEL PCA+PCF'!$C19</f>
        <v>161.28750833333299</v>
      </c>
      <c r="J20" s="18">
        <f>+'[10]ENEL PCA+PCF'!$C19</f>
        <v>158.92653000000001</v>
      </c>
      <c r="K20" s="18">
        <f>+'[11]ENEL PCA+PCF'!$C19</f>
        <v>159.46354833333299</v>
      </c>
      <c r="L20" s="18">
        <f>+'[12]ENEL PCA+PCF'!$C19</f>
        <v>162.338758333333</v>
      </c>
      <c r="M20" s="18">
        <f>+'[13]ENEL PCA+PCF'!$C19</f>
        <v>163.09253000000001</v>
      </c>
      <c r="N20" s="18">
        <f>+'[14]ENEL PCA+PCF'!$C19</f>
        <v>158.701478333333</v>
      </c>
      <c r="O20" s="18">
        <f>+'[15]ENEL PCA+PCF'!$C19</f>
        <v>162.065306666667</v>
      </c>
      <c r="P20" s="18">
        <f>+'[16]ENEL PCA+PCF'!$C19</f>
        <v>158.10432499999999</v>
      </c>
      <c r="Q20" s="18">
        <f>+'[17]ENEL PCA+PCF'!$C19</f>
        <v>161.47833333333301</v>
      </c>
      <c r="R20" s="18">
        <f>+'[18]ENEL PCA+PCF'!$C19</f>
        <v>163.31451833333301</v>
      </c>
      <c r="S20" s="18">
        <f>+'[19]ENEL PCA+PCF'!$C19</f>
        <v>162.74058833333299</v>
      </c>
      <c r="T20" s="18">
        <f>+'[20]ENEL PCA+PCF'!$C19</f>
        <v>158.55284166666701</v>
      </c>
      <c r="U20" s="18">
        <f>+'[21]ENEL PCA+PCF'!$C19</f>
        <v>160.627276666667</v>
      </c>
      <c r="V20" s="18">
        <f>+'[22]ENEL PCA+PCF'!$C19</f>
        <v>154.405331666667</v>
      </c>
      <c r="W20" s="18">
        <f>+'[23]ENEL PCA+PCF'!$C19</f>
        <v>161.273226666667</v>
      </c>
      <c r="X20" s="18">
        <f>+'[24]ENEL PCA+PCF'!$C19</f>
        <v>160.692878333333</v>
      </c>
      <c r="Y20" s="18">
        <f>+'[25]ENEL PCA+PCF'!$C19</f>
        <v>159.983268333333</v>
      </c>
      <c r="Z20" s="18">
        <f>+'[26]ENEL PCA+PCF'!$C19</f>
        <v>161.60130166666701</v>
      </c>
      <c r="AA20" s="18">
        <f>+'[27]ENEL PCA+PCF'!$C19</f>
        <v>160.43488666666701</v>
      </c>
      <c r="AB20" s="18">
        <f>+'[28]ENEL PCA+PCF'!$C19</f>
        <v>163.19702000000001</v>
      </c>
      <c r="AC20" s="18">
        <f>+'[29]ENEL PCA+PCF'!$C19</f>
        <v>159.75482833333299</v>
      </c>
      <c r="AD20" s="18">
        <f>+'[30]ENEL PCA+PCF'!$C19</f>
        <v>161.20929833333301</v>
      </c>
      <c r="AE20" s="18">
        <f>+'[31]ENEL PCA+PCF'!$C19</f>
        <v>158.18467833333301</v>
      </c>
      <c r="AF20" s="18">
        <f>+'[32]ENEL PCA+PCF'!$C19</f>
        <v>159.63446999999999</v>
      </c>
      <c r="AG20" s="18">
        <f>+'[33]ENEL PCA+PCF'!$C19</f>
        <v>160.83731</v>
      </c>
    </row>
    <row r="21" spans="1:108" ht="20.100000000000001" customHeight="1" x14ac:dyDescent="0.2">
      <c r="A21" s="16"/>
      <c r="B21" s="17">
        <v>0.375</v>
      </c>
      <c r="C21" s="18">
        <f>+'[3]ENEL PCA+PCF'!$C20</f>
        <v>168.656195</v>
      </c>
      <c r="D21" s="18">
        <f>+'[4]ENEL PCA+PCF'!$C20</f>
        <v>166.683623333333</v>
      </c>
      <c r="E21" s="18">
        <f>+'[5]ENEL PCA+PCF'!$C20</f>
        <v>163.64870500000001</v>
      </c>
      <c r="F21" s="18">
        <f>+'[6]ENEL PCA+PCF'!$C20</f>
        <v>173.57181666666699</v>
      </c>
      <c r="G21" s="18">
        <f>+'[7]ENEL PCA+PCF'!$C20</f>
        <v>172.210843333333</v>
      </c>
      <c r="H21" s="18">
        <f>+'[8]ENEL PCA+PCF'!$C20</f>
        <v>159.22008666666599</v>
      </c>
      <c r="I21" s="18">
        <f>+'[9]ENEL PCA+PCF'!$C20</f>
        <v>164.159236666667</v>
      </c>
      <c r="J21" s="18">
        <f>+'[10]ENEL PCA+PCF'!$C20</f>
        <v>165.258041666667</v>
      </c>
      <c r="K21" s="18">
        <f>+'[11]ENEL PCA+PCF'!$C20</f>
        <v>172.40102666666701</v>
      </c>
      <c r="L21" s="18">
        <f>+'[12]ENEL PCA+PCF'!$C20</f>
        <v>162.823095</v>
      </c>
      <c r="M21" s="18">
        <f>+'[13]ENEL PCA+PCF'!$C20</f>
        <v>167.444858333333</v>
      </c>
      <c r="N21" s="18">
        <f>+'[14]ENEL PCA+PCF'!$C20</f>
        <v>159.274</v>
      </c>
      <c r="O21" s="18">
        <f>+'[15]ENEL PCA+PCF'!$C20</f>
        <v>158.316143333333</v>
      </c>
      <c r="P21" s="18">
        <f>+'[16]ENEL PCA+PCF'!$C20</f>
        <v>167.20892000000001</v>
      </c>
      <c r="Q21" s="18">
        <f>+'[17]ENEL PCA+PCF'!$C20</f>
        <v>167.695603333333</v>
      </c>
      <c r="R21" s="18">
        <f>+'[18]ENEL PCA+PCF'!$C20</f>
        <v>170.49087499999999</v>
      </c>
      <c r="S21" s="18">
        <f>+'[19]ENEL PCA+PCF'!$C20</f>
        <v>170.83470333333301</v>
      </c>
      <c r="T21" s="18">
        <f>+'[20]ENEL PCA+PCF'!$C20</f>
        <v>171.602385</v>
      </c>
      <c r="U21" s="18">
        <f>+'[21]ENEL PCA+PCF'!$C20</f>
        <v>158.627546666667</v>
      </c>
      <c r="V21" s="18">
        <f>+'[22]ENEL PCA+PCF'!$C20</f>
        <v>154.723211666667</v>
      </c>
      <c r="W21" s="18">
        <f>+'[23]ENEL PCA+PCF'!$C20</f>
        <v>168.762316666667</v>
      </c>
      <c r="X21" s="18">
        <f>+'[24]ENEL PCA+PCF'!$C20</f>
        <v>171.407393333333</v>
      </c>
      <c r="Y21" s="18">
        <f>+'[25]ENEL PCA+PCF'!$C20</f>
        <v>167.511838333333</v>
      </c>
      <c r="Z21" s="18">
        <f>+'[26]ENEL PCA+PCF'!$C20</f>
        <v>166.552496666667</v>
      </c>
      <c r="AA21" s="18">
        <f>+'[27]ENEL PCA+PCF'!$C20</f>
        <v>166.46600166666701</v>
      </c>
      <c r="AB21" s="18">
        <f>+'[28]ENEL PCA+PCF'!$C20</f>
        <v>169.49676833333299</v>
      </c>
      <c r="AC21" s="18">
        <f>+'[29]ENEL PCA+PCF'!$C20</f>
        <v>158.164948333333</v>
      </c>
      <c r="AD21" s="18">
        <f>+'[30]ENEL PCA+PCF'!$C20</f>
        <v>171.549071666667</v>
      </c>
      <c r="AE21" s="18">
        <f>+'[31]ENEL PCA+PCF'!$C20</f>
        <v>167.26340666666701</v>
      </c>
      <c r="AF21" s="18">
        <f>+'[32]ENEL PCA+PCF'!$C20</f>
        <v>167.55266499999999</v>
      </c>
      <c r="AG21" s="18">
        <f>+'[33]ENEL PCA+PCF'!$C20</f>
        <v>167.21819500000001</v>
      </c>
    </row>
    <row r="22" spans="1:108" ht="20.100000000000001" customHeight="1" x14ac:dyDescent="0.2">
      <c r="A22" s="16"/>
      <c r="B22" s="17">
        <v>0.41666666666666702</v>
      </c>
      <c r="C22" s="18">
        <f>+'[3]ENEL PCA+PCF'!$C21</f>
        <v>171.81690499999999</v>
      </c>
      <c r="D22" s="18">
        <f>+'[4]ENEL PCA+PCF'!$C21</f>
        <v>172.41193166666699</v>
      </c>
      <c r="E22" s="18">
        <f>+'[5]ENEL PCA+PCF'!$C21</f>
        <v>168.31129166666699</v>
      </c>
      <c r="F22" s="18">
        <f>+'[6]ENEL PCA+PCF'!$C21</f>
        <v>172.971923333333</v>
      </c>
      <c r="G22" s="18">
        <f>+'[7]ENEL PCA+PCF'!$C21</f>
        <v>168.04528833333299</v>
      </c>
      <c r="H22" s="18">
        <f>+'[8]ENEL PCA+PCF'!$C21</f>
        <v>159.60499999999999</v>
      </c>
      <c r="I22" s="18">
        <f>+'[9]ENEL PCA+PCF'!$C21</f>
        <v>169.10988</v>
      </c>
      <c r="J22" s="18">
        <f>+'[10]ENEL PCA+PCF'!$C21</f>
        <v>171.66302166666699</v>
      </c>
      <c r="K22" s="18">
        <f>+'[11]ENEL PCA+PCF'!$C21</f>
        <v>170.09202833333299</v>
      </c>
      <c r="L22" s="18">
        <f>+'[12]ENEL PCA+PCF'!$C21</f>
        <v>170.39728500000001</v>
      </c>
      <c r="M22" s="18">
        <f>+'[13]ENEL PCA+PCF'!$C21</f>
        <v>172.368641666667</v>
      </c>
      <c r="N22" s="18">
        <f>+'[14]ENEL PCA+PCF'!$C21</f>
        <v>159.27966499999999</v>
      </c>
      <c r="O22" s="18">
        <f>+'[15]ENEL PCA+PCF'!$C21</f>
        <v>158.49694833333299</v>
      </c>
      <c r="P22" s="18">
        <f>+'[16]ENEL PCA+PCF'!$C21</f>
        <v>167.01563833333299</v>
      </c>
      <c r="Q22" s="18">
        <f>+'[17]ENEL PCA+PCF'!$C21</f>
        <v>170.97304500000001</v>
      </c>
      <c r="R22" s="18">
        <f>+'[18]ENEL PCA+PCF'!$C21</f>
        <v>166.37673000000001</v>
      </c>
      <c r="S22" s="18">
        <f>+'[19]ENEL PCA+PCF'!$C21</f>
        <v>166.35797500000001</v>
      </c>
      <c r="T22" s="18">
        <f>+'[20]ENEL PCA+PCF'!$C21</f>
        <v>169.034721666667</v>
      </c>
      <c r="U22" s="18">
        <f>+'[21]ENEL PCA+PCF'!$C21</f>
        <v>163.72431333333299</v>
      </c>
      <c r="V22" s="18">
        <f>+'[22]ENEL PCA+PCF'!$C21</f>
        <v>155.27512999999999</v>
      </c>
      <c r="W22" s="18">
        <f>+'[23]ENEL PCA+PCF'!$C21</f>
        <v>169.24617499999999</v>
      </c>
      <c r="X22" s="18">
        <f>+'[24]ENEL PCA+PCF'!$C21</f>
        <v>167.00975666666699</v>
      </c>
      <c r="Y22" s="18">
        <f>+'[25]ENEL PCA+PCF'!$C21</f>
        <v>167.73809333333301</v>
      </c>
      <c r="Z22" s="18">
        <f>+'[26]ENEL PCA+PCF'!$C21</f>
        <v>170.32723999999999</v>
      </c>
      <c r="AA22" s="18">
        <f>+'[27]ENEL PCA+PCF'!$C21</f>
        <v>164.929123333333</v>
      </c>
      <c r="AB22" s="18">
        <f>+'[28]ENEL PCA+PCF'!$C21</f>
        <v>166.562501666667</v>
      </c>
      <c r="AC22" s="18">
        <f>+'[29]ENEL PCA+PCF'!$C21</f>
        <v>159.61838166666701</v>
      </c>
      <c r="AD22" s="18">
        <f>+'[30]ENEL PCA+PCF'!$C21</f>
        <v>169.67766166666701</v>
      </c>
      <c r="AE22" s="18">
        <f>+'[31]ENEL PCA+PCF'!$C21</f>
        <v>168.00659999999999</v>
      </c>
      <c r="AF22" s="18">
        <f>+'[32]ENEL PCA+PCF'!$C21</f>
        <v>167.50154499999999</v>
      </c>
      <c r="AG22" s="18">
        <f>+'[33]ENEL PCA+PCF'!$C21</f>
        <v>170.29330833333299</v>
      </c>
    </row>
    <row r="23" spans="1:108" ht="20.100000000000001" customHeight="1" x14ac:dyDescent="0.2">
      <c r="A23" s="16"/>
      <c r="B23" s="17">
        <v>0.45833333333333298</v>
      </c>
      <c r="C23" s="18">
        <f>+'[3]ENEL PCA+PCF'!$C22</f>
        <v>168.565791666667</v>
      </c>
      <c r="D23" s="18">
        <f>+'[4]ENEL PCA+PCF'!$C22</f>
        <v>173.90252166666701</v>
      </c>
      <c r="E23" s="18">
        <f>+'[5]ENEL PCA+PCF'!$C22</f>
        <v>168.18886833333301</v>
      </c>
      <c r="F23" s="18">
        <f>+'[6]ENEL PCA+PCF'!$C22</f>
        <v>169.800473333333</v>
      </c>
      <c r="G23" s="18">
        <f>+'[7]ENEL PCA+PCF'!$C22</f>
        <v>168.05950999999999</v>
      </c>
      <c r="H23" s="18">
        <f>+'[8]ENEL PCA+PCF'!$C22</f>
        <v>159.60499999999999</v>
      </c>
      <c r="I23" s="18">
        <f>+'[9]ENEL PCA+PCF'!$C22</f>
        <v>170.88258999999999</v>
      </c>
      <c r="J23" s="18">
        <f>+'[10]ENEL PCA+PCF'!$C22</f>
        <v>167.775575</v>
      </c>
      <c r="K23" s="18">
        <f>+'[11]ENEL PCA+PCF'!$C22</f>
        <v>169.98644999999999</v>
      </c>
      <c r="L23" s="18">
        <f>+'[12]ENEL PCA+PCF'!$C22</f>
        <v>172.115331666667</v>
      </c>
      <c r="M23" s="18">
        <f>+'[13]ENEL PCA+PCF'!$C22</f>
        <v>171.28539499999999</v>
      </c>
      <c r="N23" s="18">
        <f>+'[14]ENEL PCA+PCF'!$C22</f>
        <v>162.103833333333</v>
      </c>
      <c r="O23" s="18">
        <f>+'[15]ENEL PCA+PCF'!$C22</f>
        <v>159.274</v>
      </c>
      <c r="P23" s="18">
        <f>+'[16]ENEL PCA+PCF'!$C22</f>
        <v>166.55414166666699</v>
      </c>
      <c r="Q23" s="18">
        <f>+'[17]ENEL PCA+PCF'!$C22</f>
        <v>166.36890333333301</v>
      </c>
      <c r="R23" s="18">
        <f>+'[18]ENEL PCA+PCF'!$C22</f>
        <v>166.935081666667</v>
      </c>
      <c r="S23" s="18">
        <f>+'[19]ENEL PCA+PCF'!$C22</f>
        <v>166.36931166666699</v>
      </c>
      <c r="T23" s="18">
        <f>+'[20]ENEL PCA+PCF'!$C22</f>
        <v>166.37626499999999</v>
      </c>
      <c r="U23" s="18">
        <f>+'[21]ENEL PCA+PCF'!$C22</f>
        <v>163.845223333333</v>
      </c>
      <c r="V23" s="18">
        <f>+'[22]ENEL PCA+PCF'!$C22</f>
        <v>162.60905</v>
      </c>
      <c r="W23" s="18">
        <f>+'[23]ENEL PCA+PCF'!$C22</f>
        <v>166.694633333333</v>
      </c>
      <c r="X23" s="18">
        <f>+'[24]ENEL PCA+PCF'!$C22</f>
        <v>171.79677000000001</v>
      </c>
      <c r="Y23" s="18">
        <f>+'[25]ENEL PCA+PCF'!$C22</f>
        <v>166.166146666667</v>
      </c>
      <c r="Z23" s="18">
        <f>+'[26]ENEL PCA+PCF'!$C22</f>
        <v>168.531258333333</v>
      </c>
      <c r="AA23" s="18">
        <f>+'[27]ENEL PCA+PCF'!$C22</f>
        <v>167.40192833333299</v>
      </c>
      <c r="AB23" s="18">
        <f>+'[28]ENEL PCA+PCF'!$C22</f>
        <v>168.68276333333301</v>
      </c>
      <c r="AC23" s="18">
        <f>+'[29]ENEL PCA+PCF'!$C22</f>
        <v>157.66499999999999</v>
      </c>
      <c r="AD23" s="18">
        <f>+'[30]ENEL PCA+PCF'!$C22</f>
        <v>168.19057000000001</v>
      </c>
      <c r="AE23" s="18">
        <f>+'[31]ENEL PCA+PCF'!$C22</f>
        <v>168.14083666666701</v>
      </c>
      <c r="AF23" s="18">
        <f>+'[32]ENEL PCA+PCF'!$C22</f>
        <v>168.27316999999999</v>
      </c>
      <c r="AG23" s="18">
        <f>+'[33]ENEL PCA+PCF'!$C22</f>
        <v>168.22548</v>
      </c>
    </row>
    <row r="24" spans="1:108" ht="20.100000000000001" customHeight="1" x14ac:dyDescent="0.2">
      <c r="A24" s="16"/>
      <c r="B24" s="17">
        <v>0.5</v>
      </c>
      <c r="C24" s="18">
        <f>+'[3]ENEL PCA+PCF'!$C23</f>
        <v>169.158635</v>
      </c>
      <c r="D24" s="18">
        <f>+'[4]ENEL PCA+PCF'!$C23</f>
        <v>170.27749333333301</v>
      </c>
      <c r="E24" s="18">
        <f>+'[5]ENEL PCA+PCF'!$C23</f>
        <v>170.656575</v>
      </c>
      <c r="F24" s="18">
        <f>+'[6]ENEL PCA+PCF'!$C23</f>
        <v>170.173393333333</v>
      </c>
      <c r="G24" s="18">
        <f>+'[7]ENEL PCA+PCF'!$C23</f>
        <v>168.122848333333</v>
      </c>
      <c r="H24" s="18">
        <f>+'[8]ENEL PCA+PCF'!$C23</f>
        <v>159.60499999999999</v>
      </c>
      <c r="I24" s="18">
        <f>+'[9]ENEL PCA+PCF'!$C23</f>
        <v>171.21087666666699</v>
      </c>
      <c r="J24" s="18">
        <f>+'[10]ENEL PCA+PCF'!$C23</f>
        <v>170.38364833333301</v>
      </c>
      <c r="K24" s="18">
        <f>+'[11]ENEL PCA+PCF'!$C23</f>
        <v>166.87681333333299</v>
      </c>
      <c r="L24" s="18">
        <f>+'[12]ENEL PCA+PCF'!$C23</f>
        <v>169.09986166666701</v>
      </c>
      <c r="M24" s="18">
        <f>+'[13]ENEL PCA+PCF'!$C23</f>
        <v>169.04211000000001</v>
      </c>
      <c r="N24" s="18">
        <f>+'[14]ENEL PCA+PCF'!$C23</f>
        <v>160.652643333333</v>
      </c>
      <c r="O24" s="18">
        <f>+'[15]ENEL PCA+PCF'!$C23</f>
        <v>159.274</v>
      </c>
      <c r="P24" s="18">
        <f>+'[16]ENEL PCA+PCF'!$C23</f>
        <v>166.985715</v>
      </c>
      <c r="Q24" s="18">
        <f>+'[17]ENEL PCA+PCF'!$C23</f>
        <v>166.35629666666699</v>
      </c>
      <c r="R24" s="18">
        <f>+'[18]ENEL PCA+PCF'!$C23</f>
        <v>166.328846666667</v>
      </c>
      <c r="S24" s="18">
        <f>+'[19]ENEL PCA+PCF'!$C23</f>
        <v>166.411351666667</v>
      </c>
      <c r="T24" s="18">
        <f>+'[20]ENEL PCA+PCF'!$C23</f>
        <v>168.03814333333301</v>
      </c>
      <c r="U24" s="18">
        <f>+'[21]ENEL PCA+PCF'!$C23</f>
        <v>163.90717833333301</v>
      </c>
      <c r="V24" s="18">
        <f>+'[22]ENEL PCA+PCF'!$C23</f>
        <v>155.77226666666701</v>
      </c>
      <c r="W24" s="18">
        <f>+'[23]ENEL PCA+PCF'!$C23</f>
        <v>168.83944333333301</v>
      </c>
      <c r="X24" s="18">
        <f>+'[24]ENEL PCA+PCF'!$C23</f>
        <v>168.526015</v>
      </c>
      <c r="Y24" s="18">
        <f>+'[25]ENEL PCA+PCF'!$C23</f>
        <v>170.549935</v>
      </c>
      <c r="Z24" s="18">
        <f>+'[26]ENEL PCA+PCF'!$C23</f>
        <v>168.58286000000001</v>
      </c>
      <c r="AA24" s="18">
        <f>+'[27]ENEL PCA+PCF'!$C23</f>
        <v>168.883203333333</v>
      </c>
      <c r="AB24" s="18">
        <f>+'[28]ENEL PCA+PCF'!$C23</f>
        <v>167.757798333333</v>
      </c>
      <c r="AC24" s="18">
        <f>+'[29]ENEL PCA+PCF'!$C23</f>
        <v>157.66499999999999</v>
      </c>
      <c r="AD24" s="18">
        <f>+'[30]ENEL PCA+PCF'!$C23</f>
        <v>168.209971666667</v>
      </c>
      <c r="AE24" s="18">
        <f>+'[31]ENEL PCA+PCF'!$C23</f>
        <v>172.91727</v>
      </c>
      <c r="AF24" s="18">
        <f>+'[32]ENEL PCA+PCF'!$C23</f>
        <v>168.23223833333299</v>
      </c>
      <c r="AG24" s="18">
        <f>+'[33]ENEL PCA+PCF'!$C23</f>
        <v>168.25680500000001</v>
      </c>
    </row>
    <row r="25" spans="1:108" ht="20.100000000000001" customHeight="1" x14ac:dyDescent="0.2">
      <c r="A25" s="16"/>
      <c r="B25" s="17">
        <v>0.54166666666666696</v>
      </c>
      <c r="C25" s="18">
        <f>+'[3]ENEL PCA+PCF'!$C24</f>
        <v>168.19461999999999</v>
      </c>
      <c r="D25" s="18">
        <f>+'[4]ENEL PCA+PCF'!$C24</f>
        <v>171.08730499999999</v>
      </c>
      <c r="E25" s="18">
        <f>+'[5]ENEL PCA+PCF'!$C24</f>
        <v>168.20074666666699</v>
      </c>
      <c r="F25" s="18">
        <f>+'[6]ENEL PCA+PCF'!$C24</f>
        <v>169.48011</v>
      </c>
      <c r="G25" s="18">
        <f>+'[7]ENEL PCA+PCF'!$C24</f>
        <v>168.13481999999999</v>
      </c>
      <c r="H25" s="18">
        <f>+'[8]ENEL PCA+PCF'!$C24</f>
        <v>159.60499999999999</v>
      </c>
      <c r="I25" s="18">
        <f>+'[9]ENEL PCA+PCF'!$C24</f>
        <v>169.00909833333401</v>
      </c>
      <c r="J25" s="18">
        <f>+'[10]ENEL PCA+PCF'!$C24</f>
        <v>169.151868333333</v>
      </c>
      <c r="K25" s="18">
        <f>+'[11]ENEL PCA+PCF'!$C24</f>
        <v>169.098886666667</v>
      </c>
      <c r="L25" s="18">
        <f>+'[12]ENEL PCA+PCF'!$C24</f>
        <v>169.18997833333299</v>
      </c>
      <c r="M25" s="18">
        <f>+'[13]ENEL PCA+PCF'!$C24</f>
        <v>169.171578333333</v>
      </c>
      <c r="N25" s="18">
        <f>+'[14]ENEL PCA+PCF'!$C24</f>
        <v>167.179998333333</v>
      </c>
      <c r="O25" s="18">
        <f>+'[15]ENEL PCA+PCF'!$C24</f>
        <v>159.274</v>
      </c>
      <c r="P25" s="18">
        <f>+'[16]ENEL PCA+PCF'!$C24</f>
        <v>167.74640666666701</v>
      </c>
      <c r="Q25" s="18">
        <f>+'[17]ENEL PCA+PCF'!$C24</f>
        <v>166.378903333333</v>
      </c>
      <c r="R25" s="18">
        <f>+'[18]ENEL PCA+PCF'!$C24</f>
        <v>166.40254833333299</v>
      </c>
      <c r="S25" s="18">
        <f>+'[19]ENEL PCA+PCF'!$C24</f>
        <v>167.89426666666699</v>
      </c>
      <c r="T25" s="18">
        <f>+'[20]ENEL PCA+PCF'!$C24</f>
        <v>166.46435333333301</v>
      </c>
      <c r="U25" s="18">
        <f>+'[21]ENEL PCA+PCF'!$C24</f>
        <v>163.97685166666699</v>
      </c>
      <c r="V25" s="18">
        <f>+'[22]ENEL PCA+PCF'!$C24</f>
        <v>156.19955833333299</v>
      </c>
      <c r="W25" s="18">
        <f>+'[23]ENEL PCA+PCF'!$C24</f>
        <v>167.35743333333301</v>
      </c>
      <c r="X25" s="18">
        <f>+'[24]ENEL PCA+PCF'!$C24</f>
        <v>168.52828666666699</v>
      </c>
      <c r="Y25" s="18">
        <f>+'[25]ENEL PCA+PCF'!$C24</f>
        <v>167.22609499999999</v>
      </c>
      <c r="Z25" s="18">
        <f>+'[26]ENEL PCA+PCF'!$C24</f>
        <v>172.412431666667</v>
      </c>
      <c r="AA25" s="18">
        <f>+'[27]ENEL PCA+PCF'!$C24</f>
        <v>167.21840666666699</v>
      </c>
      <c r="AB25" s="18">
        <f>+'[28]ENEL PCA+PCF'!$C24</f>
        <v>171.758385</v>
      </c>
      <c r="AC25" s="18">
        <f>+'[29]ENEL PCA+PCF'!$C24</f>
        <v>157.66499999999999</v>
      </c>
      <c r="AD25" s="18">
        <f>+'[30]ENEL PCA+PCF'!$C24</f>
        <v>169.35155166666701</v>
      </c>
      <c r="AE25" s="18">
        <f>+'[31]ENEL PCA+PCF'!$C24</f>
        <v>166.74473166666701</v>
      </c>
      <c r="AF25" s="18">
        <f>+'[32]ENEL PCA+PCF'!$C24</f>
        <v>169.74671833333301</v>
      </c>
      <c r="AG25" s="18">
        <f>+'[33]ENEL PCA+PCF'!$C24</f>
        <v>168.278893333333</v>
      </c>
    </row>
    <row r="26" spans="1:108" ht="20.100000000000001" customHeight="1" x14ac:dyDescent="0.2">
      <c r="A26" s="16"/>
      <c r="B26" s="17">
        <v>0.58333333333333304</v>
      </c>
      <c r="C26" s="18">
        <f>+'[3]ENEL PCA+PCF'!$C25</f>
        <v>168.20778000000001</v>
      </c>
      <c r="D26" s="18">
        <f>+'[4]ENEL PCA+PCF'!$C25</f>
        <v>170.25521499999999</v>
      </c>
      <c r="E26" s="18">
        <f>+'[5]ENEL PCA+PCF'!$C25</f>
        <v>178.191421666667</v>
      </c>
      <c r="F26" s="18">
        <f>+'[6]ENEL PCA+PCF'!$C25</f>
        <v>169.53835333333299</v>
      </c>
      <c r="G26" s="18">
        <f>+'[7]ENEL PCA+PCF'!$C25</f>
        <v>169.55228500000001</v>
      </c>
      <c r="H26" s="18">
        <f>+'[8]ENEL PCA+PCF'!$C25</f>
        <v>159.60499999999999</v>
      </c>
      <c r="I26" s="18">
        <f>+'[9]ENEL PCA+PCF'!$C25</f>
        <v>169.03506666666701</v>
      </c>
      <c r="J26" s="18">
        <f>+'[10]ENEL PCA+PCF'!$C25</f>
        <v>173.20163333333301</v>
      </c>
      <c r="K26" s="18">
        <f>+'[11]ENEL PCA+PCF'!$C25</f>
        <v>168.256828333333</v>
      </c>
      <c r="L26" s="18">
        <f>+'[12]ENEL PCA+PCF'!$C25</f>
        <v>170.85790333333301</v>
      </c>
      <c r="M26" s="18">
        <f>+'[13]ENEL PCA+PCF'!$C25</f>
        <v>169.165145</v>
      </c>
      <c r="N26" s="18">
        <f>+'[14]ENEL PCA+PCF'!$C25</f>
        <v>167.29982000000001</v>
      </c>
      <c r="O26" s="18">
        <f>+'[15]ENEL PCA+PCF'!$C25</f>
        <v>159.16611666666699</v>
      </c>
      <c r="P26" s="18">
        <f>+'[16]ENEL PCA+PCF'!$C25</f>
        <v>166.54008166666699</v>
      </c>
      <c r="Q26" s="18">
        <f>+'[17]ENEL PCA+PCF'!$C25</f>
        <v>166.384038333333</v>
      </c>
      <c r="R26" s="18">
        <f>+'[18]ENEL PCA+PCF'!$C25</f>
        <v>166.361388333333</v>
      </c>
      <c r="S26" s="18">
        <f>+'[19]ENEL PCA+PCF'!$C25</f>
        <v>165.08075833333299</v>
      </c>
      <c r="T26" s="18">
        <f>+'[20]ENEL PCA+PCF'!$C25</f>
        <v>166.47537666666699</v>
      </c>
      <c r="U26" s="18">
        <f>+'[21]ENEL PCA+PCF'!$C25</f>
        <v>163.97247666666701</v>
      </c>
      <c r="V26" s="18">
        <f>+'[22]ENEL PCA+PCF'!$C25</f>
        <v>156.772201666667</v>
      </c>
      <c r="W26" s="18">
        <f>+'[23]ENEL PCA+PCF'!$C25</f>
        <v>167.163365</v>
      </c>
      <c r="X26" s="18">
        <f>+'[24]ENEL PCA+PCF'!$C25</f>
        <v>168.52588666666699</v>
      </c>
      <c r="Y26" s="18">
        <f>+'[25]ENEL PCA+PCF'!$C25</f>
        <v>168.18917833333299</v>
      </c>
      <c r="Z26" s="18">
        <f>+'[26]ENEL PCA+PCF'!$C25</f>
        <v>168.42078000000001</v>
      </c>
      <c r="AA26" s="18">
        <f>+'[27]ENEL PCA+PCF'!$C25</f>
        <v>170.89551</v>
      </c>
      <c r="AB26" s="18">
        <f>+'[28]ENEL PCA+PCF'!$C25</f>
        <v>160.36590333333299</v>
      </c>
      <c r="AC26" s="18">
        <f>+'[29]ENEL PCA+PCF'!$C25</f>
        <v>157.66499999999999</v>
      </c>
      <c r="AD26" s="18">
        <f>+'[30]ENEL PCA+PCF'!$C25</f>
        <v>169.21871999999999</v>
      </c>
      <c r="AE26" s="18">
        <f>+'[31]ENEL PCA+PCF'!$C25</f>
        <v>168.322773333333</v>
      </c>
      <c r="AF26" s="18">
        <f>+'[32]ENEL PCA+PCF'!$C25</f>
        <v>170.04649333333299</v>
      </c>
      <c r="AG26" s="18">
        <f>+'[33]ENEL PCA+PCF'!$C25</f>
        <v>168.27654833333301</v>
      </c>
    </row>
    <row r="27" spans="1:108" ht="20.100000000000001" customHeight="1" x14ac:dyDescent="0.2">
      <c r="A27" s="16"/>
      <c r="B27" s="17">
        <v>0.625</v>
      </c>
      <c r="C27" s="18">
        <f>+'[3]ENEL PCA+PCF'!$C26</f>
        <v>168.231153333333</v>
      </c>
      <c r="D27" s="18">
        <f>+'[4]ENEL PCA+PCF'!$C26</f>
        <v>169.55768166666701</v>
      </c>
      <c r="E27" s="18">
        <f>+'[5]ENEL PCA+PCF'!$C26</f>
        <v>169.58857333333299</v>
      </c>
      <c r="F27" s="18">
        <f>+'[6]ENEL PCA+PCF'!$C26</f>
        <v>169.51000666666701</v>
      </c>
      <c r="G27" s="18">
        <f>+'[7]ENEL PCA+PCF'!$C26</f>
        <v>169.42153666666701</v>
      </c>
      <c r="H27" s="18">
        <f>+'[8]ENEL PCA+PCF'!$C26</f>
        <v>159.60499999999999</v>
      </c>
      <c r="I27" s="18">
        <f>+'[9]ENEL PCA+PCF'!$C26</f>
        <v>169.11867333333299</v>
      </c>
      <c r="J27" s="18">
        <f>+'[10]ENEL PCA+PCF'!$C26</f>
        <v>168.97422666666699</v>
      </c>
      <c r="K27" s="18">
        <f>+'[11]ENEL PCA+PCF'!$C26</f>
        <v>166.79931833333299</v>
      </c>
      <c r="L27" s="18">
        <f>+'[12]ENEL PCA+PCF'!$C26</f>
        <v>169.90503000000001</v>
      </c>
      <c r="M27" s="18">
        <f>+'[13]ENEL PCA+PCF'!$C26</f>
        <v>169.42898500000001</v>
      </c>
      <c r="N27" s="18">
        <f>+'[14]ENEL PCA+PCF'!$C26</f>
        <v>168.39615499999999</v>
      </c>
      <c r="O27" s="18">
        <f>+'[15]ENEL PCA+PCF'!$C26</f>
        <v>160.05890833333299</v>
      </c>
      <c r="P27" s="18">
        <f>+'[16]ENEL PCA+PCF'!$C26</f>
        <v>166.29776333333299</v>
      </c>
      <c r="Q27" s="18">
        <f>+'[17]ENEL PCA+PCF'!$C26</f>
        <v>166.374371666667</v>
      </c>
      <c r="R27" s="18">
        <f>+'[18]ENEL PCA+PCF'!$C26</f>
        <v>166.69413499999999</v>
      </c>
      <c r="S27" s="18">
        <f>+'[19]ENEL PCA+PCF'!$C26</f>
        <v>165.106066666667</v>
      </c>
      <c r="T27" s="18">
        <f>+'[20]ENEL PCA+PCF'!$C26</f>
        <v>166.54221000000001</v>
      </c>
      <c r="U27" s="18">
        <f>+'[21]ENEL PCA+PCF'!$C26</f>
        <v>164.119178333333</v>
      </c>
      <c r="V27" s="18">
        <f>+'[22]ENEL PCA+PCF'!$C26</f>
        <v>156.72752500000001</v>
      </c>
      <c r="W27" s="18">
        <f>+'[23]ENEL PCA+PCF'!$C26</f>
        <v>169.412546666667</v>
      </c>
      <c r="X27" s="18">
        <f>+'[24]ENEL PCA+PCF'!$C26</f>
        <v>168.499098333333</v>
      </c>
      <c r="Y27" s="18">
        <f>+'[25]ENEL PCA+PCF'!$C26</f>
        <v>170.620996666667</v>
      </c>
      <c r="Z27" s="18">
        <f>+'[26]ENEL PCA+PCF'!$C26</f>
        <v>169.33403999999999</v>
      </c>
      <c r="AA27" s="18">
        <f>+'[27]ENEL PCA+PCF'!$C26</f>
        <v>169.75078999999999</v>
      </c>
      <c r="AB27" s="18">
        <f>+'[28]ENEL PCA+PCF'!$C26</f>
        <v>159.339855</v>
      </c>
      <c r="AC27" s="18">
        <f>+'[29]ENEL PCA+PCF'!$C26</f>
        <v>157.66499999999999</v>
      </c>
      <c r="AD27" s="18">
        <f>+'[30]ENEL PCA+PCF'!$C26</f>
        <v>168.21528166666701</v>
      </c>
      <c r="AE27" s="18">
        <f>+'[31]ENEL PCA+PCF'!$C26</f>
        <v>169.54886666666701</v>
      </c>
      <c r="AF27" s="18">
        <f>+'[32]ENEL PCA+PCF'!$C26</f>
        <v>168.63050999999999</v>
      </c>
      <c r="AG27" s="18">
        <f>+'[33]ENEL PCA+PCF'!$C26</f>
        <v>168.25813500000001</v>
      </c>
    </row>
    <row r="28" spans="1:108" ht="20.100000000000001" customHeight="1" x14ac:dyDescent="0.2">
      <c r="A28" s="16"/>
      <c r="B28" s="17">
        <v>0.66666666666666696</v>
      </c>
      <c r="C28" s="18">
        <f>+'[3]ENEL PCA+PCF'!$C27</f>
        <v>173.02693333333301</v>
      </c>
      <c r="D28" s="18">
        <f>+'[4]ENEL PCA+PCF'!$C27</f>
        <v>171.38298499999999</v>
      </c>
      <c r="E28" s="18">
        <f>+'[5]ENEL PCA+PCF'!$C27</f>
        <v>169.51423</v>
      </c>
      <c r="F28" s="18">
        <f>+'[6]ENEL PCA+PCF'!$C27</f>
        <v>169.49434666666701</v>
      </c>
      <c r="G28" s="18">
        <f>+'[7]ENEL PCA+PCF'!$C27</f>
        <v>167.25134333333301</v>
      </c>
      <c r="H28" s="18">
        <f>+'[8]ENEL PCA+PCF'!$C27</f>
        <v>159.60499999999999</v>
      </c>
      <c r="I28" s="18">
        <f>+'[9]ENEL PCA+PCF'!$C27</f>
        <v>169.25294333333301</v>
      </c>
      <c r="J28" s="18">
        <f>+'[10]ENEL PCA+PCF'!$C27</f>
        <v>172.68217833333301</v>
      </c>
      <c r="K28" s="18">
        <f>+'[11]ENEL PCA+PCF'!$C27</f>
        <v>166.81676666666701</v>
      </c>
      <c r="L28" s="18">
        <f>+'[12]ENEL PCA+PCF'!$C27</f>
        <v>170.18312333333299</v>
      </c>
      <c r="M28" s="18">
        <f>+'[13]ENEL PCA+PCF'!$C27</f>
        <v>170.73044833333299</v>
      </c>
      <c r="N28" s="18">
        <f>+'[14]ENEL PCA+PCF'!$C27</f>
        <v>166.63598500000001</v>
      </c>
      <c r="O28" s="18">
        <f>+'[15]ENEL PCA+PCF'!$C27</f>
        <v>159.274</v>
      </c>
      <c r="P28" s="18">
        <f>+'[16]ENEL PCA+PCF'!$C27</f>
        <v>166.31072</v>
      </c>
      <c r="Q28" s="18">
        <f>+'[17]ENEL PCA+PCF'!$C27</f>
        <v>166.41125500000001</v>
      </c>
      <c r="R28" s="18">
        <f>+'[18]ENEL PCA+PCF'!$C27</f>
        <v>166.33002666666701</v>
      </c>
      <c r="S28" s="18">
        <f>+'[19]ENEL PCA+PCF'!$C27</f>
        <v>165.094425</v>
      </c>
      <c r="T28" s="18">
        <f>+'[20]ENEL PCA+PCF'!$C27</f>
        <v>166.65676833333299</v>
      </c>
      <c r="U28" s="18">
        <f>+'[21]ENEL PCA+PCF'!$C27</f>
        <v>164.11602500000001</v>
      </c>
      <c r="V28" s="18">
        <f>+'[22]ENEL PCA+PCF'!$C27</f>
        <v>156.720476666667</v>
      </c>
      <c r="W28" s="18">
        <f>+'[23]ENEL PCA+PCF'!$C27</f>
        <v>168.57861</v>
      </c>
      <c r="X28" s="18">
        <f>+'[24]ENEL PCA+PCF'!$C27</f>
        <v>170.52645833333301</v>
      </c>
      <c r="Y28" s="18">
        <f>+'[25]ENEL PCA+PCF'!$C27</f>
        <v>170.86563833333301</v>
      </c>
      <c r="Z28" s="18">
        <f>+'[26]ENEL PCA+PCF'!$C27</f>
        <v>169.68876166666701</v>
      </c>
      <c r="AA28" s="18">
        <f>+'[27]ENEL PCA+PCF'!$C27</f>
        <v>166.22968499999999</v>
      </c>
      <c r="AB28" s="18">
        <f>+'[28]ENEL PCA+PCF'!$C27</f>
        <v>158.73500000000001</v>
      </c>
      <c r="AC28" s="18">
        <f>+'[29]ENEL PCA+PCF'!$C27</f>
        <v>157.56100000000001</v>
      </c>
      <c r="AD28" s="18">
        <f>+'[30]ENEL PCA+PCF'!$C27</f>
        <v>169.885128333333</v>
      </c>
      <c r="AE28" s="18">
        <f>+'[31]ENEL PCA+PCF'!$C27</f>
        <v>168.44612833333301</v>
      </c>
      <c r="AF28" s="18">
        <f>+'[32]ENEL PCA+PCF'!$C27</f>
        <v>170.14602333333301</v>
      </c>
      <c r="AG28" s="18">
        <f>+'[33]ENEL PCA+PCF'!$C27</f>
        <v>170.32947666666701</v>
      </c>
    </row>
    <row r="29" spans="1:108" ht="20.100000000000001" customHeight="1" x14ac:dyDescent="0.2">
      <c r="A29" s="16"/>
      <c r="B29" s="17">
        <v>0.70833333333333304</v>
      </c>
      <c r="C29" s="18">
        <f>+'[3]ENEL PCA+PCF'!$C28</f>
        <v>167.301581666667</v>
      </c>
      <c r="D29" s="18">
        <f>+'[4]ENEL PCA+PCF'!$C28</f>
        <v>171.45731833333301</v>
      </c>
      <c r="E29" s="18">
        <f>+'[5]ENEL PCA+PCF'!$C28</f>
        <v>173.201308333333</v>
      </c>
      <c r="F29" s="18">
        <f>+'[6]ENEL PCA+PCF'!$C28</f>
        <v>171.457353333333</v>
      </c>
      <c r="G29" s="18">
        <f>+'[7]ENEL PCA+PCF'!$C28</f>
        <v>165.94407833333301</v>
      </c>
      <c r="H29" s="18">
        <f>+'[8]ENEL PCA+PCF'!$C28</f>
        <v>159.60499999999999</v>
      </c>
      <c r="I29" s="18">
        <f>+'[9]ENEL PCA+PCF'!$C28</f>
        <v>171.79803000000001</v>
      </c>
      <c r="J29" s="18">
        <f>+'[10]ENEL PCA+PCF'!$C28</f>
        <v>167.13015999999999</v>
      </c>
      <c r="K29" s="18">
        <f>+'[11]ENEL PCA+PCF'!$C28</f>
        <v>168.020491666667</v>
      </c>
      <c r="L29" s="18">
        <f>+'[12]ENEL PCA+PCF'!$C28</f>
        <v>171.314731666667</v>
      </c>
      <c r="M29" s="18">
        <f>+'[13]ENEL PCA+PCF'!$C28</f>
        <v>164.84793999999999</v>
      </c>
      <c r="N29" s="18">
        <f>+'[14]ENEL PCA+PCF'!$C28</f>
        <v>167.693671666667</v>
      </c>
      <c r="O29" s="18">
        <f>+'[15]ENEL PCA+PCF'!$C28</f>
        <v>159.274</v>
      </c>
      <c r="P29" s="18">
        <f>+'[16]ENEL PCA+PCF'!$C28</f>
        <v>169.82192166666701</v>
      </c>
      <c r="Q29" s="18">
        <f>+'[17]ENEL PCA+PCF'!$C28</f>
        <v>167.68236166666699</v>
      </c>
      <c r="R29" s="18">
        <f>+'[18]ENEL PCA+PCF'!$C28</f>
        <v>169.034091666667</v>
      </c>
      <c r="S29" s="18">
        <f>+'[19]ENEL PCA+PCF'!$C28</f>
        <v>166.65723499999999</v>
      </c>
      <c r="T29" s="18">
        <f>+'[20]ENEL PCA+PCF'!$C28</f>
        <v>167.03899166666699</v>
      </c>
      <c r="U29" s="18">
        <f>+'[21]ENEL PCA+PCF'!$C28</f>
        <v>162.887143333333</v>
      </c>
      <c r="V29" s="18">
        <f>+'[22]ENEL PCA+PCF'!$C28</f>
        <v>156.03484333333299</v>
      </c>
      <c r="W29" s="18">
        <f>+'[23]ENEL PCA+PCF'!$C28</f>
        <v>172.96498666666699</v>
      </c>
      <c r="X29" s="18">
        <f>+'[24]ENEL PCA+PCF'!$C28</f>
        <v>168.26797999999999</v>
      </c>
      <c r="Y29" s="18">
        <f>+'[25]ENEL PCA+PCF'!$C28</f>
        <v>168.572251666667</v>
      </c>
      <c r="Z29" s="18">
        <f>+'[26]ENEL PCA+PCF'!$C28</f>
        <v>167.819246666667</v>
      </c>
      <c r="AA29" s="18">
        <f>+'[27]ENEL PCA+PCF'!$C28</f>
        <v>168.80645999999999</v>
      </c>
      <c r="AB29" s="18">
        <f>+'[28]ENEL PCA+PCF'!$C28</f>
        <v>158.73500000000001</v>
      </c>
      <c r="AC29" s="18">
        <f>+'[29]ENEL PCA+PCF'!$C28</f>
        <v>156.658066666667</v>
      </c>
      <c r="AD29" s="18">
        <f>+'[30]ENEL PCA+PCF'!$C28</f>
        <v>169.06662</v>
      </c>
      <c r="AE29" s="18">
        <f>+'[31]ENEL PCA+PCF'!$C28</f>
        <v>166.59256833333299</v>
      </c>
      <c r="AF29" s="18">
        <f>+'[32]ENEL PCA+PCF'!$C28</f>
        <v>167.56891666666701</v>
      </c>
      <c r="AG29" s="18">
        <f>+'[33]ENEL PCA+PCF'!$C28</f>
        <v>167.439433333333</v>
      </c>
    </row>
    <row r="30" spans="1:108" ht="20.100000000000001" customHeight="1" x14ac:dyDescent="0.2">
      <c r="A30" s="16"/>
      <c r="B30" s="17">
        <v>0.75</v>
      </c>
      <c r="C30" s="18">
        <f>+'[3]ENEL PCA+PCF'!$C29</f>
        <v>167.43468833333301</v>
      </c>
      <c r="D30" s="18">
        <f>+'[4]ENEL PCA+PCF'!$C29</f>
        <v>174.77533333333301</v>
      </c>
      <c r="E30" s="18">
        <f>+'[5]ENEL PCA+PCF'!$C29</f>
        <v>171.053343333333</v>
      </c>
      <c r="F30" s="18">
        <f>+'[6]ENEL PCA+PCF'!$C29</f>
        <v>169.88717</v>
      </c>
      <c r="G30" s="18">
        <f>+'[7]ENEL PCA+PCF'!$C29</f>
        <v>173.622668333333</v>
      </c>
      <c r="H30" s="18">
        <f>+'[8]ENEL PCA+PCF'!$C29</f>
        <v>169.810348333333</v>
      </c>
      <c r="I30" s="18">
        <f>+'[9]ENEL PCA+PCF'!$C29</f>
        <v>171.38894833333299</v>
      </c>
      <c r="J30" s="18">
        <f>+'[10]ENEL PCA+PCF'!$C29</f>
        <v>173.696521666667</v>
      </c>
      <c r="K30" s="18">
        <f>+'[11]ENEL PCA+PCF'!$C29</f>
        <v>171.62559166666699</v>
      </c>
      <c r="L30" s="18">
        <f>+'[12]ENEL PCA+PCF'!$C29</f>
        <v>167.18897000000001</v>
      </c>
      <c r="M30" s="18">
        <f>+'[13]ENEL PCA+PCF'!$C29</f>
        <v>168.18356333333301</v>
      </c>
      <c r="N30" s="18">
        <f>+'[14]ENEL PCA+PCF'!$C29</f>
        <v>168.50775166666699</v>
      </c>
      <c r="O30" s="18">
        <f>+'[15]ENEL PCA+PCF'!$C29</f>
        <v>168.679125</v>
      </c>
      <c r="P30" s="18">
        <f>+'[16]ENEL PCA+PCF'!$C29</f>
        <v>166.54376500000001</v>
      </c>
      <c r="Q30" s="18">
        <f>+'[17]ENEL PCA+PCF'!$C29</f>
        <v>168.26440833333299</v>
      </c>
      <c r="R30" s="18">
        <f>+'[18]ENEL PCA+PCF'!$C29</f>
        <v>167.33048833333299</v>
      </c>
      <c r="S30" s="18">
        <f>+'[19]ENEL PCA+PCF'!$C29</f>
        <v>166.94908833333301</v>
      </c>
      <c r="T30" s="18">
        <f>+'[20]ENEL PCA+PCF'!$C29</f>
        <v>166.346933333333</v>
      </c>
      <c r="U30" s="18">
        <f>+'[21]ENEL PCA+PCF'!$C29</f>
        <v>165.200283333333</v>
      </c>
      <c r="V30" s="18">
        <f>+'[22]ENEL PCA+PCF'!$C29</f>
        <v>166.937876666666</v>
      </c>
      <c r="W30" s="18">
        <f>+'[23]ENEL PCA+PCF'!$C29</f>
        <v>170.504543333333</v>
      </c>
      <c r="X30" s="18">
        <f>+'[24]ENEL PCA+PCF'!$C29</f>
        <v>169.64082500000001</v>
      </c>
      <c r="Y30" s="18">
        <f>+'[25]ENEL PCA+PCF'!$C29</f>
        <v>169.14782666666699</v>
      </c>
      <c r="Z30" s="18">
        <f>+'[26]ENEL PCA+PCF'!$C29</f>
        <v>168.78005833333299</v>
      </c>
      <c r="AA30" s="18">
        <f>+'[27]ENEL PCA+PCF'!$C29</f>
        <v>168.996006666667</v>
      </c>
      <c r="AB30" s="18">
        <f>+'[28]ENEL PCA+PCF'!$C29</f>
        <v>169.14960500000001</v>
      </c>
      <c r="AC30" s="18">
        <f>+'[29]ENEL PCA+PCF'!$C29</f>
        <v>170.41692333333299</v>
      </c>
      <c r="AD30" s="18">
        <f>+'[30]ENEL PCA+PCF'!$C29</f>
        <v>169.42941833333299</v>
      </c>
      <c r="AE30" s="18">
        <f>+'[31]ENEL PCA+PCF'!$C29</f>
        <v>170.73414</v>
      </c>
      <c r="AF30" s="18">
        <f>+'[32]ENEL PCA+PCF'!$C29</f>
        <v>168.67102666666699</v>
      </c>
      <c r="AG30" s="18">
        <f>+'[33]ENEL PCA+PCF'!$C29</f>
        <v>170.767458333333</v>
      </c>
    </row>
    <row r="31" spans="1:108" ht="20.100000000000001" customHeight="1" x14ac:dyDescent="0.2">
      <c r="A31" s="16"/>
      <c r="B31" s="17">
        <v>0.79166666666666696</v>
      </c>
      <c r="C31" s="18">
        <f>+'[3]ENEL PCA+PCF'!$C30</f>
        <v>172.43119666666701</v>
      </c>
      <c r="D31" s="18">
        <f>+'[4]ENEL PCA+PCF'!$C30</f>
        <v>171.52428166666701</v>
      </c>
      <c r="E31" s="18">
        <f>+'[5]ENEL PCA+PCF'!$C30</f>
        <v>170.15191666666701</v>
      </c>
      <c r="F31" s="18">
        <f>+'[6]ENEL PCA+PCF'!$C30</f>
        <v>169.10102000000001</v>
      </c>
      <c r="G31" s="18">
        <f>+'[7]ENEL PCA+PCF'!$C30</f>
        <v>168.85383833333299</v>
      </c>
      <c r="H31" s="18">
        <f>+'[8]ENEL PCA+PCF'!$C30</f>
        <v>169.221708333333</v>
      </c>
      <c r="I31" s="18">
        <f>+'[9]ENEL PCA+PCF'!$C30</f>
        <v>168.62991666666699</v>
      </c>
      <c r="J31" s="18">
        <f>+'[10]ENEL PCA+PCF'!$C30</f>
        <v>168.98666</v>
      </c>
      <c r="K31" s="18">
        <f>+'[11]ENEL PCA+PCF'!$C30</f>
        <v>169.03838500000001</v>
      </c>
      <c r="L31" s="18">
        <f>+'[12]ENEL PCA+PCF'!$C30</f>
        <v>168.74756500000001</v>
      </c>
      <c r="M31" s="18">
        <f>+'[13]ENEL PCA+PCF'!$C30</f>
        <v>171.91849833333299</v>
      </c>
      <c r="N31" s="18">
        <f>+'[14]ENEL PCA+PCF'!$C30</f>
        <v>169.753041666667</v>
      </c>
      <c r="O31" s="18">
        <f>+'[15]ENEL PCA+PCF'!$C30</f>
        <v>172.172476666667</v>
      </c>
      <c r="P31" s="18">
        <f>+'[16]ENEL PCA+PCF'!$C30</f>
        <v>166.28986333333299</v>
      </c>
      <c r="Q31" s="18">
        <f>+'[17]ENEL PCA+PCF'!$C30</f>
        <v>165.80926666666701</v>
      </c>
      <c r="R31" s="18">
        <f>+'[18]ENEL PCA+PCF'!$C30</f>
        <v>166.29082333333301</v>
      </c>
      <c r="S31" s="18">
        <f>+'[19]ENEL PCA+PCF'!$C30</f>
        <v>165.931141666667</v>
      </c>
      <c r="T31" s="18">
        <f>+'[20]ENEL PCA+PCF'!$C30</f>
        <v>166.40597333333301</v>
      </c>
      <c r="U31" s="18">
        <f>+'[21]ENEL PCA+PCF'!$C30</f>
        <v>167.95212833333301</v>
      </c>
      <c r="V31" s="18">
        <f>+'[22]ENEL PCA+PCF'!$C30</f>
        <v>166.352106666667</v>
      </c>
      <c r="W31" s="18">
        <f>+'[23]ENEL PCA+PCF'!$C30</f>
        <v>169.66585499999999</v>
      </c>
      <c r="X31" s="18">
        <f>+'[24]ENEL PCA+PCF'!$C30</f>
        <v>171.48622333333299</v>
      </c>
      <c r="Y31" s="18">
        <f>+'[25]ENEL PCA+PCF'!$C30</f>
        <v>168.50670333333301</v>
      </c>
      <c r="Z31" s="18">
        <f>+'[26]ENEL PCA+PCF'!$C30</f>
        <v>168.494513333333</v>
      </c>
      <c r="AA31" s="18">
        <f>+'[27]ENEL PCA+PCF'!$C30</f>
        <v>169.34107166666701</v>
      </c>
      <c r="AB31" s="18">
        <f>+'[28]ENEL PCA+PCF'!$C30</f>
        <v>168.670533333333</v>
      </c>
      <c r="AC31" s="18">
        <f>+'[29]ENEL PCA+PCF'!$C30</f>
        <v>168.80051166666701</v>
      </c>
      <c r="AD31" s="18">
        <f>+'[30]ENEL PCA+PCF'!$C30</f>
        <v>167.67516000000001</v>
      </c>
      <c r="AE31" s="18">
        <f>+'[31]ENEL PCA+PCF'!$C30</f>
        <v>168.131235</v>
      </c>
      <c r="AF31" s="18">
        <f>+'[32]ENEL PCA+PCF'!$C30</f>
        <v>168.201513333333</v>
      </c>
      <c r="AG31" s="18">
        <f>+'[33]ENEL PCA+PCF'!$C30</f>
        <v>169.53721833333299</v>
      </c>
      <c r="DD31" s="19"/>
    </row>
    <row r="32" spans="1:108" ht="20.100000000000001" customHeight="1" x14ac:dyDescent="0.2">
      <c r="A32" s="16"/>
      <c r="B32" s="17">
        <v>0.83333333333333304</v>
      </c>
      <c r="C32" s="18">
        <f>+'[3]ENEL PCA+PCF'!$C31</f>
        <v>172.39239833333301</v>
      </c>
      <c r="D32" s="18">
        <f>+'[4]ENEL PCA+PCF'!$C31</f>
        <v>172.249218333333</v>
      </c>
      <c r="E32" s="18">
        <f>+'[5]ENEL PCA+PCF'!$C31</f>
        <v>169.63111333333299</v>
      </c>
      <c r="F32" s="18">
        <f>+'[6]ENEL PCA+PCF'!$C31</f>
        <v>169.44776833333299</v>
      </c>
      <c r="G32" s="18">
        <f>+'[7]ENEL PCA+PCF'!$C31</f>
        <v>169.00816666666699</v>
      </c>
      <c r="H32" s="18">
        <f>+'[8]ENEL PCA+PCF'!$C31</f>
        <v>173.664318333333</v>
      </c>
      <c r="I32" s="18">
        <f>+'[9]ENEL PCA+PCF'!$C31</f>
        <v>170.66546333333301</v>
      </c>
      <c r="J32" s="18">
        <f>+'[10]ENEL PCA+PCF'!$C31</f>
        <v>173.555386666667</v>
      </c>
      <c r="K32" s="18">
        <f>+'[11]ENEL PCA+PCF'!$C31</f>
        <v>171.768368333333</v>
      </c>
      <c r="L32" s="18">
        <f>+'[12]ENEL PCA+PCF'!$C31</f>
        <v>171.332066666667</v>
      </c>
      <c r="M32" s="18">
        <f>+'[13]ENEL PCA+PCF'!$C31</f>
        <v>169.18189333333299</v>
      </c>
      <c r="N32" s="18">
        <f>+'[14]ENEL PCA+PCF'!$C31</f>
        <v>172.11805833333301</v>
      </c>
      <c r="O32" s="18">
        <f>+'[15]ENEL PCA+PCF'!$C31</f>
        <v>170.64646666666701</v>
      </c>
      <c r="P32" s="18">
        <f>+'[16]ENEL PCA+PCF'!$C31</f>
        <v>169.73128500000001</v>
      </c>
      <c r="Q32" s="18">
        <f>+'[17]ENEL PCA+PCF'!$C31</f>
        <v>166.34554</v>
      </c>
      <c r="R32" s="18">
        <f>+'[18]ENEL PCA+PCF'!$C31</f>
        <v>166.33403999999999</v>
      </c>
      <c r="S32" s="18">
        <f>+'[19]ENEL PCA+PCF'!$C31</f>
        <v>166.40427500000001</v>
      </c>
      <c r="T32" s="18">
        <f>+'[20]ENEL PCA+PCF'!$C31</f>
        <v>167.363548333333</v>
      </c>
      <c r="U32" s="18">
        <f>+'[21]ENEL PCA+PCF'!$C31</f>
        <v>168.62079333333301</v>
      </c>
      <c r="V32" s="18">
        <f>+'[22]ENEL PCA+PCF'!$C31</f>
        <v>166.748625</v>
      </c>
      <c r="W32" s="18">
        <f>+'[23]ENEL PCA+PCF'!$C31</f>
        <v>169.26956999999999</v>
      </c>
      <c r="X32" s="18">
        <f>+'[24]ENEL PCA+PCF'!$C31</f>
        <v>166.95956000000001</v>
      </c>
      <c r="Y32" s="18">
        <f>+'[25]ENEL PCA+PCF'!$C31</f>
        <v>171.50308166666699</v>
      </c>
      <c r="Z32" s="18">
        <f>+'[26]ENEL PCA+PCF'!$C31</f>
        <v>170.22182833333301</v>
      </c>
      <c r="AA32" s="18">
        <f>+'[27]ENEL PCA+PCF'!$C31</f>
        <v>165.88596999999999</v>
      </c>
      <c r="AB32" s="18">
        <f>+'[28]ENEL PCA+PCF'!$C31</f>
        <v>169.94806500000001</v>
      </c>
      <c r="AC32" s="18">
        <f>+'[29]ENEL PCA+PCF'!$C31</f>
        <v>171.40006333333301</v>
      </c>
      <c r="AD32" s="18">
        <f>+'[30]ENEL PCA+PCF'!$C31</f>
        <v>168.16838000000001</v>
      </c>
      <c r="AE32" s="18">
        <f>+'[31]ENEL PCA+PCF'!$C31</f>
        <v>169.65042500000001</v>
      </c>
      <c r="AF32" s="18">
        <f>+'[32]ENEL PCA+PCF'!$C31</f>
        <v>168.81060833333299</v>
      </c>
      <c r="AG32" s="18">
        <f>+'[33]ENEL PCA+PCF'!$C31</f>
        <v>170.36521833333299</v>
      </c>
    </row>
    <row r="33" spans="1:62" ht="20.100000000000001" customHeight="1" x14ac:dyDescent="0.2">
      <c r="A33" s="16"/>
      <c r="B33" s="17">
        <v>0.875</v>
      </c>
      <c r="C33" s="18">
        <f>+'[3]ENEL PCA+PCF'!$C32</f>
        <v>170.40488500000001</v>
      </c>
      <c r="D33" s="18">
        <f>+'[4]ENEL PCA+PCF'!$C32</f>
        <v>172.38587833333301</v>
      </c>
      <c r="E33" s="18">
        <f>+'[5]ENEL PCA+PCF'!$C32</f>
        <v>173.01445166666699</v>
      </c>
      <c r="F33" s="18">
        <f>+'[6]ENEL PCA+PCF'!$C32</f>
        <v>169.455878333333</v>
      </c>
      <c r="G33" s="18">
        <f>+'[7]ENEL PCA+PCF'!$C32</f>
        <v>169.79356166666699</v>
      </c>
      <c r="H33" s="18">
        <f>+'[8]ENEL PCA+PCF'!$C32</f>
        <v>168.865565</v>
      </c>
      <c r="I33" s="18">
        <f>+'[9]ENEL PCA+PCF'!$C32</f>
        <v>171.17359166666699</v>
      </c>
      <c r="J33" s="18">
        <f>+'[10]ENEL PCA+PCF'!$C32</f>
        <v>168.89297999999999</v>
      </c>
      <c r="K33" s="18">
        <f>+'[11]ENEL PCA+PCF'!$C32</f>
        <v>172.92635166666699</v>
      </c>
      <c r="L33" s="18">
        <f>+'[12]ENEL PCA+PCF'!$C32</f>
        <v>172.931076666667</v>
      </c>
      <c r="M33" s="18">
        <f>+'[13]ENEL PCA+PCF'!$C32</f>
        <v>166.78314333333299</v>
      </c>
      <c r="N33" s="18">
        <f>+'[14]ENEL PCA+PCF'!$C32</f>
        <v>170.531015</v>
      </c>
      <c r="O33" s="18">
        <f>+'[15]ENEL PCA+PCF'!$C32</f>
        <v>161.53844833333301</v>
      </c>
      <c r="P33" s="18">
        <f>+'[16]ENEL PCA+PCF'!$C32</f>
        <v>166.19964999999999</v>
      </c>
      <c r="Q33" s="18">
        <f>+'[17]ENEL PCA+PCF'!$C32</f>
        <v>167.08311</v>
      </c>
      <c r="R33" s="18">
        <f>+'[18]ENEL PCA+PCF'!$C32</f>
        <v>169.01509833333299</v>
      </c>
      <c r="S33" s="18">
        <f>+'[19]ENEL PCA+PCF'!$C32</f>
        <v>169.72760500000001</v>
      </c>
      <c r="T33" s="18">
        <f>+'[20]ENEL PCA+PCF'!$C32</f>
        <v>166.57044666666701</v>
      </c>
      <c r="U33" s="18">
        <f>+'[21]ENEL PCA+PCF'!$C32</f>
        <v>169.102555</v>
      </c>
      <c r="V33" s="18">
        <f>+'[22]ENEL PCA+PCF'!$C32</f>
        <v>160.928648333333</v>
      </c>
      <c r="W33" s="18">
        <f>+'[23]ENEL PCA+PCF'!$C32</f>
        <v>168.81490333333301</v>
      </c>
      <c r="X33" s="18">
        <f>+'[24]ENEL PCA+PCF'!$C32</f>
        <v>165.73759000000001</v>
      </c>
      <c r="Y33" s="18">
        <f>+'[25]ENEL PCA+PCF'!$C32</f>
        <v>168.94576333333299</v>
      </c>
      <c r="Z33" s="18">
        <f>+'[26]ENEL PCA+PCF'!$C32</f>
        <v>169.70802</v>
      </c>
      <c r="AA33" s="18">
        <f>+'[27]ENEL PCA+PCF'!$C32</f>
        <v>166.14291333333301</v>
      </c>
      <c r="AB33" s="18">
        <f>+'[28]ENEL PCA+PCF'!$C32</f>
        <v>170.59493000000001</v>
      </c>
      <c r="AC33" s="18">
        <f>+'[29]ENEL PCA+PCF'!$C32</f>
        <v>169.781681666667</v>
      </c>
      <c r="AD33" s="18">
        <f>+'[30]ENEL PCA+PCF'!$C32</f>
        <v>170.96646999999999</v>
      </c>
      <c r="AE33" s="18">
        <f>+'[31]ENEL PCA+PCF'!$C32</f>
        <v>166.67834999999999</v>
      </c>
      <c r="AF33" s="18">
        <f>+'[32]ENEL PCA+PCF'!$C32</f>
        <v>168.916063333333</v>
      </c>
      <c r="AG33" s="18">
        <f>+'[33]ENEL PCA+PCF'!$C32</f>
        <v>170.19946666666701</v>
      </c>
    </row>
    <row r="34" spans="1:62" ht="20.100000000000001" customHeight="1" x14ac:dyDescent="0.2">
      <c r="A34" s="16"/>
      <c r="B34" s="17">
        <v>0.91666666666666696</v>
      </c>
      <c r="C34" s="18">
        <f>+'[3]ENEL PCA+PCF'!$C33</f>
        <v>164.346053333333</v>
      </c>
      <c r="D34" s="18">
        <f>+'[4]ENEL PCA+PCF'!$C33</f>
        <v>168.90444833333299</v>
      </c>
      <c r="E34" s="18">
        <f>+'[5]ENEL PCA+PCF'!$C33</f>
        <v>170.27710166666699</v>
      </c>
      <c r="F34" s="18">
        <f>+'[6]ENEL PCA+PCF'!$C33</f>
        <v>174.72418166666699</v>
      </c>
      <c r="G34" s="18">
        <f>+'[7]ENEL PCA+PCF'!$C33</f>
        <v>178.77333666666701</v>
      </c>
      <c r="H34" s="18">
        <f>+'[8]ENEL PCA+PCF'!$C33</f>
        <v>162.090825</v>
      </c>
      <c r="I34" s="18">
        <f>+'[9]ENEL PCA+PCF'!$C33</f>
        <v>165.43043</v>
      </c>
      <c r="J34" s="18">
        <f>+'[10]ENEL PCA+PCF'!$C33</f>
        <v>164.30679333333299</v>
      </c>
      <c r="K34" s="18">
        <f>+'[11]ENEL PCA+PCF'!$C33</f>
        <v>164.278211666667</v>
      </c>
      <c r="L34" s="18">
        <f>+'[12]ENEL PCA+PCF'!$C33</f>
        <v>162.47496333333299</v>
      </c>
      <c r="M34" s="18">
        <f>+'[13]ENEL PCA+PCF'!$C33</f>
        <v>164.76896833333299</v>
      </c>
      <c r="N34" s="18">
        <f>+'[14]ENEL PCA+PCF'!$C33</f>
        <v>161.34632833333299</v>
      </c>
      <c r="O34" s="18">
        <f>+'[15]ENEL PCA+PCF'!$C33</f>
        <v>159.19641666666701</v>
      </c>
      <c r="P34" s="18">
        <f>+'[16]ENEL PCA+PCF'!$C33</f>
        <v>170.017523333333</v>
      </c>
      <c r="Q34" s="18">
        <f>+'[17]ENEL PCA+PCF'!$C33</f>
        <v>167.453268333333</v>
      </c>
      <c r="R34" s="18">
        <f>+'[18]ENEL PCA+PCF'!$C33</f>
        <v>167.70619500000001</v>
      </c>
      <c r="S34" s="18">
        <f>+'[19]ENEL PCA+PCF'!$C33</f>
        <v>168.37429166666701</v>
      </c>
      <c r="T34" s="18">
        <f>+'[20]ENEL PCA+PCF'!$C33</f>
        <v>169.8939</v>
      </c>
      <c r="U34" s="18">
        <f>+'[21]ENEL PCA+PCF'!$C33</f>
        <v>159.45305666666701</v>
      </c>
      <c r="V34" s="18">
        <f>+'[22]ENEL PCA+PCF'!$C33</f>
        <v>157.91900000000001</v>
      </c>
      <c r="W34" s="18">
        <f>+'[23]ENEL PCA+PCF'!$C33</f>
        <v>163.00736000000001</v>
      </c>
      <c r="X34" s="18">
        <f>+'[24]ENEL PCA+PCF'!$C33</f>
        <v>158.787898333333</v>
      </c>
      <c r="Y34" s="18">
        <f>+'[25]ENEL PCA+PCF'!$C33</f>
        <v>165.455625</v>
      </c>
      <c r="Z34" s="18">
        <f>+'[26]ENEL PCA+PCF'!$C33</f>
        <v>168.12925999999999</v>
      </c>
      <c r="AA34" s="18">
        <f>+'[27]ENEL PCA+PCF'!$C33</f>
        <v>162.09540166666699</v>
      </c>
      <c r="AB34" s="18">
        <f>+'[28]ENEL PCA+PCF'!$C33</f>
        <v>169.24444666666699</v>
      </c>
      <c r="AC34" s="18">
        <f>+'[29]ENEL PCA+PCF'!$C33</f>
        <v>163.120341666667</v>
      </c>
      <c r="AD34" s="18">
        <f>+'[30]ENEL PCA+PCF'!$C33</f>
        <v>167.730371666667</v>
      </c>
      <c r="AE34" s="18">
        <f>+'[31]ENEL PCA+PCF'!$C33</f>
        <v>159.839223333333</v>
      </c>
      <c r="AF34" s="18">
        <f>+'[32]ENEL PCA+PCF'!$C33</f>
        <v>175.775698333333</v>
      </c>
      <c r="AG34" s="18">
        <f>+'[33]ENEL PCA+PCF'!$C33</f>
        <v>159.204275</v>
      </c>
    </row>
    <row r="35" spans="1:62" ht="20.100000000000001" customHeight="1" x14ac:dyDescent="0.2">
      <c r="A35" s="16"/>
      <c r="B35" s="17">
        <v>0.95833333333333304</v>
      </c>
      <c r="C35" s="18">
        <f>+'[3]ENEL PCA+PCF'!$C34</f>
        <v>159.60499999999999</v>
      </c>
      <c r="D35" s="18">
        <f>+'[4]ENEL PCA+PCF'!$C34</f>
        <v>161.833906666666</v>
      </c>
      <c r="E35" s="18">
        <f>+'[5]ENEL PCA+PCF'!$C34</f>
        <v>161.200298333333</v>
      </c>
      <c r="F35" s="18">
        <f>+'[6]ENEL PCA+PCF'!$C34</f>
        <v>167.64490333333299</v>
      </c>
      <c r="G35" s="18">
        <f>+'[7]ENEL PCA+PCF'!$C34</f>
        <v>159.526418333333</v>
      </c>
      <c r="H35" s="18">
        <f>+'[8]ENEL PCA+PCF'!$C34</f>
        <v>162.35042666666601</v>
      </c>
      <c r="I35" s="18">
        <f>+'[9]ENEL PCA+PCF'!$C34</f>
        <v>161.39469666666699</v>
      </c>
      <c r="J35" s="18">
        <f>+'[10]ENEL PCA+PCF'!$C34</f>
        <v>160.94016666666701</v>
      </c>
      <c r="K35" s="18">
        <f>+'[11]ENEL PCA+PCF'!$C34</f>
        <v>163.31845999999999</v>
      </c>
      <c r="L35" s="18">
        <f>+'[12]ENEL PCA+PCF'!$C34</f>
        <v>159.274</v>
      </c>
      <c r="M35" s="18">
        <f>+'[13]ENEL PCA+PCF'!$C34</f>
        <v>159.274</v>
      </c>
      <c r="N35" s="18">
        <f>+'[14]ENEL PCA+PCF'!$C34</f>
        <v>162.247311666667</v>
      </c>
      <c r="O35" s="18">
        <f>+'[15]ENEL PCA+PCF'!$C34</f>
        <v>162.51255499999999</v>
      </c>
      <c r="P35" s="18">
        <f>+'[16]ENEL PCA+PCF'!$C34</f>
        <v>160.02609833333301</v>
      </c>
      <c r="Q35" s="18">
        <f>+'[17]ENEL PCA+PCF'!$C34</f>
        <v>159.73757499999999</v>
      </c>
      <c r="R35" s="18">
        <f>+'[18]ENEL PCA+PCF'!$C34</f>
        <v>160.30590000000001</v>
      </c>
      <c r="S35" s="18">
        <f>+'[19]ENEL PCA+PCF'!$C34</f>
        <v>158.99378166666699</v>
      </c>
      <c r="T35" s="18">
        <f>+'[20]ENEL PCA+PCF'!$C34</f>
        <v>162.94868666666699</v>
      </c>
      <c r="U35" s="18">
        <f>+'[21]ENEL PCA+PCF'!$C34</f>
        <v>158.00530000000001</v>
      </c>
      <c r="V35" s="18">
        <f>+'[22]ENEL PCA+PCF'!$C34</f>
        <v>158.277498333333</v>
      </c>
      <c r="W35" s="18">
        <f>+'[23]ENEL PCA+PCF'!$C34</f>
        <v>156.986931666667</v>
      </c>
      <c r="X35" s="18">
        <f>+'[24]ENEL PCA+PCF'!$C34</f>
        <v>158.72888333333299</v>
      </c>
      <c r="Y35" s="18">
        <f>+'[25]ENEL PCA+PCF'!$C34</f>
        <v>157.28634666666699</v>
      </c>
      <c r="Z35" s="18">
        <f>+'[26]ENEL PCA+PCF'!$C34</f>
        <v>164.469983333333</v>
      </c>
      <c r="AA35" s="18">
        <f>+'[27]ENEL PCA+PCF'!$C34</f>
        <v>161.93870833333301</v>
      </c>
      <c r="AB35" s="18">
        <f>+'[28]ENEL PCA+PCF'!$C34</f>
        <v>159.33620833333299</v>
      </c>
      <c r="AC35" s="18">
        <f>+'[29]ENEL PCA+PCF'!$C34</f>
        <v>161.33070166666701</v>
      </c>
      <c r="AD35" s="18">
        <f>+'[30]ENEL PCA+PCF'!$C34</f>
        <v>160.15297333333299</v>
      </c>
      <c r="AE35" s="18">
        <f>+'[31]ENEL PCA+PCF'!$C34</f>
        <v>161.26857999999999</v>
      </c>
      <c r="AF35" s="18">
        <f>+'[32]ENEL PCA+PCF'!$C34</f>
        <v>160.837793333333</v>
      </c>
      <c r="AG35" s="18">
        <f>+'[33]ENEL PCA+PCF'!$C34</f>
        <v>157.31520166666701</v>
      </c>
    </row>
    <row r="36" spans="1:62" ht="20.100000000000001" customHeight="1" x14ac:dyDescent="0.2">
      <c r="A36" s="16"/>
      <c r="B36" s="20" t="s">
        <v>3</v>
      </c>
      <c r="C36" s="18">
        <f>+'[3]ENEL PCA+PCF'!$C35</f>
        <v>159.55352666666599</v>
      </c>
      <c r="D36" s="18">
        <f>+'[4]ENEL PCA+PCF'!$C35</f>
        <v>159.60499999999999</v>
      </c>
      <c r="E36" s="18">
        <f>+'[5]ENEL PCA+PCF'!$C35</f>
        <v>159.60499999999999</v>
      </c>
      <c r="F36" s="18">
        <f>+'[6]ENEL PCA+PCF'!$C35</f>
        <v>162.863531666667</v>
      </c>
      <c r="G36" s="18">
        <f>+'[7]ENEL PCA+PCF'!$C35</f>
        <v>159.60499999999999</v>
      </c>
      <c r="H36" s="18">
        <f>+'[8]ENEL PCA+PCF'!$C35</f>
        <v>159.60499999999999</v>
      </c>
      <c r="I36" s="18">
        <f>+'[9]ENEL PCA+PCF'!$C35</f>
        <v>159.71735166666701</v>
      </c>
      <c r="J36" s="18">
        <f>+'[10]ENEL PCA+PCF'!$C35</f>
        <v>159.09913333333299</v>
      </c>
      <c r="K36" s="18">
        <f>+'[11]ENEL PCA+PCF'!$C35</f>
        <v>162.67152166666699</v>
      </c>
      <c r="L36" s="18">
        <f>+'[12]ENEL PCA+PCF'!$C35</f>
        <v>159.19735</v>
      </c>
      <c r="M36" s="18">
        <f>+'[13]ENEL PCA+PCF'!$C35</f>
        <v>159.22655</v>
      </c>
      <c r="N36" s="18">
        <f>+'[14]ENEL PCA+PCF'!$C35</f>
        <v>159.293716666667</v>
      </c>
      <c r="O36" s="18">
        <f>+'[15]ENEL PCA+PCF'!$C35</f>
        <v>155.542133333333</v>
      </c>
      <c r="P36" s="18">
        <f>+'[16]ENEL PCA+PCF'!$C35</f>
        <v>157.886378333333</v>
      </c>
      <c r="Q36" s="18">
        <f>+'[17]ENEL PCA+PCF'!$C35</f>
        <v>160.51122000000001</v>
      </c>
      <c r="R36" s="18">
        <f>+'[18]ENEL PCA+PCF'!$C35</f>
        <v>156.53263000000001</v>
      </c>
      <c r="S36" s="18">
        <f>+'[19]ENEL PCA+PCF'!$C35</f>
        <v>156.55699999999999</v>
      </c>
      <c r="T36" s="18">
        <f>+'[20]ENEL PCA+PCF'!$C35</f>
        <v>156.53186666666701</v>
      </c>
      <c r="U36" s="18">
        <f>+'[21]ENEL PCA+PCF'!$C35</f>
        <v>156.507133333333</v>
      </c>
      <c r="V36" s="18">
        <f>+'[22]ENEL PCA+PCF'!$C35</f>
        <v>153.588783333333</v>
      </c>
      <c r="W36" s="18">
        <f>+'[23]ENEL PCA+PCF'!$C35</f>
        <v>156.81</v>
      </c>
      <c r="X36" s="18">
        <f>+'[24]ENEL PCA+PCF'!$C35</f>
        <v>161.27828</v>
      </c>
      <c r="Y36" s="18">
        <f>+'[25]ENEL PCA+PCF'!$C35</f>
        <v>156.81844166666701</v>
      </c>
      <c r="Z36" s="18">
        <f>+'[26]ENEL PCA+PCF'!$C35</f>
        <v>159.720521666667</v>
      </c>
      <c r="AA36" s="18">
        <f>+'[27]ENEL PCA+PCF'!$C35</f>
        <v>161.000486666667</v>
      </c>
      <c r="AB36" s="18">
        <f>+'[28]ENEL PCA+PCF'!$C35</f>
        <v>158.65749</v>
      </c>
      <c r="AC36" s="18">
        <f>+'[29]ENEL PCA+PCF'!$C35</f>
        <v>155.245225</v>
      </c>
      <c r="AD36" s="18">
        <f>+'[30]ENEL PCA+PCF'!$C35</f>
        <v>158.77683833333299</v>
      </c>
      <c r="AE36" s="18">
        <f>+'[31]ENEL PCA+PCF'!$C35</f>
        <v>156.692248333333</v>
      </c>
      <c r="AF36" s="18">
        <f>+'[32]ENEL PCA+PCF'!$C35</f>
        <v>157.32499999999999</v>
      </c>
      <c r="AG36" s="18">
        <f>+'[33]ENEL PCA+PCF'!$C35</f>
        <v>157.625145</v>
      </c>
    </row>
    <row r="37" spans="1:62" x14ac:dyDescent="0.2">
      <c r="B37" s="21"/>
      <c r="C37" s="22">
        <f>SUM(C13:C36)-[2]Sheet1!C$29</f>
        <v>0</v>
      </c>
      <c r="D37" s="22">
        <f>SUM(D13:D36)-[2]Sheet1!D$29</f>
        <v>0</v>
      </c>
      <c r="E37" s="22">
        <f>SUM(E13:E36)-[2]Sheet1!E$29</f>
        <v>0</v>
      </c>
      <c r="F37" s="22">
        <f>SUM(F13:F36)-[2]Sheet1!F$29</f>
        <v>0</v>
      </c>
      <c r="G37" s="22">
        <f>SUM(G13:G36)-[2]Sheet1!G$29</f>
        <v>0</v>
      </c>
      <c r="H37" s="22">
        <f>SUM(H13:H36)-[2]Sheet1!H$29</f>
        <v>0</v>
      </c>
      <c r="I37" s="22">
        <f>SUM(I13:I36)-[2]Sheet1!I$29</f>
        <v>0</v>
      </c>
      <c r="J37" s="22">
        <f>SUM(J13:J36)-[2]Sheet1!J$29</f>
        <v>0</v>
      </c>
      <c r="K37" s="22">
        <f>SUM(K13:K36)-[2]Sheet1!K$29</f>
        <v>0</v>
      </c>
      <c r="L37" s="22">
        <f>SUM(L13:L36)-[2]Sheet1!L$29</f>
        <v>0</v>
      </c>
      <c r="M37" s="22">
        <f>SUM(M13:M36)-[2]Sheet1!M$29</f>
        <v>0</v>
      </c>
      <c r="N37" s="22">
        <f>SUM(N13:N36)-[2]Sheet1!N$29</f>
        <v>0</v>
      </c>
      <c r="O37" s="22">
        <f>SUM(O13:O36)-[2]Sheet1!O$29</f>
        <v>0</v>
      </c>
      <c r="P37" s="22">
        <f>SUM(P13:P36)-[2]Sheet1!P$29</f>
        <v>0</v>
      </c>
      <c r="Q37" s="22">
        <f>SUM(Q13:Q36)-[2]Sheet1!Q$29</f>
        <v>0</v>
      </c>
      <c r="R37" s="22">
        <f>SUM(R13:R36)-[2]Sheet1!R$29</f>
        <v>0</v>
      </c>
      <c r="S37" s="22">
        <f>SUM(S13:S36)-[2]Sheet1!S$29</f>
        <v>0</v>
      </c>
      <c r="T37" s="22">
        <f>SUM(T13:T36)-[2]Sheet1!T$29</f>
        <v>0</v>
      </c>
      <c r="U37" s="22">
        <f>SUM(U13:U36)-[2]Sheet1!U$29</f>
        <v>0</v>
      </c>
      <c r="V37" s="22">
        <f>SUM(V13:V36)-[2]Sheet1!V$29</f>
        <v>0</v>
      </c>
      <c r="W37" s="22">
        <f>SUM(W13:W36)-[2]Sheet1!W$29</f>
        <v>0</v>
      </c>
      <c r="X37" s="22">
        <f>SUM(X13:X36)-[2]Sheet1!X$29</f>
        <v>0</v>
      </c>
      <c r="Y37" s="22">
        <f>SUM(Y13:Y36)-[2]Sheet1!Y$29</f>
        <v>0</v>
      </c>
      <c r="Z37" s="22">
        <f>SUM(Z13:Z36)-[2]Sheet1!Z$29</f>
        <v>0</v>
      </c>
      <c r="AA37" s="22">
        <f>SUM(AA13:AA36)-[2]Sheet1!AA$29</f>
        <v>0</v>
      </c>
      <c r="AB37" s="22">
        <f>SUM(AB13:AB36)-[2]Sheet1!AB$29</f>
        <v>0</v>
      </c>
      <c r="AC37" s="22">
        <f>SUM(AC13:AC36)-[2]Sheet1!AC$29</f>
        <v>0</v>
      </c>
      <c r="AD37" s="22">
        <f>SUM(AD13:AD36)-[2]Sheet1!AD$29</f>
        <v>0</v>
      </c>
      <c r="AE37" s="22">
        <f>SUM(AE13:AE36)-[2]Sheet1!AE$29</f>
        <v>0</v>
      </c>
      <c r="AF37" s="22">
        <f>SUM(AF13:AF36)-[2]Sheet1!AF$29</f>
        <v>0</v>
      </c>
      <c r="AG37" s="22">
        <f>SUM(AG13:AG36)-[2]Sheet1!AG$29</f>
        <v>0</v>
      </c>
    </row>
    <row r="38" spans="1:62" ht="20.100000000000001" customHeight="1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8.75" x14ac:dyDescent="0.2">
      <c r="B39" s="8" t="s">
        <v>4</v>
      </c>
      <c r="C39" s="21"/>
      <c r="R39" s="9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 x14ac:dyDescent="0.2">
      <c r="B40" s="24"/>
      <c r="C40" s="21"/>
      <c r="R40" s="9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</row>
    <row r="41" spans="1:62" ht="13.5" customHeight="1" x14ac:dyDescent="0.2">
      <c r="B41" s="24"/>
      <c r="C41" s="15">
        <f>+[34]Sheet1!$B$10</f>
        <v>41548</v>
      </c>
      <c r="D41" s="15">
        <f>+[35]Sheet1!$B$10</f>
        <v>41549</v>
      </c>
      <c r="E41" s="15">
        <f>+[36]Sheet1!$B$10</f>
        <v>41550</v>
      </c>
      <c r="F41" s="15">
        <f>+[37]Sheet1!$B$10</f>
        <v>41551</v>
      </c>
      <c r="G41" s="15">
        <f>+[38]Sheet1!$B$10</f>
        <v>41552</v>
      </c>
      <c r="H41" s="15">
        <f>+[39]Sheet1!$B$10</f>
        <v>41553</v>
      </c>
      <c r="I41" s="15">
        <f>+[40]Sheet1!$B$10</f>
        <v>41554</v>
      </c>
      <c r="J41" s="15">
        <f>+[41]Sheet1!$B$10</f>
        <v>41555</v>
      </c>
      <c r="K41" s="15">
        <f>+[42]Sheet1!$B$10</f>
        <v>41556</v>
      </c>
      <c r="L41" s="15">
        <f>+[43]Sheet1!$B$10</f>
        <v>41557</v>
      </c>
      <c r="M41" s="15">
        <f>+[44]Sheet1!$B$10</f>
        <v>41558</v>
      </c>
      <c r="N41" s="15">
        <f>+[45]Sheet1!$B$10</f>
        <v>41559</v>
      </c>
      <c r="O41" s="15">
        <f>+[46]Sheet1!$B$10</f>
        <v>41560</v>
      </c>
      <c r="P41" s="15">
        <f>+[47]Sheet1!$B$10</f>
        <v>41561</v>
      </c>
      <c r="Q41" s="15">
        <f>+[48]Sheet1!$B$10</f>
        <v>41562</v>
      </c>
      <c r="R41" s="15">
        <f>+[49]Sheet1!$B$10</f>
        <v>41563</v>
      </c>
      <c r="S41" s="15">
        <f>+[50]Sheet1!$B$10</f>
        <v>41564</v>
      </c>
      <c r="T41" s="15">
        <f>+[51]Sheet1!$B$10</f>
        <v>41565</v>
      </c>
      <c r="U41" s="15">
        <f>+[52]Sheet1!$B$10</f>
        <v>41566</v>
      </c>
      <c r="V41" s="15">
        <f>+[53]Sheet1!$B$10</f>
        <v>41567</v>
      </c>
      <c r="W41" s="15">
        <f>+[54]Sheet1!$B$10</f>
        <v>41568</v>
      </c>
      <c r="X41" s="15">
        <f>+[55]Sheet1!$B$10</f>
        <v>41569</v>
      </c>
      <c r="Y41" s="15">
        <f>+[56]Sheet1!$B$10</f>
        <v>41570</v>
      </c>
      <c r="Z41" s="15">
        <f>+[57]Sheet1!$B$10</f>
        <v>41571</v>
      </c>
      <c r="AA41" s="15">
        <f>+[58]Sheet1!$B$10</f>
        <v>41572</v>
      </c>
      <c r="AB41" s="15">
        <f>+[59]Sheet1!$B$10</f>
        <v>41573</v>
      </c>
      <c r="AC41" s="15">
        <f>+[60]Sheet1!$B$10</f>
        <v>41574</v>
      </c>
      <c r="AD41" s="15">
        <f>+[61]Sheet1!$B$10</f>
        <v>41575</v>
      </c>
      <c r="AE41" s="15">
        <f>+[62]Sheet1!$B$10</f>
        <v>41576</v>
      </c>
      <c r="AF41" s="15">
        <f>+[63]Sheet1!$B$10</f>
        <v>41577</v>
      </c>
      <c r="AG41" s="15">
        <f>+[64]Sheet1!$B$10</f>
        <v>41578</v>
      </c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s="25" customFormat="1" ht="19.5" customHeight="1" x14ac:dyDescent="0.2">
      <c r="B42" s="26" t="s">
        <v>5</v>
      </c>
      <c r="C42" s="18">
        <f>+[34]Sheet1!$N$110</f>
        <v>100</v>
      </c>
      <c r="D42" s="18">
        <f>+[35]Sheet1!$N$110</f>
        <v>100</v>
      </c>
      <c r="E42" s="18">
        <f>+[36]Sheet1!$N$110</f>
        <v>100</v>
      </c>
      <c r="F42" s="18">
        <f>+[37]Sheet1!$N$110</f>
        <v>215</v>
      </c>
      <c r="G42" s="18">
        <f>+[38]Sheet1!$N$110</f>
        <v>0.5</v>
      </c>
      <c r="H42" s="18">
        <f>+[39]Sheet1!$N$110</f>
        <v>0.5</v>
      </c>
      <c r="I42" s="18">
        <f>+[40]Sheet1!$N$110</f>
        <v>0.5</v>
      </c>
      <c r="J42" s="18">
        <f>+[41]Sheet1!$N$110</f>
        <v>0.5</v>
      </c>
      <c r="K42" s="18">
        <f>+[42]Sheet1!$N$110</f>
        <v>215</v>
      </c>
      <c r="L42" s="18">
        <f>+[43]Sheet1!$N$110</f>
        <v>100</v>
      </c>
      <c r="M42" s="18">
        <f>+[44]Sheet1!$N$110</f>
        <v>0.5</v>
      </c>
      <c r="N42" s="18">
        <f>+[45]Sheet1!$N$110</f>
        <v>0.5</v>
      </c>
      <c r="O42" s="18">
        <f>+[46]Sheet1!$N$110</f>
        <v>0.5</v>
      </c>
      <c r="P42" s="18">
        <f>+[47]Sheet1!$N$110</f>
        <v>215</v>
      </c>
      <c r="Q42" s="18">
        <f>+[48]Sheet1!$N$110</f>
        <v>215</v>
      </c>
      <c r="R42" s="18">
        <f>+[49]Sheet1!$N$110</f>
        <v>100</v>
      </c>
      <c r="S42" s="18">
        <f>+[50]Sheet1!$N$110</f>
        <v>100</v>
      </c>
      <c r="T42" s="18">
        <f>+[51]Sheet1!$N$110</f>
        <v>215</v>
      </c>
      <c r="U42" s="18">
        <f>+[52]Sheet1!$N$110</f>
        <v>0.5</v>
      </c>
      <c r="V42" s="18">
        <f>+[53]Sheet1!$N$110</f>
        <v>0.5</v>
      </c>
      <c r="W42" s="18">
        <f>+[54]Sheet1!$N$110</f>
        <v>0.5</v>
      </c>
      <c r="X42" s="18">
        <f>+[55]Sheet1!$N$110</f>
        <v>0.5</v>
      </c>
      <c r="Y42" s="18">
        <f>+[56]Sheet1!$N$110</f>
        <v>100</v>
      </c>
      <c r="Z42" s="18">
        <f>+[57]Sheet1!$N$110</f>
        <v>100</v>
      </c>
      <c r="AA42" s="18">
        <f>+[58]Sheet1!$N$110</f>
        <v>0.5</v>
      </c>
      <c r="AB42" s="18">
        <f>+[59]Sheet1!$N$110</f>
        <v>0.5</v>
      </c>
      <c r="AC42" s="18">
        <f>+[60]Sheet1!$N$110</f>
        <v>0.5</v>
      </c>
      <c r="AD42" s="18">
        <f>+[61]Sheet1!$N$110</f>
        <v>215</v>
      </c>
      <c r="AE42" s="18">
        <f>+[62]Sheet1!$N$110</f>
        <v>215</v>
      </c>
      <c r="AF42" s="18">
        <f>+[63]Sheet1!$N$110</f>
        <v>215</v>
      </c>
      <c r="AG42" s="18">
        <f>+[64]Sheet1!$N$110</f>
        <v>215</v>
      </c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</row>
    <row r="43" spans="1:62" x14ac:dyDescent="0.2">
      <c r="B43" s="24"/>
      <c r="C43" s="21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 x14ac:dyDescent="0.2">
      <c r="B44" s="24"/>
      <c r="C44" s="21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 x14ac:dyDescent="0.2">
      <c r="B45" s="2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8.75" x14ac:dyDescent="0.2">
      <c r="B46" s="8" t="s">
        <v>6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 x14ac:dyDescent="0.2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 x14ac:dyDescent="0.2">
      <c r="E48" s="28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 x14ac:dyDescent="0.2">
      <c r="B49" s="26" t="s">
        <v>5</v>
      </c>
      <c r="C49" s="29" t="s">
        <v>7</v>
      </c>
      <c r="D49" s="26" t="s">
        <v>8</v>
      </c>
      <c r="E49" s="26" t="s">
        <v>9</v>
      </c>
      <c r="F49" s="26" t="s">
        <v>9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 x14ac:dyDescent="0.2">
      <c r="B50" s="30" t="s">
        <v>10</v>
      </c>
      <c r="C50" s="18">
        <f>MAX($C$13:$AG$36)</f>
        <v>178.77333666666701</v>
      </c>
      <c r="D50" s="18">
        <f>MIN($C$13:$AG$36)</f>
        <v>141.754056666667</v>
      </c>
      <c r="E50" s="18">
        <f>+[1]LIQUIDAC!BV288/[1]LIQUIDAC!BU288</f>
        <v>103.63595766657033</v>
      </c>
      <c r="F50" s="18">
        <f>AVERAGE($C$13:$AG$36)</f>
        <v>163.42723464605743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 x14ac:dyDescent="0.2">
      <c r="B51" s="30" t="s">
        <v>11</v>
      </c>
      <c r="C51" s="18">
        <f>MAX($C$42:$AG$42)</f>
        <v>215</v>
      </c>
      <c r="D51" s="18">
        <f>MIN($C$42:$AG$42)</f>
        <v>0.5</v>
      </c>
      <c r="E51" s="18">
        <f>[1]LIQUIDAC!BV290/[1]LIQUIDAC!BU290</f>
        <v>158.10668081535206</v>
      </c>
      <c r="F51" s="18">
        <f>AVERAGE($C$42:$AG$42)</f>
        <v>88.451612903225808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 x14ac:dyDescent="0.2">
      <c r="B52" s="24"/>
      <c r="C52" s="21"/>
      <c r="E52" s="28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 x14ac:dyDescent="0.2">
      <c r="B53" s="24"/>
      <c r="C53" s="21"/>
      <c r="E53" s="28"/>
      <c r="S53" s="28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sheetProtection password="8891" sheet="1" objects="1" scenarios="1"/>
  <conditionalFormatting sqref="C11:AG11">
    <cfRule type="cellIs" dxfId="7" priority="4" stopIfTrue="1" operator="equal">
      <formula>TRUNC(C$12,0)</formula>
    </cfRule>
  </conditionalFormatting>
  <conditionalFormatting sqref="C42:AG42">
    <cfRule type="cellIs" dxfId="6" priority="5" stopIfTrue="1" operator="equal">
      <formula>$C$51</formula>
    </cfRule>
    <cfRule type="cellIs" dxfId="5" priority="6" stopIfTrue="1" operator="equal">
      <formula>$D$51</formula>
    </cfRule>
  </conditionalFormatting>
  <conditionalFormatting sqref="C37:AG37">
    <cfRule type="cellIs" dxfId="4" priority="3" operator="notEqual">
      <formula>0</formula>
    </cfRule>
  </conditionalFormatting>
  <conditionalFormatting sqref="C11:AG11">
    <cfRule type="cellIs" dxfId="3" priority="2" stopIfTrue="1" operator="equal">
      <formula>TRUNC(C$12,0)</formula>
    </cfRule>
  </conditionalFormatting>
  <conditionalFormatting sqref="C13:AG36">
    <cfRule type="cellIs" dxfId="2" priority="1" operator="equal">
      <formula>$D$50</formula>
    </cfRule>
    <cfRule type="cellIs" dxfId="1" priority="7" stopIfTrue="1" operator="equal">
      <formula>$C$50</formula>
    </cfRule>
    <cfRule type="cellIs" dxfId="0" priority="8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ENATREL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Ponce</dc:creator>
  <cp:lastModifiedBy>Carmen Ponce</cp:lastModifiedBy>
  <dcterms:created xsi:type="dcterms:W3CDTF">2013-11-15T16:20:45Z</dcterms:created>
  <dcterms:modified xsi:type="dcterms:W3CDTF">2013-11-15T16:27:39Z</dcterms:modified>
</cp:coreProperties>
</file>