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BF">#REF!</definedName>
    <definedName name="Contratada">[1]INY!$B$1048575</definedName>
    <definedName name="EF">#REF!</definedName>
    <definedName name="_xlnm.Print_Area" localSheetId="0">PRECIOS!$B$2:$AH$52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D51" i="1" s="1"/>
  <c r="F42" i="1"/>
  <c r="E42" i="1"/>
  <c r="F51" i="1" s="1"/>
  <c r="D42" i="1"/>
  <c r="C42" i="1"/>
  <c r="C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 l="1"/>
  <c r="D50" i="1"/>
  <c r="C37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<sst xmlns="http://schemas.openxmlformats.org/spreadsheetml/2006/main" count="16" uniqueCount="12">
  <si>
    <t>PRECIOS DE ENERGIA EN EL MERCADO DE OCASION ( US$/MWh )</t>
  </si>
  <si>
    <t>LIQUIDACION OFICIAL NOVIEMBRE 2014</t>
  </si>
  <si>
    <t>Horas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</si>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</sst>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4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3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053443" cy="918482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239486</xdr:colOff>
      <xdr:row>1</xdr:row>
      <xdr:rowOff>195942</xdr:rowOff>
    </xdr:from>
    <xdr:to>
      <xdr:col>33</xdr:col>
      <xdr:colOff>530225</xdr:colOff>
      <xdr:row>5</xdr:row>
      <xdr:rowOff>70757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270436" y="357867"/>
          <a:ext cx="1567089" cy="846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Nov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11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11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11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11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11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11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11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11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11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11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Nov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11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11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11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11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11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11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11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11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11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11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11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11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11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11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%20falso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11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11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11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11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11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11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11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11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11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11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11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11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11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11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11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11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11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11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11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11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11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11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11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11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11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11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11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11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11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11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11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11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11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fals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11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11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11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>
        <row r="288">
          <cell r="BU288">
            <v>45321.241470864938</v>
          </cell>
          <cell r="BV288">
            <v>4443407.0745097883</v>
          </cell>
        </row>
        <row r="290">
          <cell r="BU290">
            <v>-77.310137276723992</v>
          </cell>
          <cell r="BV290">
            <v>-8303.719767321998</v>
          </cell>
        </row>
      </sheetData>
      <sheetData sheetId="8">
        <row r="8">
          <cell r="C8" t="str">
            <v>PERIODO: 01.NOVIEMBRE.2014 - 30.NOVIEMBRE.2014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41951</v>
          </cell>
        </row>
      </sheetData>
      <sheetData sheetId="9"/>
      <sheetData sheetId="10">
        <row r="7">
          <cell r="B7">
            <v>41951</v>
          </cell>
        </row>
      </sheetData>
      <sheetData sheetId="11">
        <row r="7">
          <cell r="B7">
            <v>41951</v>
          </cell>
        </row>
      </sheetData>
      <sheetData sheetId="12">
        <row r="7">
          <cell r="B7">
            <v>41951</v>
          </cell>
        </row>
      </sheetData>
      <sheetData sheetId="13">
        <row r="7">
          <cell r="B7">
            <v>41951</v>
          </cell>
        </row>
      </sheetData>
      <sheetData sheetId="14">
        <row r="36">
          <cell r="B36">
            <v>270.14072447348991</v>
          </cell>
        </row>
      </sheetData>
      <sheetData sheetId="15"/>
      <sheetData sheetId="16">
        <row r="12">
          <cell r="C12">
            <v>105.488606666667</v>
          </cell>
        </row>
        <row r="13">
          <cell r="C13">
            <v>102.9</v>
          </cell>
        </row>
        <row r="14">
          <cell r="C14">
            <v>102.9</v>
          </cell>
        </row>
        <row r="15">
          <cell r="C15">
            <v>102.9</v>
          </cell>
        </row>
        <row r="16">
          <cell r="C16">
            <v>118.33012833333299</v>
          </cell>
        </row>
        <row r="17">
          <cell r="C17">
            <v>121.281425</v>
          </cell>
        </row>
        <row r="18">
          <cell r="C18">
            <v>118.821176666667</v>
          </cell>
        </row>
        <row r="19">
          <cell r="C19">
            <v>120.168923333333</v>
          </cell>
        </row>
        <row r="20">
          <cell r="C20">
            <v>122.402405</v>
          </cell>
        </row>
        <row r="21">
          <cell r="C21">
            <v>123.946</v>
          </cell>
        </row>
        <row r="22">
          <cell r="C22">
            <v>123.946</v>
          </cell>
        </row>
        <row r="23">
          <cell r="C23">
            <v>128.23154</v>
          </cell>
        </row>
        <row r="24">
          <cell r="C24">
            <v>126.33626333333299</v>
          </cell>
        </row>
        <row r="25">
          <cell r="C25">
            <v>125.82930500000001</v>
          </cell>
        </row>
        <row r="26">
          <cell r="C26">
            <v>124.62048666666701</v>
          </cell>
        </row>
        <row r="27">
          <cell r="C27">
            <v>125.34926666666701</v>
          </cell>
        </row>
        <row r="28">
          <cell r="C28">
            <v>124.02814333333301</v>
          </cell>
        </row>
        <row r="29">
          <cell r="C29">
            <v>130.32267833333299</v>
          </cell>
        </row>
        <row r="30">
          <cell r="C30">
            <v>131.74517</v>
          </cell>
        </row>
        <row r="31">
          <cell r="C31">
            <v>132.03747999999999</v>
          </cell>
        </row>
        <row r="32">
          <cell r="C32">
            <v>129.40497666666701</v>
          </cell>
        </row>
        <row r="33">
          <cell r="C33">
            <v>128.38861499999999</v>
          </cell>
        </row>
        <row r="34">
          <cell r="C34">
            <v>123.56225833333301</v>
          </cell>
        </row>
        <row r="35">
          <cell r="C35">
            <v>120.069455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41952</v>
          </cell>
        </row>
      </sheetData>
      <sheetData sheetId="9"/>
      <sheetData sheetId="10">
        <row r="7">
          <cell r="B7">
            <v>41952</v>
          </cell>
        </row>
      </sheetData>
      <sheetData sheetId="11">
        <row r="7">
          <cell r="B7">
            <v>41952</v>
          </cell>
        </row>
      </sheetData>
      <sheetData sheetId="12">
        <row r="7">
          <cell r="B7">
            <v>41952</v>
          </cell>
        </row>
      </sheetData>
      <sheetData sheetId="13">
        <row r="7">
          <cell r="B7">
            <v>41952</v>
          </cell>
        </row>
      </sheetData>
      <sheetData sheetId="14">
        <row r="36">
          <cell r="B36">
            <v>270.30741216613262</v>
          </cell>
        </row>
      </sheetData>
      <sheetData sheetId="15"/>
      <sheetData sheetId="16">
        <row r="12">
          <cell r="C12">
            <v>119.01632833333301</v>
          </cell>
        </row>
        <row r="13">
          <cell r="C13">
            <v>119.48610499999999</v>
          </cell>
        </row>
        <row r="14">
          <cell r="C14">
            <v>102.9</v>
          </cell>
        </row>
        <row r="15">
          <cell r="C15">
            <v>102.9</v>
          </cell>
        </row>
        <row r="16">
          <cell r="C16">
            <v>102.9</v>
          </cell>
        </row>
        <row r="17">
          <cell r="C17">
            <v>115.122495</v>
          </cell>
        </row>
        <row r="18">
          <cell r="C18">
            <v>118.841433333333</v>
          </cell>
        </row>
        <row r="19">
          <cell r="C19">
            <v>119.493901666667</v>
          </cell>
        </row>
        <row r="20">
          <cell r="C20">
            <v>120.652558333333</v>
          </cell>
        </row>
        <row r="21">
          <cell r="C21">
            <v>123.33408</v>
          </cell>
        </row>
        <row r="22">
          <cell r="C22">
            <v>119.731645</v>
          </cell>
        </row>
        <row r="23">
          <cell r="C23">
            <v>119.81</v>
          </cell>
        </row>
        <row r="24">
          <cell r="C24">
            <v>119.840515</v>
          </cell>
        </row>
        <row r="25">
          <cell r="C25">
            <v>119.85</v>
          </cell>
        </row>
        <row r="26">
          <cell r="C26">
            <v>119.87</v>
          </cell>
        </row>
        <row r="27">
          <cell r="C27">
            <v>119.87</v>
          </cell>
        </row>
        <row r="28">
          <cell r="C28">
            <v>119.805108333333</v>
          </cell>
        </row>
        <row r="29">
          <cell r="C29">
            <v>128.617346666667</v>
          </cell>
        </row>
        <row r="30">
          <cell r="C30">
            <v>132.344486666667</v>
          </cell>
        </row>
        <row r="31">
          <cell r="C31">
            <v>124.81604</v>
          </cell>
        </row>
        <row r="32">
          <cell r="C32">
            <v>127.636135</v>
          </cell>
        </row>
        <row r="33">
          <cell r="C33">
            <v>126.283666666667</v>
          </cell>
        </row>
        <row r="34">
          <cell r="C34">
            <v>121.333118333333</v>
          </cell>
        </row>
        <row r="35">
          <cell r="C35">
            <v>119.907181666667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41953</v>
          </cell>
        </row>
      </sheetData>
      <sheetData sheetId="9"/>
      <sheetData sheetId="10">
        <row r="7">
          <cell r="B7">
            <v>41953</v>
          </cell>
        </row>
      </sheetData>
      <sheetData sheetId="11">
        <row r="7">
          <cell r="B7">
            <v>41953</v>
          </cell>
        </row>
      </sheetData>
      <sheetData sheetId="12">
        <row r="7">
          <cell r="B7">
            <v>41953</v>
          </cell>
        </row>
      </sheetData>
      <sheetData sheetId="13">
        <row r="7">
          <cell r="B7">
            <v>41953</v>
          </cell>
        </row>
      </sheetData>
      <sheetData sheetId="14">
        <row r="36">
          <cell r="B36">
            <v>273.28268646479046</v>
          </cell>
        </row>
      </sheetData>
      <sheetData sheetId="15"/>
      <sheetData sheetId="16">
        <row r="12">
          <cell r="C12">
            <v>119.888255</v>
          </cell>
        </row>
        <row r="13">
          <cell r="C13">
            <v>116.735536666667</v>
          </cell>
        </row>
        <row r="14">
          <cell r="C14">
            <v>117.11888166666699</v>
          </cell>
        </row>
        <row r="15">
          <cell r="C15">
            <v>116.147741666667</v>
          </cell>
        </row>
        <row r="16">
          <cell r="C16">
            <v>115.453661666667</v>
          </cell>
        </row>
        <row r="17">
          <cell r="C17">
            <v>116.775083333333</v>
          </cell>
        </row>
        <row r="18">
          <cell r="C18">
            <v>116.324775</v>
          </cell>
        </row>
        <row r="19">
          <cell r="C19">
            <v>119.224258333333</v>
          </cell>
        </row>
        <row r="20">
          <cell r="C20">
            <v>120.355336666667</v>
          </cell>
        </row>
        <row r="21">
          <cell r="C21">
            <v>120.849</v>
          </cell>
        </row>
        <row r="22">
          <cell r="C22">
            <v>122.08500333333301</v>
          </cell>
        </row>
        <row r="23">
          <cell r="C23">
            <v>121.535243333333</v>
          </cell>
        </row>
        <row r="24">
          <cell r="C24">
            <v>121.094636666667</v>
          </cell>
        </row>
        <row r="25">
          <cell r="C25">
            <v>129.12006833333299</v>
          </cell>
        </row>
        <row r="26">
          <cell r="C26">
            <v>130.095566666667</v>
          </cell>
        </row>
        <row r="27">
          <cell r="C27">
            <v>127.45495333333299</v>
          </cell>
        </row>
        <row r="28">
          <cell r="C28">
            <v>123.755801666667</v>
          </cell>
        </row>
        <row r="29">
          <cell r="C29">
            <v>132.93849666666699</v>
          </cell>
        </row>
        <row r="30">
          <cell r="C30">
            <v>131.50431166666701</v>
          </cell>
        </row>
        <row r="31">
          <cell r="C31">
            <v>129.227123333333</v>
          </cell>
        </row>
        <row r="32">
          <cell r="C32">
            <v>123.33055166666701</v>
          </cell>
        </row>
        <row r="33">
          <cell r="C33">
            <v>126.55334833333301</v>
          </cell>
        </row>
        <row r="34">
          <cell r="C34">
            <v>117.465355</v>
          </cell>
        </row>
        <row r="35">
          <cell r="C35">
            <v>120.972573333333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41954</v>
          </cell>
        </row>
      </sheetData>
      <sheetData sheetId="9"/>
      <sheetData sheetId="10">
        <row r="7">
          <cell r="B7">
            <v>41954</v>
          </cell>
        </row>
      </sheetData>
      <sheetData sheetId="11">
        <row r="7">
          <cell r="B7">
            <v>41954</v>
          </cell>
        </row>
      </sheetData>
      <sheetData sheetId="12">
        <row r="7">
          <cell r="B7">
            <v>41954</v>
          </cell>
        </row>
      </sheetData>
      <sheetData sheetId="13">
        <row r="7">
          <cell r="B7">
            <v>41954</v>
          </cell>
        </row>
      </sheetData>
      <sheetData sheetId="14">
        <row r="36">
          <cell r="B36">
            <v>251.81569917747828</v>
          </cell>
        </row>
      </sheetData>
      <sheetData sheetId="15"/>
      <sheetData sheetId="16">
        <row r="12">
          <cell r="C12">
            <v>115.601758333333</v>
          </cell>
        </row>
        <row r="13">
          <cell r="C13">
            <v>115.58262833333301</v>
          </cell>
        </row>
        <row r="14">
          <cell r="C14">
            <v>115.690625</v>
          </cell>
        </row>
        <row r="15">
          <cell r="C15">
            <v>115.22056000000001</v>
          </cell>
        </row>
        <row r="16">
          <cell r="C16">
            <v>115.525533333333</v>
          </cell>
        </row>
        <row r="17">
          <cell r="C17">
            <v>115.584355</v>
          </cell>
        </row>
        <row r="18">
          <cell r="C18">
            <v>120.628531666667</v>
          </cell>
        </row>
        <row r="19">
          <cell r="C19">
            <v>122.193671666667</v>
          </cell>
        </row>
        <row r="20">
          <cell r="C20">
            <v>123.909096666667</v>
          </cell>
        </row>
        <row r="21">
          <cell r="C21">
            <v>121.702006666667</v>
          </cell>
        </row>
        <row r="22">
          <cell r="C22">
            <v>121.823598333333</v>
          </cell>
        </row>
        <row r="23">
          <cell r="C23">
            <v>125.70059999999999</v>
          </cell>
        </row>
        <row r="24">
          <cell r="C24">
            <v>128.697403333333</v>
          </cell>
        </row>
        <row r="25">
          <cell r="C25">
            <v>131.53347666666701</v>
          </cell>
        </row>
        <row r="26">
          <cell r="C26">
            <v>133.73513500000001</v>
          </cell>
        </row>
        <row r="27">
          <cell r="C27">
            <v>132.45178833333301</v>
          </cell>
        </row>
        <row r="28">
          <cell r="C28">
            <v>132.745493333333</v>
          </cell>
        </row>
        <row r="29">
          <cell r="C29">
            <v>132.47544833333299</v>
          </cell>
        </row>
        <row r="30">
          <cell r="C30">
            <v>130.932346666667</v>
          </cell>
        </row>
        <row r="31">
          <cell r="C31">
            <v>131.28126</v>
          </cell>
        </row>
        <row r="32">
          <cell r="C32">
            <v>133.66399000000001</v>
          </cell>
        </row>
        <row r="33">
          <cell r="C33">
            <v>132.098293333333</v>
          </cell>
        </row>
        <row r="34">
          <cell r="C34">
            <v>122.953065</v>
          </cell>
        </row>
        <row r="35">
          <cell r="C35">
            <v>120.849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41955</v>
          </cell>
        </row>
      </sheetData>
      <sheetData sheetId="9"/>
      <sheetData sheetId="10">
        <row r="7">
          <cell r="B7">
            <v>41955</v>
          </cell>
        </row>
      </sheetData>
      <sheetData sheetId="11">
        <row r="7">
          <cell r="B7">
            <v>41955</v>
          </cell>
        </row>
      </sheetData>
      <sheetData sheetId="12">
        <row r="7">
          <cell r="B7">
            <v>41955</v>
          </cell>
        </row>
      </sheetData>
      <sheetData sheetId="13">
        <row r="7">
          <cell r="B7">
            <v>41955</v>
          </cell>
        </row>
      </sheetData>
      <sheetData sheetId="14">
        <row r="36">
          <cell r="B36">
            <v>252.17592714733581</v>
          </cell>
        </row>
      </sheetData>
      <sheetData sheetId="15"/>
      <sheetData sheetId="16">
        <row r="12">
          <cell r="C12">
            <v>120.849</v>
          </cell>
        </row>
        <row r="13">
          <cell r="C13">
            <v>120.910408333333</v>
          </cell>
        </row>
        <row r="14">
          <cell r="C14">
            <v>122.533618333333</v>
          </cell>
        </row>
        <row r="15">
          <cell r="C15">
            <v>120.849</v>
          </cell>
        </row>
        <row r="16">
          <cell r="C16">
            <v>124.281286666667</v>
          </cell>
        </row>
        <row r="17">
          <cell r="C17">
            <v>120.849</v>
          </cell>
        </row>
        <row r="18">
          <cell r="C18">
            <v>120.849</v>
          </cell>
        </row>
        <row r="19">
          <cell r="C19">
            <v>120.864608333333</v>
          </cell>
        </row>
        <row r="20">
          <cell r="C20">
            <v>124.036018333333</v>
          </cell>
        </row>
        <row r="21">
          <cell r="C21">
            <v>123.600283333333</v>
          </cell>
        </row>
        <row r="22">
          <cell r="C22">
            <v>129.38923500000001</v>
          </cell>
        </row>
        <row r="23">
          <cell r="C23">
            <v>129.06395166666701</v>
          </cell>
        </row>
        <row r="24">
          <cell r="C24">
            <v>132.132331666667</v>
          </cell>
        </row>
        <row r="25">
          <cell r="C25">
            <v>132.931941666667</v>
          </cell>
        </row>
        <row r="26">
          <cell r="C26">
            <v>131.299295</v>
          </cell>
        </row>
        <row r="27">
          <cell r="C27">
            <v>133.706363333333</v>
          </cell>
        </row>
        <row r="28">
          <cell r="C28">
            <v>130.31164000000001</v>
          </cell>
        </row>
        <row r="29">
          <cell r="C29">
            <v>132.27459166666699</v>
          </cell>
        </row>
        <row r="30">
          <cell r="C30">
            <v>131.95204333333299</v>
          </cell>
        </row>
        <row r="31">
          <cell r="C31">
            <v>132.20999166666701</v>
          </cell>
        </row>
        <row r="32">
          <cell r="C32">
            <v>128.990781666667</v>
          </cell>
        </row>
        <row r="33">
          <cell r="C33">
            <v>124.44185666666699</v>
          </cell>
        </row>
        <row r="34">
          <cell r="C34">
            <v>118.46347</v>
          </cell>
        </row>
        <row r="35">
          <cell r="C35">
            <v>116.500043333333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22.096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41956</v>
          </cell>
        </row>
      </sheetData>
      <sheetData sheetId="9"/>
      <sheetData sheetId="10">
        <row r="7">
          <cell r="B7">
            <v>41956</v>
          </cell>
        </row>
      </sheetData>
      <sheetData sheetId="11">
        <row r="7">
          <cell r="B7">
            <v>41956</v>
          </cell>
        </row>
      </sheetData>
      <sheetData sheetId="12">
        <row r="7">
          <cell r="B7">
            <v>41956</v>
          </cell>
        </row>
      </sheetData>
      <sheetData sheetId="13">
        <row r="7">
          <cell r="B7">
            <v>41956</v>
          </cell>
        </row>
      </sheetData>
      <sheetData sheetId="14">
        <row r="36">
          <cell r="B36">
            <v>256.72425121481541</v>
          </cell>
        </row>
      </sheetData>
      <sheetData sheetId="15"/>
      <sheetData sheetId="16">
        <row r="12">
          <cell r="C12">
            <v>117.26335</v>
          </cell>
        </row>
        <row r="13">
          <cell r="C13">
            <v>120.849</v>
          </cell>
        </row>
        <row r="14">
          <cell r="C14">
            <v>120.67574999999999</v>
          </cell>
        </row>
        <row r="15">
          <cell r="C15">
            <v>120.255</v>
          </cell>
        </row>
        <row r="16">
          <cell r="C16">
            <v>120.849</v>
          </cell>
        </row>
        <row r="17">
          <cell r="C17">
            <v>120.849</v>
          </cell>
        </row>
        <row r="18">
          <cell r="C18">
            <v>120.849</v>
          </cell>
        </row>
        <row r="19">
          <cell r="C19">
            <v>123.28884833333299</v>
          </cell>
        </row>
        <row r="20">
          <cell r="C20">
            <v>124.76085999999999</v>
          </cell>
        </row>
        <row r="21">
          <cell r="C21">
            <v>129.192106666667</v>
          </cell>
        </row>
        <row r="22">
          <cell r="C22">
            <v>131.32409166666699</v>
          </cell>
        </row>
        <row r="23">
          <cell r="C23">
            <v>128.90392333333301</v>
          </cell>
        </row>
        <row r="24">
          <cell r="C24">
            <v>128.70785333333299</v>
          </cell>
        </row>
        <row r="25">
          <cell r="C25">
            <v>131.17284333333299</v>
          </cell>
        </row>
        <row r="26">
          <cell r="C26">
            <v>131.277128333333</v>
          </cell>
        </row>
        <row r="27">
          <cell r="C27">
            <v>132.36935333333301</v>
          </cell>
        </row>
        <row r="28">
          <cell r="C28">
            <v>128.65615333333301</v>
          </cell>
        </row>
        <row r="29">
          <cell r="C29">
            <v>131.17806666666701</v>
          </cell>
        </row>
        <row r="30">
          <cell r="C30">
            <v>131.53302333333301</v>
          </cell>
        </row>
        <row r="31">
          <cell r="C31">
            <v>133.4736</v>
          </cell>
        </row>
        <row r="32">
          <cell r="C32">
            <v>125.230555</v>
          </cell>
        </row>
        <row r="33">
          <cell r="C33">
            <v>121.027148333333</v>
          </cell>
        </row>
        <row r="34">
          <cell r="C34">
            <v>116.36283666666699</v>
          </cell>
        </row>
        <row r="35">
          <cell r="C35">
            <v>116.029278333333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0.70399999999999996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41957</v>
          </cell>
        </row>
      </sheetData>
      <sheetData sheetId="9"/>
      <sheetData sheetId="10">
        <row r="7">
          <cell r="B7">
            <v>41957</v>
          </cell>
        </row>
      </sheetData>
      <sheetData sheetId="11">
        <row r="7">
          <cell r="B7">
            <v>41957</v>
          </cell>
        </row>
      </sheetData>
      <sheetData sheetId="12">
        <row r="7">
          <cell r="B7">
            <v>41957</v>
          </cell>
        </row>
      </sheetData>
      <sheetData sheetId="13">
        <row r="7">
          <cell r="B7">
            <v>41957</v>
          </cell>
        </row>
      </sheetData>
      <sheetData sheetId="14">
        <row r="36">
          <cell r="B36">
            <v>254.82352986738999</v>
          </cell>
        </row>
      </sheetData>
      <sheetData sheetId="15"/>
      <sheetData sheetId="16">
        <row r="12">
          <cell r="C12">
            <v>117.645703333333</v>
          </cell>
        </row>
        <row r="13">
          <cell r="C13">
            <v>115.49071333333301</v>
          </cell>
        </row>
        <row r="14">
          <cell r="C14">
            <v>114.628</v>
          </cell>
        </row>
        <row r="15">
          <cell r="C15">
            <v>116.427735</v>
          </cell>
        </row>
        <row r="16">
          <cell r="C16">
            <v>116.66455000000001</v>
          </cell>
        </row>
        <row r="17">
          <cell r="C17">
            <v>115.497296666667</v>
          </cell>
        </row>
        <row r="18">
          <cell r="C18">
            <v>119.327643333333</v>
          </cell>
        </row>
        <row r="19">
          <cell r="C19">
            <v>120.849</v>
          </cell>
        </row>
        <row r="20">
          <cell r="C20">
            <v>122.59163333333299</v>
          </cell>
        </row>
        <row r="21">
          <cell r="C21">
            <v>120.953696666667</v>
          </cell>
        </row>
        <row r="22">
          <cell r="C22">
            <v>121.726696666667</v>
          </cell>
        </row>
        <row r="23">
          <cell r="C23">
            <v>126.25987499999999</v>
          </cell>
        </row>
        <row r="24">
          <cell r="C24">
            <v>124.530001666667</v>
          </cell>
        </row>
        <row r="25">
          <cell r="C25">
            <v>124.14287166666701</v>
          </cell>
        </row>
        <row r="26">
          <cell r="C26">
            <v>122.260561666667</v>
          </cell>
        </row>
        <row r="27">
          <cell r="C27">
            <v>121.65372000000001</v>
          </cell>
        </row>
        <row r="28">
          <cell r="C28">
            <v>121.21207</v>
          </cell>
        </row>
        <row r="29">
          <cell r="C29">
            <v>124.159838333333</v>
          </cell>
        </row>
        <row r="30">
          <cell r="C30">
            <v>126.194076666667</v>
          </cell>
        </row>
        <row r="31">
          <cell r="C31">
            <v>124.544596666667</v>
          </cell>
        </row>
        <row r="32">
          <cell r="C32">
            <v>124.87330666666701</v>
          </cell>
        </row>
        <row r="33">
          <cell r="C33">
            <v>120.849</v>
          </cell>
        </row>
        <row r="34">
          <cell r="C34">
            <v>122.777135</v>
          </cell>
        </row>
        <row r="35">
          <cell r="C35">
            <v>117.566793333333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41958</v>
          </cell>
        </row>
      </sheetData>
      <sheetData sheetId="9"/>
      <sheetData sheetId="10">
        <row r="7">
          <cell r="B7">
            <v>41958</v>
          </cell>
        </row>
      </sheetData>
      <sheetData sheetId="11">
        <row r="7">
          <cell r="B7">
            <v>41958</v>
          </cell>
        </row>
      </sheetData>
      <sheetData sheetId="12">
        <row r="7">
          <cell r="B7">
            <v>41958</v>
          </cell>
        </row>
      </sheetData>
      <sheetData sheetId="13">
        <row r="7">
          <cell r="B7">
            <v>41958</v>
          </cell>
        </row>
      </sheetData>
      <sheetData sheetId="14">
        <row r="36">
          <cell r="B36">
            <v>217.62488328020521</v>
          </cell>
        </row>
      </sheetData>
      <sheetData sheetId="15"/>
      <sheetData sheetId="16">
        <row r="12">
          <cell r="C12">
            <v>120.067506666667</v>
          </cell>
        </row>
        <row r="13">
          <cell r="C13">
            <v>116.93240666666701</v>
          </cell>
        </row>
        <row r="14">
          <cell r="C14">
            <v>116.197996666667</v>
          </cell>
        </row>
        <row r="15">
          <cell r="C15">
            <v>117.1904</v>
          </cell>
        </row>
        <row r="16">
          <cell r="C16">
            <v>117.372143333333</v>
          </cell>
        </row>
        <row r="17">
          <cell r="C17">
            <v>117.6127</v>
          </cell>
        </row>
        <row r="18">
          <cell r="C18">
            <v>118.536083333333</v>
          </cell>
        </row>
        <row r="19">
          <cell r="C19">
            <v>116.64297999999999</v>
          </cell>
        </row>
        <row r="20">
          <cell r="C20">
            <v>124.610445</v>
          </cell>
        </row>
        <row r="21">
          <cell r="C21">
            <v>124.208053333333</v>
          </cell>
        </row>
        <row r="22">
          <cell r="C22">
            <v>120.849</v>
          </cell>
        </row>
        <row r="23">
          <cell r="C23">
            <v>120.849</v>
          </cell>
        </row>
        <row r="24">
          <cell r="C24">
            <v>120.849</v>
          </cell>
        </row>
        <row r="25">
          <cell r="C25">
            <v>121.985448333333</v>
          </cell>
        </row>
        <row r="26">
          <cell r="C26">
            <v>120.890801666667</v>
          </cell>
        </row>
        <row r="27">
          <cell r="C27">
            <v>120.856973333333</v>
          </cell>
        </row>
        <row r="28">
          <cell r="C28">
            <v>120.849</v>
          </cell>
        </row>
        <row r="29">
          <cell r="C29">
            <v>123.583496666667</v>
          </cell>
        </row>
        <row r="30">
          <cell r="C30">
            <v>131.95318</v>
          </cell>
        </row>
        <row r="31">
          <cell r="C31">
            <v>130.28100833333301</v>
          </cell>
        </row>
        <row r="32">
          <cell r="C32">
            <v>121.41728500000001</v>
          </cell>
        </row>
        <row r="33">
          <cell r="C33">
            <v>122.914886666667</v>
          </cell>
        </row>
        <row r="34">
          <cell r="C34">
            <v>123.286046666667</v>
          </cell>
        </row>
        <row r="35">
          <cell r="C35">
            <v>120.717986666667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41959</v>
          </cell>
        </row>
      </sheetData>
      <sheetData sheetId="9"/>
      <sheetData sheetId="10">
        <row r="7">
          <cell r="B7">
            <v>41959</v>
          </cell>
        </row>
      </sheetData>
      <sheetData sheetId="11">
        <row r="7">
          <cell r="B7">
            <v>41959</v>
          </cell>
        </row>
      </sheetData>
      <sheetData sheetId="12">
        <row r="7">
          <cell r="B7">
            <v>41959</v>
          </cell>
        </row>
      </sheetData>
      <sheetData sheetId="13">
        <row r="7">
          <cell r="B7">
            <v>41959</v>
          </cell>
        </row>
      </sheetData>
      <sheetData sheetId="14">
        <row r="36">
          <cell r="B36">
            <v>189.59089818157378</v>
          </cell>
        </row>
      </sheetData>
      <sheetData sheetId="15"/>
      <sheetData sheetId="16">
        <row r="12">
          <cell r="C12">
            <v>116.871091666667</v>
          </cell>
        </row>
        <row r="13">
          <cell r="C13">
            <v>119.364</v>
          </cell>
        </row>
        <row r="14">
          <cell r="C14">
            <v>119.819025</v>
          </cell>
        </row>
        <row r="15">
          <cell r="C15">
            <v>119.583198333333</v>
          </cell>
        </row>
        <row r="16">
          <cell r="C16">
            <v>119.603531666667</v>
          </cell>
        </row>
        <row r="17">
          <cell r="C17">
            <v>119.590093333333</v>
          </cell>
        </row>
        <row r="18">
          <cell r="C18">
            <v>117.559833333333</v>
          </cell>
        </row>
        <row r="19">
          <cell r="C19">
            <v>115.51972499999999</v>
          </cell>
        </row>
        <row r="20">
          <cell r="C20">
            <v>115.192793333333</v>
          </cell>
        </row>
        <row r="21">
          <cell r="C21">
            <v>115.331256666667</v>
          </cell>
        </row>
        <row r="22">
          <cell r="C22">
            <v>117.80834</v>
          </cell>
        </row>
        <row r="23">
          <cell r="C23">
            <v>120.54921</v>
          </cell>
        </row>
        <row r="24">
          <cell r="C24">
            <v>120.649463333333</v>
          </cell>
        </row>
        <row r="25">
          <cell r="C25">
            <v>120.849</v>
          </cell>
        </row>
        <row r="26">
          <cell r="C26">
            <v>120.849</v>
          </cell>
        </row>
        <row r="27">
          <cell r="C27">
            <v>120.849</v>
          </cell>
        </row>
        <row r="28">
          <cell r="C28">
            <v>120.849</v>
          </cell>
        </row>
        <row r="29">
          <cell r="C29">
            <v>128.83184</v>
          </cell>
        </row>
        <row r="30">
          <cell r="C30">
            <v>133.453171666667</v>
          </cell>
        </row>
        <row r="31">
          <cell r="C31">
            <v>125.140685</v>
          </cell>
        </row>
        <row r="32">
          <cell r="C32">
            <v>123.105345</v>
          </cell>
        </row>
        <row r="33">
          <cell r="C33">
            <v>122.84223666666701</v>
          </cell>
        </row>
        <row r="34">
          <cell r="C34">
            <v>120.229615</v>
          </cell>
        </row>
        <row r="35">
          <cell r="C35">
            <v>119.364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0.432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41960</v>
          </cell>
        </row>
      </sheetData>
      <sheetData sheetId="9"/>
      <sheetData sheetId="10">
        <row r="7">
          <cell r="B7">
            <v>41960</v>
          </cell>
        </row>
      </sheetData>
      <sheetData sheetId="11">
        <row r="7">
          <cell r="B7">
            <v>41960</v>
          </cell>
        </row>
      </sheetData>
      <sheetData sheetId="12">
        <row r="7">
          <cell r="B7">
            <v>41960</v>
          </cell>
        </row>
      </sheetData>
      <sheetData sheetId="13">
        <row r="7">
          <cell r="B7">
            <v>41960</v>
          </cell>
        </row>
      </sheetData>
      <sheetData sheetId="14">
        <row r="36">
          <cell r="B36">
            <v>202.92663065534236</v>
          </cell>
        </row>
      </sheetData>
      <sheetData sheetId="15"/>
      <sheetData sheetId="16">
        <row r="12">
          <cell r="C12">
            <v>117.21</v>
          </cell>
        </row>
        <row r="13">
          <cell r="C13">
            <v>117.21</v>
          </cell>
        </row>
        <row r="14">
          <cell r="C14">
            <v>117.21</v>
          </cell>
        </row>
        <row r="15">
          <cell r="C15">
            <v>117.484936666667</v>
          </cell>
        </row>
        <row r="16">
          <cell r="C16">
            <v>117.579865</v>
          </cell>
        </row>
        <row r="17">
          <cell r="C17">
            <v>117.57980000000001</v>
          </cell>
        </row>
        <row r="18">
          <cell r="C18">
            <v>118.692735</v>
          </cell>
        </row>
        <row r="19">
          <cell r="C19">
            <v>117.57980000000001</v>
          </cell>
        </row>
        <row r="20">
          <cell r="C20">
            <v>126.07674666666701</v>
          </cell>
        </row>
        <row r="21">
          <cell r="C21">
            <v>130.64974166666701</v>
          </cell>
        </row>
        <row r="22">
          <cell r="C22">
            <v>128.264096666667</v>
          </cell>
        </row>
        <row r="23">
          <cell r="C23">
            <v>126.74921500000001</v>
          </cell>
        </row>
        <row r="24">
          <cell r="C24">
            <v>127.71844</v>
          </cell>
        </row>
        <row r="25">
          <cell r="C25">
            <v>126.149601666667</v>
          </cell>
        </row>
        <row r="26">
          <cell r="C26">
            <v>126.181495</v>
          </cell>
        </row>
        <row r="27">
          <cell r="C27">
            <v>127.050318333333</v>
          </cell>
        </row>
        <row r="28">
          <cell r="C28">
            <v>124.084456666666</v>
          </cell>
        </row>
        <row r="29">
          <cell r="C29">
            <v>126.851606666667</v>
          </cell>
        </row>
        <row r="30">
          <cell r="C30">
            <v>129.432895</v>
          </cell>
        </row>
        <row r="31">
          <cell r="C31">
            <v>130.254426666667</v>
          </cell>
        </row>
        <row r="32">
          <cell r="C32">
            <v>132.58262166666699</v>
          </cell>
        </row>
        <row r="33">
          <cell r="C33">
            <v>126.5309</v>
          </cell>
        </row>
        <row r="34">
          <cell r="C34">
            <v>117.58591</v>
          </cell>
        </row>
        <row r="35">
          <cell r="C35">
            <v>117.57980000000001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41944</v>
          </cell>
          <cell r="D4">
            <v>41945</v>
          </cell>
          <cell r="E4">
            <v>41946</v>
          </cell>
          <cell r="F4">
            <v>41947</v>
          </cell>
          <cell r="G4">
            <v>41948</v>
          </cell>
          <cell r="H4">
            <v>41949</v>
          </cell>
          <cell r="I4">
            <v>41950</v>
          </cell>
          <cell r="J4">
            <v>41951</v>
          </cell>
          <cell r="K4">
            <v>41952</v>
          </cell>
          <cell r="L4">
            <v>41953</v>
          </cell>
          <cell r="M4">
            <v>41954</v>
          </cell>
          <cell r="N4">
            <v>41955</v>
          </cell>
          <cell r="O4">
            <v>41956</v>
          </cell>
          <cell r="P4">
            <v>41957</v>
          </cell>
          <cell r="Q4">
            <v>41958</v>
          </cell>
          <cell r="R4">
            <v>41959</v>
          </cell>
          <cell r="S4">
            <v>41960</v>
          </cell>
          <cell r="T4">
            <v>41961</v>
          </cell>
          <cell r="U4">
            <v>41962</v>
          </cell>
          <cell r="V4">
            <v>41963</v>
          </cell>
          <cell r="W4">
            <v>41964</v>
          </cell>
          <cell r="X4">
            <v>41965</v>
          </cell>
          <cell r="Y4">
            <v>41966</v>
          </cell>
          <cell r="Z4">
            <v>41967</v>
          </cell>
          <cell r="AA4">
            <v>41968</v>
          </cell>
          <cell r="AB4">
            <v>41969</v>
          </cell>
          <cell r="AC4">
            <v>41970</v>
          </cell>
          <cell r="AD4">
            <v>41971</v>
          </cell>
          <cell r="AE4">
            <v>41972</v>
          </cell>
          <cell r="AF4">
            <v>41973</v>
          </cell>
        </row>
        <row r="29">
          <cell r="C29">
            <v>2988.0601849999975</v>
          </cell>
          <cell r="D29">
            <v>2889.2587066666674</v>
          </cell>
          <cell r="E29">
            <v>2910.9775299999988</v>
          </cell>
          <cell r="F29">
            <v>2945.8587700000012</v>
          </cell>
          <cell r="G29">
            <v>2957.9584766666667</v>
          </cell>
          <cell r="H29">
            <v>2951.2386866666639</v>
          </cell>
          <cell r="I29">
            <v>2952.1104966666662</v>
          </cell>
          <cell r="J29">
            <v>2913.0103033333326</v>
          </cell>
          <cell r="K29">
            <v>2864.3621450000001</v>
          </cell>
          <cell r="L29">
            <v>2936.0055633333336</v>
          </cell>
          <cell r="M29">
            <v>2992.5796649999997</v>
          </cell>
          <cell r="N29">
            <v>3023.2897600000001</v>
          </cell>
          <cell r="O29">
            <v>3006.0777699999981</v>
          </cell>
          <cell r="P29">
            <v>2902.8265150000007</v>
          </cell>
          <cell r="Q29">
            <v>2910.6538283333334</v>
          </cell>
          <cell r="R29">
            <v>2893.8044549999995</v>
          </cell>
          <cell r="S29">
            <v>2964.2894083333349</v>
          </cell>
          <cell r="T29">
            <v>2957.1594083333339</v>
          </cell>
          <cell r="U29">
            <v>2894.9170816666679</v>
          </cell>
          <cell r="V29">
            <v>2907.4815571264394</v>
          </cell>
          <cell r="W29">
            <v>2899.2190016666668</v>
          </cell>
          <cell r="X29">
            <v>2833.7109583333367</v>
          </cell>
          <cell r="Y29">
            <v>2847.9376199999992</v>
          </cell>
          <cell r="Z29">
            <v>2862.1490633333337</v>
          </cell>
          <cell r="AA29">
            <v>2844.563173333333</v>
          </cell>
          <cell r="AB29">
            <v>2819.0052449999998</v>
          </cell>
          <cell r="AC29">
            <v>2813.0458766666648</v>
          </cell>
          <cell r="AD29">
            <v>2801.3948900000005</v>
          </cell>
          <cell r="AE29">
            <v>2804.4538949999992</v>
          </cell>
          <cell r="AF29">
            <v>2807.434016666667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41961</v>
          </cell>
        </row>
      </sheetData>
      <sheetData sheetId="9"/>
      <sheetData sheetId="10">
        <row r="7">
          <cell r="B7">
            <v>41961</v>
          </cell>
        </row>
      </sheetData>
      <sheetData sheetId="11">
        <row r="7">
          <cell r="B7">
            <v>41961</v>
          </cell>
        </row>
      </sheetData>
      <sheetData sheetId="12">
        <row r="7">
          <cell r="B7">
            <v>41961</v>
          </cell>
        </row>
      </sheetData>
      <sheetData sheetId="13">
        <row r="7">
          <cell r="B7">
            <v>41961</v>
          </cell>
        </row>
      </sheetData>
      <sheetData sheetId="14">
        <row r="36">
          <cell r="B36">
            <v>226.97203816123152</v>
          </cell>
        </row>
      </sheetData>
      <sheetData sheetId="15"/>
      <sheetData sheetId="16">
        <row r="12">
          <cell r="C12">
            <v>117.57980000000001</v>
          </cell>
        </row>
        <row r="13">
          <cell r="C13">
            <v>117.57980000000001</v>
          </cell>
        </row>
        <row r="14">
          <cell r="C14">
            <v>117.57980000000001</v>
          </cell>
        </row>
        <row r="15">
          <cell r="C15">
            <v>117.57980000000001</v>
          </cell>
        </row>
        <row r="16">
          <cell r="C16">
            <v>117.57980000000001</v>
          </cell>
        </row>
        <row r="17">
          <cell r="C17">
            <v>117.601098333333</v>
          </cell>
        </row>
        <row r="18">
          <cell r="C18">
            <v>120.478141666667</v>
          </cell>
        </row>
        <row r="19">
          <cell r="C19">
            <v>118.48090999999999</v>
          </cell>
        </row>
        <row r="20">
          <cell r="C20">
            <v>127.72493666666701</v>
          </cell>
        </row>
        <row r="21">
          <cell r="C21">
            <v>126.26765666666699</v>
          </cell>
        </row>
        <row r="22">
          <cell r="C22">
            <v>126.039353333333</v>
          </cell>
        </row>
        <row r="23">
          <cell r="C23">
            <v>126.030328333333</v>
          </cell>
        </row>
        <row r="24">
          <cell r="C24">
            <v>125.95960333333301</v>
          </cell>
        </row>
        <row r="25">
          <cell r="C25">
            <v>128.558155</v>
          </cell>
        </row>
        <row r="26">
          <cell r="C26">
            <v>126.228638333333</v>
          </cell>
        </row>
        <row r="27">
          <cell r="C27">
            <v>126.201833333333</v>
          </cell>
        </row>
        <row r="28">
          <cell r="C28">
            <v>128.218273333333</v>
          </cell>
        </row>
        <row r="29">
          <cell r="C29">
            <v>131.09646499999999</v>
          </cell>
        </row>
        <row r="30">
          <cell r="C30">
            <v>127.710465</v>
          </cell>
        </row>
        <row r="31">
          <cell r="C31">
            <v>130.21826166666699</v>
          </cell>
        </row>
        <row r="32">
          <cell r="C32">
            <v>123.942086666667</v>
          </cell>
        </row>
        <row r="33">
          <cell r="C33">
            <v>120.09233999999999</v>
          </cell>
        </row>
        <row r="34">
          <cell r="C34">
            <v>119.508751666667</v>
          </cell>
        </row>
        <row r="35">
          <cell r="C35">
            <v>118.90311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20.783999999999999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41962</v>
          </cell>
        </row>
      </sheetData>
      <sheetData sheetId="9"/>
      <sheetData sheetId="10">
        <row r="7">
          <cell r="B7">
            <v>41962</v>
          </cell>
        </row>
      </sheetData>
      <sheetData sheetId="11">
        <row r="7">
          <cell r="B7">
            <v>41962</v>
          </cell>
        </row>
      </sheetData>
      <sheetData sheetId="12">
        <row r="7">
          <cell r="B7">
            <v>41962</v>
          </cell>
        </row>
      </sheetData>
      <sheetData sheetId="13">
        <row r="7">
          <cell r="B7">
            <v>41962</v>
          </cell>
        </row>
      </sheetData>
      <sheetData sheetId="14">
        <row r="36">
          <cell r="B36">
            <v>231.80260534773959</v>
          </cell>
        </row>
      </sheetData>
      <sheetData sheetId="15"/>
      <sheetData sheetId="16">
        <row r="12">
          <cell r="C12">
            <v>117.57980000000001</v>
          </cell>
        </row>
        <row r="13">
          <cell r="C13">
            <v>117.58468999999999</v>
          </cell>
        </row>
        <row r="14">
          <cell r="C14">
            <v>117.544411666667</v>
          </cell>
        </row>
        <row r="15">
          <cell r="C15">
            <v>119.33883166666701</v>
          </cell>
        </row>
        <row r="16">
          <cell r="C16">
            <v>117.57980000000001</v>
          </cell>
        </row>
        <row r="17">
          <cell r="C17">
            <v>117.57980000000001</v>
          </cell>
        </row>
        <row r="18">
          <cell r="C18">
            <v>118.540565</v>
          </cell>
        </row>
        <row r="19">
          <cell r="C19">
            <v>117.608665</v>
          </cell>
        </row>
        <row r="20">
          <cell r="C20">
            <v>118.946058333333</v>
          </cell>
        </row>
        <row r="21">
          <cell r="C21">
            <v>121.742066666667</v>
          </cell>
        </row>
        <row r="22">
          <cell r="C22">
            <v>119.761793333333</v>
          </cell>
        </row>
        <row r="23">
          <cell r="C23">
            <v>121.757121666667</v>
          </cell>
        </row>
        <row r="24">
          <cell r="C24">
            <v>121.117951666667</v>
          </cell>
        </row>
        <row r="25">
          <cell r="C25">
            <v>120.916806666667</v>
          </cell>
        </row>
        <row r="26">
          <cell r="C26">
            <v>121.60184</v>
          </cell>
        </row>
        <row r="27">
          <cell r="C27">
            <v>123.04600000000001</v>
          </cell>
        </row>
        <row r="28">
          <cell r="C28">
            <v>124.95431499999999</v>
          </cell>
        </row>
        <row r="29">
          <cell r="C29">
            <v>124.92613666666701</v>
          </cell>
        </row>
        <row r="30">
          <cell r="C30">
            <v>127.563663333333</v>
          </cell>
        </row>
        <row r="31">
          <cell r="C31">
            <v>126.435773333333</v>
          </cell>
        </row>
        <row r="32">
          <cell r="C32">
            <v>123.402646666667</v>
          </cell>
        </row>
        <row r="33">
          <cell r="C33">
            <v>117.57980000000001</v>
          </cell>
        </row>
        <row r="34">
          <cell r="C34">
            <v>120.228745</v>
          </cell>
        </row>
        <row r="35">
          <cell r="C35">
            <v>117.57980000000001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21.408000000000001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41963</v>
          </cell>
        </row>
      </sheetData>
      <sheetData sheetId="9"/>
      <sheetData sheetId="10">
        <row r="7">
          <cell r="B7">
            <v>41963</v>
          </cell>
        </row>
      </sheetData>
      <sheetData sheetId="11">
        <row r="7">
          <cell r="B7">
            <v>41963</v>
          </cell>
        </row>
      </sheetData>
      <sheetData sheetId="12">
        <row r="7">
          <cell r="B7">
            <v>41963</v>
          </cell>
        </row>
      </sheetData>
      <sheetData sheetId="13">
        <row r="7">
          <cell r="B7">
            <v>41963</v>
          </cell>
        </row>
      </sheetData>
      <sheetData sheetId="14">
        <row r="36">
          <cell r="B36">
            <v>230.53667343195013</v>
          </cell>
        </row>
      </sheetData>
      <sheetData sheetId="15"/>
      <sheetData sheetId="16">
        <row r="12">
          <cell r="C12">
            <v>117.50203</v>
          </cell>
        </row>
        <row r="13">
          <cell r="C13">
            <v>116.96792499999999</v>
          </cell>
        </row>
        <row r="14">
          <cell r="C14">
            <v>116.424371666667</v>
          </cell>
        </row>
        <row r="15">
          <cell r="C15">
            <v>117.250433333334</v>
          </cell>
        </row>
        <row r="16">
          <cell r="C16">
            <v>117.57980000000001</v>
          </cell>
        </row>
        <row r="17">
          <cell r="C17">
            <v>117.57980000000001</v>
          </cell>
        </row>
        <row r="18">
          <cell r="C18">
            <v>117.57980000000001</v>
          </cell>
        </row>
        <row r="19">
          <cell r="C19">
            <v>117.57980000000001</v>
          </cell>
        </row>
        <row r="20">
          <cell r="C20">
            <v>119.771176666667</v>
          </cell>
        </row>
        <row r="21">
          <cell r="C21">
            <v>120.194646666667</v>
          </cell>
        </row>
        <row r="22">
          <cell r="C22">
            <v>118.18325</v>
          </cell>
        </row>
        <row r="23">
          <cell r="C23">
            <v>124.760501666667</v>
          </cell>
        </row>
        <row r="24">
          <cell r="C24">
            <v>125.07653166666699</v>
          </cell>
        </row>
        <row r="25">
          <cell r="C25">
            <v>124.813135</v>
          </cell>
        </row>
        <row r="26">
          <cell r="C26">
            <v>124.399966666667</v>
          </cell>
        </row>
        <row r="27">
          <cell r="C27">
            <v>125.98559666666701</v>
          </cell>
        </row>
        <row r="28">
          <cell r="C28">
            <v>120.413413793103</v>
          </cell>
        </row>
        <row r="29">
          <cell r="C29">
            <v>128.89041666666699</v>
          </cell>
        </row>
        <row r="30">
          <cell r="C30">
            <v>130.464738333333</v>
          </cell>
        </row>
        <row r="31">
          <cell r="C31">
            <v>128.18304333333299</v>
          </cell>
        </row>
        <row r="32">
          <cell r="C32">
            <v>120.957308333333</v>
          </cell>
        </row>
        <row r="33">
          <cell r="C33">
            <v>119.362981666667</v>
          </cell>
        </row>
        <row r="34">
          <cell r="C34">
            <v>119.98108999999999</v>
          </cell>
        </row>
        <row r="35">
          <cell r="C35">
            <v>117.57980000000001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5.008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41964</v>
          </cell>
        </row>
      </sheetData>
      <sheetData sheetId="9"/>
      <sheetData sheetId="10">
        <row r="7">
          <cell r="B7">
            <v>41964</v>
          </cell>
        </row>
      </sheetData>
      <sheetData sheetId="11">
        <row r="7">
          <cell r="B7">
            <v>41964</v>
          </cell>
        </row>
      </sheetData>
      <sheetData sheetId="12">
        <row r="7">
          <cell r="B7">
            <v>41964</v>
          </cell>
        </row>
      </sheetData>
      <sheetData sheetId="13">
        <row r="7">
          <cell r="B7">
            <v>41964</v>
          </cell>
        </row>
      </sheetData>
      <sheetData sheetId="14">
        <row r="36">
          <cell r="B36">
            <v>244.04165975981687</v>
          </cell>
        </row>
      </sheetData>
      <sheetData sheetId="15"/>
      <sheetData sheetId="16">
        <row r="12">
          <cell r="C12">
            <v>117.48592499999999</v>
          </cell>
        </row>
        <row r="13">
          <cell r="C13">
            <v>114.49</v>
          </cell>
        </row>
        <row r="14">
          <cell r="C14">
            <v>114.49</v>
          </cell>
        </row>
        <row r="15">
          <cell r="C15">
            <v>114.49</v>
          </cell>
        </row>
        <row r="16">
          <cell r="C16">
            <v>116.53</v>
          </cell>
        </row>
        <row r="17">
          <cell r="C17">
            <v>117.782046666667</v>
          </cell>
        </row>
        <row r="18">
          <cell r="C18">
            <v>117.670058333333</v>
          </cell>
        </row>
        <row r="19">
          <cell r="C19">
            <v>117.708361666667</v>
          </cell>
        </row>
        <row r="20">
          <cell r="C20">
            <v>120.64714499999999</v>
          </cell>
        </row>
        <row r="21">
          <cell r="C21">
            <v>119.798353333333</v>
          </cell>
        </row>
        <row r="22">
          <cell r="C22">
            <v>118.144693333333</v>
          </cell>
        </row>
        <row r="23">
          <cell r="C23">
            <v>118.205935</v>
          </cell>
        </row>
        <row r="24">
          <cell r="C24">
            <v>118.14265666666699</v>
          </cell>
        </row>
        <row r="25">
          <cell r="C25">
            <v>123.04600000000001</v>
          </cell>
        </row>
        <row r="26">
          <cell r="C26">
            <v>126.23882500000001</v>
          </cell>
        </row>
        <row r="27">
          <cell r="C27">
            <v>125.093521666667</v>
          </cell>
        </row>
        <row r="28">
          <cell r="C28">
            <v>125.093898333333</v>
          </cell>
        </row>
        <row r="29">
          <cell r="C29">
            <v>128.772893333333</v>
          </cell>
        </row>
        <row r="30">
          <cell r="C30">
            <v>129.764096666667</v>
          </cell>
        </row>
        <row r="31">
          <cell r="C31">
            <v>126.019951666667</v>
          </cell>
        </row>
        <row r="32">
          <cell r="C32">
            <v>125.99976333333299</v>
          </cell>
        </row>
        <row r="33">
          <cell r="C33">
            <v>126.264771666667</v>
          </cell>
        </row>
        <row r="34">
          <cell r="C34">
            <v>119.55330833333301</v>
          </cell>
        </row>
        <row r="35">
          <cell r="C35">
            <v>117.786796666667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3.7919999999999998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41965</v>
          </cell>
        </row>
      </sheetData>
      <sheetData sheetId="9"/>
      <sheetData sheetId="10">
        <row r="7">
          <cell r="B7">
            <v>41965</v>
          </cell>
        </row>
      </sheetData>
      <sheetData sheetId="11">
        <row r="7">
          <cell r="B7">
            <v>41965</v>
          </cell>
        </row>
      </sheetData>
      <sheetData sheetId="12">
        <row r="7">
          <cell r="B7">
            <v>41965</v>
          </cell>
        </row>
      </sheetData>
      <sheetData sheetId="13">
        <row r="7">
          <cell r="B7">
            <v>41965</v>
          </cell>
        </row>
      </sheetData>
      <sheetData sheetId="14">
        <row r="36">
          <cell r="B36">
            <v>219.41666478072227</v>
          </cell>
        </row>
      </sheetData>
      <sheetData sheetId="15"/>
      <sheetData sheetId="16">
        <row r="12">
          <cell r="C12">
            <v>119.283738333334</v>
          </cell>
        </row>
        <row r="13">
          <cell r="C13">
            <v>117.57980000000001</v>
          </cell>
        </row>
        <row r="14">
          <cell r="C14">
            <v>117.57980000000001</v>
          </cell>
        </row>
        <row r="15">
          <cell r="C15">
            <v>116.22854</v>
          </cell>
        </row>
        <row r="16">
          <cell r="C16">
            <v>116.0784</v>
          </cell>
        </row>
        <row r="17">
          <cell r="C17">
            <v>116.0784</v>
          </cell>
        </row>
        <row r="18">
          <cell r="C18">
            <v>116.0784</v>
          </cell>
        </row>
        <row r="19">
          <cell r="C19">
            <v>116.261226666667</v>
          </cell>
        </row>
        <row r="20">
          <cell r="C20">
            <v>116.819348333333</v>
          </cell>
        </row>
        <row r="21">
          <cell r="C21">
            <v>117.30244999999999</v>
          </cell>
        </row>
        <row r="22">
          <cell r="C22">
            <v>119.68267666666701</v>
          </cell>
        </row>
        <row r="23">
          <cell r="C23">
            <v>118.43582000000001</v>
          </cell>
        </row>
        <row r="24">
          <cell r="C24">
            <v>118.058556666667</v>
          </cell>
        </row>
        <row r="25">
          <cell r="C25">
            <v>119.532316666667</v>
          </cell>
        </row>
        <row r="26">
          <cell r="C26">
            <v>119.476796666667</v>
          </cell>
        </row>
        <row r="27">
          <cell r="C27">
            <v>117.711311666667</v>
          </cell>
        </row>
        <row r="28">
          <cell r="C28">
            <v>117.663155</v>
          </cell>
        </row>
        <row r="29">
          <cell r="C29">
            <v>119.953246666667</v>
          </cell>
        </row>
        <row r="30">
          <cell r="C30">
            <v>121.26166000000001</v>
          </cell>
        </row>
        <row r="31">
          <cell r="C31">
            <v>118.416996666667</v>
          </cell>
        </row>
        <row r="32">
          <cell r="C32">
            <v>119.824831666667</v>
          </cell>
        </row>
        <row r="33">
          <cell r="C33">
            <v>117.57980000000001</v>
          </cell>
        </row>
        <row r="34">
          <cell r="C34">
            <v>119.61368666666699</v>
          </cell>
        </row>
        <row r="35">
          <cell r="C35">
            <v>117.21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9.5679999999999996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41966</v>
          </cell>
        </row>
      </sheetData>
      <sheetData sheetId="9"/>
      <sheetData sheetId="10">
        <row r="7">
          <cell r="B7">
            <v>41966</v>
          </cell>
        </row>
      </sheetData>
      <sheetData sheetId="11">
        <row r="7">
          <cell r="B7">
            <v>41966</v>
          </cell>
        </row>
      </sheetData>
      <sheetData sheetId="12">
        <row r="7">
          <cell r="B7">
            <v>41966</v>
          </cell>
        </row>
      </sheetData>
      <sheetData sheetId="13">
        <row r="7">
          <cell r="B7">
            <v>41966</v>
          </cell>
        </row>
      </sheetData>
      <sheetData sheetId="14">
        <row r="36">
          <cell r="B36">
            <v>215.70547114641556</v>
          </cell>
        </row>
      </sheetData>
      <sheetData sheetId="15"/>
      <sheetData sheetId="16">
        <row r="12">
          <cell r="C12">
            <v>117.483871666667</v>
          </cell>
        </row>
        <row r="13">
          <cell r="C13">
            <v>117.21</v>
          </cell>
        </row>
        <row r="14">
          <cell r="C14">
            <v>117.21</v>
          </cell>
        </row>
        <row r="15">
          <cell r="C15">
            <v>117.21</v>
          </cell>
        </row>
        <row r="16">
          <cell r="C16">
            <v>117.21</v>
          </cell>
        </row>
        <row r="17">
          <cell r="C17">
            <v>116.21564833333299</v>
          </cell>
        </row>
        <row r="18">
          <cell r="C18">
            <v>114.671333333333</v>
          </cell>
        </row>
        <row r="19">
          <cell r="C19">
            <v>117.43763</v>
          </cell>
        </row>
        <row r="20">
          <cell r="C20">
            <v>117.573636666667</v>
          </cell>
        </row>
        <row r="21">
          <cell r="C21">
            <v>117.57980000000001</v>
          </cell>
        </row>
        <row r="22">
          <cell r="C22">
            <v>117.57980000000001</v>
          </cell>
        </row>
        <row r="23">
          <cell r="C23">
            <v>117.57980000000001</v>
          </cell>
        </row>
        <row r="24">
          <cell r="C24">
            <v>117.57980000000001</v>
          </cell>
        </row>
        <row r="25">
          <cell r="C25">
            <v>120.82222</v>
          </cell>
        </row>
        <row r="26">
          <cell r="C26">
            <v>117.57980000000001</v>
          </cell>
        </row>
        <row r="27">
          <cell r="C27">
            <v>117.624141666667</v>
          </cell>
        </row>
        <row r="28">
          <cell r="C28">
            <v>117.57980000000001</v>
          </cell>
        </row>
        <row r="29">
          <cell r="C29">
            <v>122.83419833333301</v>
          </cell>
        </row>
        <row r="30">
          <cell r="C30">
            <v>128.984878333333</v>
          </cell>
        </row>
        <row r="31">
          <cell r="C31">
            <v>125.392001666667</v>
          </cell>
        </row>
        <row r="32">
          <cell r="C32">
            <v>121.399223333333</v>
          </cell>
        </row>
        <row r="33">
          <cell r="C33">
            <v>118.223743333334</v>
          </cell>
        </row>
        <row r="34">
          <cell r="C34">
            <v>117.478753333333</v>
          </cell>
        </row>
        <row r="35">
          <cell r="C35">
            <v>117.47754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0.72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41967</v>
          </cell>
        </row>
      </sheetData>
      <sheetData sheetId="9"/>
      <sheetData sheetId="10">
        <row r="7">
          <cell r="B7">
            <v>41967</v>
          </cell>
        </row>
      </sheetData>
      <sheetData sheetId="11">
        <row r="7">
          <cell r="B7">
            <v>41967</v>
          </cell>
        </row>
      </sheetData>
      <sheetData sheetId="12">
        <row r="7">
          <cell r="B7">
            <v>41967</v>
          </cell>
        </row>
      </sheetData>
      <sheetData sheetId="13">
        <row r="7">
          <cell r="B7">
            <v>41967</v>
          </cell>
        </row>
      </sheetData>
      <sheetData sheetId="14">
        <row r="36">
          <cell r="B36">
            <v>247.78591671965808</v>
          </cell>
        </row>
      </sheetData>
      <sheetData sheetId="15"/>
      <sheetData sheetId="16">
        <row r="12">
          <cell r="C12">
            <v>115.2</v>
          </cell>
        </row>
        <row r="13">
          <cell r="C13">
            <v>116.59886</v>
          </cell>
        </row>
        <row r="14">
          <cell r="C14">
            <v>115.2</v>
          </cell>
        </row>
        <row r="15">
          <cell r="C15">
            <v>117.56655000000001</v>
          </cell>
        </row>
        <row r="16">
          <cell r="C16">
            <v>115.2</v>
          </cell>
        </row>
        <row r="17">
          <cell r="C17">
            <v>115.2</v>
          </cell>
        </row>
        <row r="18">
          <cell r="C18">
            <v>116.3249</v>
          </cell>
        </row>
        <row r="19">
          <cell r="C19">
            <v>115.549641666667</v>
          </cell>
        </row>
        <row r="20">
          <cell r="C20">
            <v>118.422963333333</v>
          </cell>
        </row>
        <row r="21">
          <cell r="C21">
            <v>121.274795</v>
          </cell>
        </row>
        <row r="22">
          <cell r="C22">
            <v>124.27257</v>
          </cell>
        </row>
        <row r="23">
          <cell r="C23">
            <v>119.922365</v>
          </cell>
        </row>
        <row r="24">
          <cell r="C24">
            <v>120.01205666666699</v>
          </cell>
        </row>
        <row r="25">
          <cell r="C25">
            <v>120.04133166666701</v>
          </cell>
        </row>
        <row r="26">
          <cell r="C26">
            <v>122.52898999999999</v>
          </cell>
        </row>
        <row r="27">
          <cell r="C27">
            <v>121.650111666667</v>
          </cell>
        </row>
        <row r="28">
          <cell r="C28">
            <v>122.693571666667</v>
          </cell>
        </row>
        <row r="29">
          <cell r="C29">
            <v>123.47562833333301</v>
          </cell>
        </row>
        <row r="30">
          <cell r="C30">
            <v>122.12346833333299</v>
          </cell>
        </row>
        <row r="31">
          <cell r="C31">
            <v>123.479358333333</v>
          </cell>
        </row>
        <row r="32">
          <cell r="C32">
            <v>123.460698333333</v>
          </cell>
        </row>
        <row r="33">
          <cell r="C33">
            <v>119.88719500000001</v>
          </cell>
        </row>
        <row r="34">
          <cell r="C34">
            <v>116.42028166666699</v>
          </cell>
        </row>
        <row r="35">
          <cell r="C35">
            <v>115.64372666666701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21.631999999999998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41968</v>
          </cell>
        </row>
      </sheetData>
      <sheetData sheetId="9"/>
      <sheetData sheetId="10">
        <row r="7">
          <cell r="B7">
            <v>41968</v>
          </cell>
        </row>
      </sheetData>
      <sheetData sheetId="11">
        <row r="7">
          <cell r="B7">
            <v>41968</v>
          </cell>
        </row>
      </sheetData>
      <sheetData sheetId="12">
        <row r="7">
          <cell r="B7">
            <v>41968</v>
          </cell>
        </row>
      </sheetData>
      <sheetData sheetId="13">
        <row r="7">
          <cell r="B7">
            <v>41968</v>
          </cell>
        </row>
      </sheetData>
      <sheetData sheetId="14">
        <row r="36">
          <cell r="B36">
            <v>256.31325183702114</v>
          </cell>
        </row>
      </sheetData>
      <sheetData sheetId="15"/>
      <sheetData sheetId="16">
        <row r="12">
          <cell r="C12">
            <v>115.2</v>
          </cell>
        </row>
        <row r="13">
          <cell r="C13">
            <v>115.2</v>
          </cell>
        </row>
        <row r="14">
          <cell r="C14">
            <v>115.2</v>
          </cell>
        </row>
        <row r="15">
          <cell r="C15">
            <v>115.2</v>
          </cell>
        </row>
        <row r="16">
          <cell r="C16">
            <v>115.2</v>
          </cell>
        </row>
        <row r="17">
          <cell r="C17">
            <v>116.848333333333</v>
          </cell>
        </row>
        <row r="18">
          <cell r="C18">
            <v>118.136706666667</v>
          </cell>
        </row>
        <row r="19">
          <cell r="C19">
            <v>117.5</v>
          </cell>
        </row>
        <row r="20">
          <cell r="C20">
            <v>118.98819</v>
          </cell>
        </row>
        <row r="21">
          <cell r="C21">
            <v>120.91965</v>
          </cell>
        </row>
        <row r="22">
          <cell r="C22">
            <v>122.202735</v>
          </cell>
        </row>
        <row r="23">
          <cell r="C23">
            <v>120.230745</v>
          </cell>
        </row>
        <row r="24">
          <cell r="C24">
            <v>120.22991500000001</v>
          </cell>
        </row>
        <row r="25">
          <cell r="C25">
            <v>120.234141666667</v>
          </cell>
        </row>
        <row r="26">
          <cell r="C26">
            <v>120.29783500000001</v>
          </cell>
        </row>
        <row r="27">
          <cell r="C27">
            <v>122.362555</v>
          </cell>
        </row>
        <row r="28">
          <cell r="C28">
            <v>116.301965</v>
          </cell>
        </row>
        <row r="29">
          <cell r="C29">
            <v>119.185998333333</v>
          </cell>
        </row>
        <row r="30">
          <cell r="C30">
            <v>123.466606666667</v>
          </cell>
        </row>
        <row r="31">
          <cell r="C31">
            <v>121.878775</v>
          </cell>
        </row>
        <row r="32">
          <cell r="C32">
            <v>117.786323333333</v>
          </cell>
        </row>
        <row r="33">
          <cell r="C33">
            <v>118.832698333333</v>
          </cell>
        </row>
        <row r="34">
          <cell r="C34">
            <v>117.5</v>
          </cell>
        </row>
        <row r="35">
          <cell r="C35">
            <v>115.66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21.84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41969</v>
          </cell>
        </row>
      </sheetData>
      <sheetData sheetId="9"/>
      <sheetData sheetId="10">
        <row r="7">
          <cell r="B7">
            <v>41969</v>
          </cell>
        </row>
      </sheetData>
      <sheetData sheetId="11">
        <row r="7">
          <cell r="B7">
            <v>41969</v>
          </cell>
        </row>
      </sheetData>
      <sheetData sheetId="12">
        <row r="7">
          <cell r="B7">
            <v>41969</v>
          </cell>
        </row>
      </sheetData>
      <sheetData sheetId="13">
        <row r="7">
          <cell r="B7">
            <v>41969</v>
          </cell>
        </row>
      </sheetData>
      <sheetData sheetId="14">
        <row r="36">
          <cell r="B36">
            <v>287.48269726866158</v>
          </cell>
        </row>
      </sheetData>
      <sheetData sheetId="15"/>
      <sheetData sheetId="16">
        <row r="12">
          <cell r="C12">
            <v>115.2</v>
          </cell>
        </row>
        <row r="13">
          <cell r="C13">
            <v>115.2</v>
          </cell>
        </row>
        <row r="14">
          <cell r="C14">
            <v>116.848333333333</v>
          </cell>
        </row>
        <row r="15">
          <cell r="C15">
            <v>115.2</v>
          </cell>
        </row>
        <row r="16">
          <cell r="C16">
            <v>115.2</v>
          </cell>
        </row>
        <row r="17">
          <cell r="C17">
            <v>115.2</v>
          </cell>
        </row>
        <row r="18">
          <cell r="C18">
            <v>117.437013333333</v>
          </cell>
        </row>
        <row r="19">
          <cell r="C19">
            <v>117.5</v>
          </cell>
        </row>
        <row r="20">
          <cell r="C20">
            <v>117.5</v>
          </cell>
        </row>
        <row r="21">
          <cell r="C21">
            <v>117.5</v>
          </cell>
        </row>
        <row r="22">
          <cell r="C22">
            <v>123.18510000000001</v>
          </cell>
        </row>
        <row r="23">
          <cell r="C23">
            <v>121.803013333333</v>
          </cell>
        </row>
        <row r="24">
          <cell r="C24">
            <v>117.853478333333</v>
          </cell>
        </row>
        <row r="25">
          <cell r="C25">
            <v>117.5</v>
          </cell>
        </row>
        <row r="26">
          <cell r="C26">
            <v>117.5</v>
          </cell>
        </row>
        <row r="27">
          <cell r="C27">
            <v>117.5</v>
          </cell>
        </row>
        <row r="28">
          <cell r="C28">
            <v>118.387896666667</v>
          </cell>
        </row>
        <row r="29">
          <cell r="C29">
            <v>118.197695</v>
          </cell>
        </row>
        <row r="30">
          <cell r="C30">
            <v>117.5</v>
          </cell>
        </row>
        <row r="31">
          <cell r="C31">
            <v>117.756831666667</v>
          </cell>
        </row>
        <row r="32">
          <cell r="C32">
            <v>118.759216666667</v>
          </cell>
        </row>
        <row r="33">
          <cell r="C33">
            <v>117.5</v>
          </cell>
        </row>
        <row r="34">
          <cell r="C34">
            <v>117.5</v>
          </cell>
        </row>
        <row r="35">
          <cell r="C35">
            <v>115.276666666667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5.8559999999999999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41970</v>
          </cell>
        </row>
      </sheetData>
      <sheetData sheetId="9"/>
      <sheetData sheetId="10">
        <row r="7">
          <cell r="B7">
            <v>41970</v>
          </cell>
        </row>
      </sheetData>
      <sheetData sheetId="11">
        <row r="7">
          <cell r="B7">
            <v>41970</v>
          </cell>
        </row>
      </sheetData>
      <sheetData sheetId="12">
        <row r="7">
          <cell r="B7">
            <v>41970</v>
          </cell>
        </row>
      </sheetData>
      <sheetData sheetId="13">
        <row r="7">
          <cell r="B7">
            <v>41970</v>
          </cell>
        </row>
      </sheetData>
      <sheetData sheetId="14">
        <row r="36">
          <cell r="B36">
            <v>305.26239370016282</v>
          </cell>
        </row>
      </sheetData>
      <sheetData sheetId="15"/>
      <sheetData sheetId="16">
        <row r="12">
          <cell r="C12">
            <v>115.699948333333</v>
          </cell>
        </row>
        <row r="13">
          <cell r="C13">
            <v>115.2</v>
          </cell>
        </row>
        <row r="14">
          <cell r="C14">
            <v>115.2</v>
          </cell>
        </row>
        <row r="15">
          <cell r="C15">
            <v>115.2</v>
          </cell>
        </row>
        <row r="16">
          <cell r="C16">
            <v>115.2</v>
          </cell>
        </row>
        <row r="17">
          <cell r="C17">
            <v>117.34666666666701</v>
          </cell>
        </row>
        <row r="18">
          <cell r="C18">
            <v>118.15279333333299</v>
          </cell>
        </row>
        <row r="19">
          <cell r="C19">
            <v>117.5</v>
          </cell>
        </row>
        <row r="20">
          <cell r="C20">
            <v>118.161213333333</v>
          </cell>
        </row>
        <row r="21">
          <cell r="C21">
            <v>117.5</v>
          </cell>
        </row>
        <row r="22">
          <cell r="C22">
            <v>117.732683333333</v>
          </cell>
        </row>
        <row r="23">
          <cell r="C23">
            <v>117.5</v>
          </cell>
        </row>
        <row r="24">
          <cell r="C24">
            <v>118.745645</v>
          </cell>
        </row>
        <row r="25">
          <cell r="C25">
            <v>117.5</v>
          </cell>
        </row>
        <row r="26">
          <cell r="C26">
            <v>119.041743333333</v>
          </cell>
        </row>
        <row r="27">
          <cell r="C27">
            <v>117.5</v>
          </cell>
        </row>
        <row r="28">
          <cell r="C28">
            <v>118.32613499999999</v>
          </cell>
        </row>
        <row r="29">
          <cell r="C29">
            <v>118.371608333333</v>
          </cell>
        </row>
        <row r="30">
          <cell r="C30">
            <v>117.5</v>
          </cell>
        </row>
        <row r="31">
          <cell r="C31">
            <v>117.5</v>
          </cell>
        </row>
        <row r="32">
          <cell r="C32">
            <v>118.35666000000001</v>
          </cell>
        </row>
        <row r="33">
          <cell r="C33">
            <v>117.79325</v>
          </cell>
        </row>
        <row r="34">
          <cell r="C34">
            <v>116.81753</v>
          </cell>
        </row>
        <row r="35">
          <cell r="C35">
            <v>115.2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41944</v>
          </cell>
        </row>
      </sheetData>
      <sheetData sheetId="9"/>
      <sheetData sheetId="10">
        <row r="7">
          <cell r="B7">
            <v>41944</v>
          </cell>
        </row>
      </sheetData>
      <sheetData sheetId="11">
        <row r="7">
          <cell r="B7">
            <v>41944</v>
          </cell>
        </row>
      </sheetData>
      <sheetData sheetId="12">
        <row r="7">
          <cell r="B7">
            <v>41944</v>
          </cell>
        </row>
      </sheetData>
      <sheetData sheetId="13">
        <row r="7">
          <cell r="B7">
            <v>41944</v>
          </cell>
        </row>
      </sheetData>
      <sheetData sheetId="14">
        <row r="36">
          <cell r="B36">
            <v>241.69251086874294</v>
          </cell>
        </row>
      </sheetData>
      <sheetData sheetId="15"/>
      <sheetData sheetId="16">
        <row r="12">
          <cell r="C12">
            <v>119.018235</v>
          </cell>
        </row>
        <row r="13">
          <cell r="C13">
            <v>122.88882333333299</v>
          </cell>
        </row>
        <row r="14">
          <cell r="C14">
            <v>127.512328333333</v>
          </cell>
        </row>
        <row r="15">
          <cell r="C15">
            <v>118.709393333333</v>
          </cell>
        </row>
        <row r="16">
          <cell r="C16">
            <v>122.064035</v>
          </cell>
        </row>
        <row r="17">
          <cell r="C17">
            <v>123.745525</v>
          </cell>
        </row>
        <row r="18">
          <cell r="C18">
            <v>122.617051666667</v>
          </cell>
        </row>
        <row r="19">
          <cell r="C19">
            <v>123.396273333333</v>
          </cell>
        </row>
        <row r="20">
          <cell r="C20">
            <v>123.485936666667</v>
          </cell>
        </row>
        <row r="21">
          <cell r="C21">
            <v>123.9021</v>
          </cell>
        </row>
        <row r="22">
          <cell r="C22">
            <v>129.28660833333299</v>
          </cell>
        </row>
        <row r="23">
          <cell r="C23">
            <v>123.91995666666701</v>
          </cell>
        </row>
        <row r="24">
          <cell r="C24">
            <v>123.905058333333</v>
          </cell>
        </row>
        <row r="25">
          <cell r="C25">
            <v>123.9021</v>
          </cell>
        </row>
        <row r="26">
          <cell r="C26">
            <v>125.729428333333</v>
          </cell>
        </row>
        <row r="27">
          <cell r="C27">
            <v>123.9021</v>
          </cell>
        </row>
        <row r="28">
          <cell r="C28">
            <v>125.470135</v>
          </cell>
        </row>
        <row r="29">
          <cell r="C29">
            <v>132.192933333333</v>
          </cell>
        </row>
        <row r="30">
          <cell r="C30">
            <v>135.23935333333301</v>
          </cell>
        </row>
        <row r="31">
          <cell r="C31">
            <v>125.98488500000001</v>
          </cell>
        </row>
        <row r="32">
          <cell r="C32">
            <v>126.660076666667</v>
          </cell>
        </row>
        <row r="33">
          <cell r="C33">
            <v>124.23653</v>
          </cell>
        </row>
        <row r="34">
          <cell r="C34">
            <v>119.381738333333</v>
          </cell>
        </row>
        <row r="35">
          <cell r="C35">
            <v>120.90958000000001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41971</v>
          </cell>
        </row>
      </sheetData>
      <sheetData sheetId="9"/>
      <sheetData sheetId="10">
        <row r="7">
          <cell r="B7">
            <v>41971</v>
          </cell>
        </row>
      </sheetData>
      <sheetData sheetId="11">
        <row r="7">
          <cell r="B7">
            <v>41971</v>
          </cell>
        </row>
      </sheetData>
      <sheetData sheetId="12">
        <row r="7">
          <cell r="B7">
            <v>41971</v>
          </cell>
        </row>
      </sheetData>
      <sheetData sheetId="13">
        <row r="7">
          <cell r="B7">
            <v>41971</v>
          </cell>
        </row>
      </sheetData>
      <sheetData sheetId="14">
        <row r="36">
          <cell r="B36">
            <v>327.06035193241746</v>
          </cell>
        </row>
      </sheetData>
      <sheetData sheetId="15"/>
      <sheetData sheetId="16">
        <row r="12">
          <cell r="C12">
            <v>115.824116666667</v>
          </cell>
        </row>
        <row r="13">
          <cell r="C13">
            <v>115.2</v>
          </cell>
        </row>
        <row r="14">
          <cell r="C14">
            <v>115.2</v>
          </cell>
        </row>
        <row r="15">
          <cell r="C15">
            <v>117.210875</v>
          </cell>
        </row>
        <row r="16">
          <cell r="C16">
            <v>115.2</v>
          </cell>
        </row>
        <row r="17">
          <cell r="C17">
            <v>115.2</v>
          </cell>
        </row>
        <row r="18">
          <cell r="C18">
            <v>115.2</v>
          </cell>
        </row>
        <row r="19">
          <cell r="C19">
            <v>115.2</v>
          </cell>
        </row>
        <row r="20">
          <cell r="C20">
            <v>117.5</v>
          </cell>
        </row>
        <row r="21">
          <cell r="C21">
            <v>117.5</v>
          </cell>
        </row>
        <row r="22">
          <cell r="C22">
            <v>117.5</v>
          </cell>
        </row>
        <row r="23">
          <cell r="C23">
            <v>117.5</v>
          </cell>
        </row>
        <row r="24">
          <cell r="C24">
            <v>117.5</v>
          </cell>
        </row>
        <row r="25">
          <cell r="C25">
            <v>117.5</v>
          </cell>
        </row>
        <row r="26">
          <cell r="C26">
            <v>117.5</v>
          </cell>
        </row>
        <row r="27">
          <cell r="C27">
            <v>117.5</v>
          </cell>
        </row>
        <row r="28">
          <cell r="C28">
            <v>117.5</v>
          </cell>
        </row>
        <row r="29">
          <cell r="C29">
            <v>118.244201666667</v>
          </cell>
        </row>
        <row r="30">
          <cell r="C30">
            <v>117.5</v>
          </cell>
        </row>
        <row r="31">
          <cell r="C31">
            <v>117.5</v>
          </cell>
        </row>
        <row r="32">
          <cell r="C32">
            <v>117.5</v>
          </cell>
        </row>
        <row r="33">
          <cell r="C33">
            <v>118.515696666667</v>
          </cell>
        </row>
        <row r="34">
          <cell r="C34">
            <v>115.2</v>
          </cell>
        </row>
        <row r="35">
          <cell r="C35">
            <v>115.2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41972</v>
          </cell>
        </row>
      </sheetData>
      <sheetData sheetId="9"/>
      <sheetData sheetId="10">
        <row r="7">
          <cell r="B7">
            <v>41972</v>
          </cell>
        </row>
      </sheetData>
      <sheetData sheetId="11">
        <row r="7">
          <cell r="B7">
            <v>41972</v>
          </cell>
        </row>
      </sheetData>
      <sheetData sheetId="12">
        <row r="7">
          <cell r="B7">
            <v>41972</v>
          </cell>
        </row>
      </sheetData>
      <sheetData sheetId="13">
        <row r="7">
          <cell r="B7">
            <v>41972</v>
          </cell>
        </row>
      </sheetData>
      <sheetData sheetId="14">
        <row r="36">
          <cell r="B36">
            <v>300.52319497361015</v>
          </cell>
        </row>
      </sheetData>
      <sheetData sheetId="15"/>
      <sheetData sheetId="16">
        <row r="12">
          <cell r="C12">
            <v>115.2</v>
          </cell>
        </row>
        <row r="13">
          <cell r="C13">
            <v>115.2</v>
          </cell>
        </row>
        <row r="14">
          <cell r="C14">
            <v>115.72924166666699</v>
          </cell>
        </row>
        <row r="15">
          <cell r="C15">
            <v>115.545223333333</v>
          </cell>
        </row>
        <row r="16">
          <cell r="C16">
            <v>117.867928333333</v>
          </cell>
        </row>
        <row r="17">
          <cell r="C17">
            <v>115.2</v>
          </cell>
        </row>
        <row r="18">
          <cell r="C18">
            <v>115.2</v>
          </cell>
        </row>
        <row r="19">
          <cell r="C19">
            <v>115.2</v>
          </cell>
        </row>
        <row r="20">
          <cell r="C20">
            <v>116.709238333333</v>
          </cell>
        </row>
        <row r="21">
          <cell r="C21">
            <v>117.5</v>
          </cell>
        </row>
        <row r="22">
          <cell r="C22">
            <v>117.5</v>
          </cell>
        </row>
        <row r="23">
          <cell r="C23">
            <v>117.5</v>
          </cell>
        </row>
        <row r="24">
          <cell r="C24">
            <v>117.5</v>
          </cell>
        </row>
        <row r="25">
          <cell r="C25">
            <v>117.5</v>
          </cell>
        </row>
        <row r="26">
          <cell r="C26">
            <v>117.5</v>
          </cell>
        </row>
        <row r="27">
          <cell r="C27">
            <v>117.5</v>
          </cell>
        </row>
        <row r="28">
          <cell r="C28">
            <v>117.5</v>
          </cell>
        </row>
        <row r="29">
          <cell r="C29">
            <v>117.5</v>
          </cell>
        </row>
        <row r="30">
          <cell r="C30">
            <v>117.5</v>
          </cell>
        </row>
        <row r="31">
          <cell r="C31">
            <v>117.5</v>
          </cell>
        </row>
        <row r="32">
          <cell r="C32">
            <v>117.5</v>
          </cell>
        </row>
        <row r="33">
          <cell r="C33">
            <v>117.5</v>
          </cell>
        </row>
        <row r="34">
          <cell r="C34">
            <v>117.5</v>
          </cell>
        </row>
        <row r="35">
          <cell r="C35">
            <v>117.602263333333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41973</v>
          </cell>
        </row>
      </sheetData>
      <sheetData sheetId="9"/>
      <sheetData sheetId="10">
        <row r="7">
          <cell r="B7">
            <v>41973</v>
          </cell>
        </row>
      </sheetData>
      <sheetData sheetId="11">
        <row r="7">
          <cell r="B7">
            <v>41973</v>
          </cell>
        </row>
      </sheetData>
      <sheetData sheetId="12">
        <row r="7">
          <cell r="B7">
            <v>41973</v>
          </cell>
        </row>
      </sheetData>
      <sheetData sheetId="13">
        <row r="7">
          <cell r="B7">
            <v>41973</v>
          </cell>
        </row>
      </sheetData>
      <sheetData sheetId="14">
        <row r="36">
          <cell r="B36">
            <v>265.39070122308789</v>
          </cell>
        </row>
      </sheetData>
      <sheetData sheetId="15"/>
      <sheetData sheetId="16">
        <row r="12">
          <cell r="C12">
            <v>117.5</v>
          </cell>
        </row>
        <row r="13">
          <cell r="C13">
            <v>116.73333333333299</v>
          </cell>
        </row>
        <row r="14">
          <cell r="C14">
            <v>115.2</v>
          </cell>
        </row>
        <row r="15">
          <cell r="C15">
            <v>115.2</v>
          </cell>
        </row>
        <row r="16">
          <cell r="C16">
            <v>115.2</v>
          </cell>
        </row>
        <row r="17">
          <cell r="C17">
            <v>115.2</v>
          </cell>
        </row>
        <row r="18">
          <cell r="C18">
            <v>115.2</v>
          </cell>
        </row>
        <row r="19">
          <cell r="C19">
            <v>117.231666666667</v>
          </cell>
        </row>
        <row r="20">
          <cell r="C20">
            <v>118.15376500000001</v>
          </cell>
        </row>
        <row r="21">
          <cell r="C21">
            <v>117.5</v>
          </cell>
        </row>
        <row r="22">
          <cell r="C22">
            <v>117.5</v>
          </cell>
        </row>
        <row r="23">
          <cell r="C23">
            <v>117.5</v>
          </cell>
        </row>
        <row r="24">
          <cell r="C24">
            <v>117.5</v>
          </cell>
        </row>
        <row r="25">
          <cell r="C25">
            <v>117.5</v>
          </cell>
        </row>
        <row r="26">
          <cell r="C26">
            <v>117.5</v>
          </cell>
        </row>
        <row r="27">
          <cell r="C27">
            <v>117.5</v>
          </cell>
        </row>
        <row r="28">
          <cell r="C28">
            <v>117.5</v>
          </cell>
        </row>
        <row r="29">
          <cell r="C29">
            <v>119.277466666667</v>
          </cell>
        </row>
        <row r="30">
          <cell r="C30">
            <v>117.5</v>
          </cell>
        </row>
        <row r="31">
          <cell r="C31">
            <v>117.5</v>
          </cell>
        </row>
        <row r="32">
          <cell r="C32">
            <v>118.431453333333</v>
          </cell>
        </row>
        <row r="33">
          <cell r="C33">
            <v>117.5</v>
          </cell>
        </row>
        <row r="34">
          <cell r="C34">
            <v>116.406331666667</v>
          </cell>
        </row>
        <row r="35">
          <cell r="C35">
            <v>115.2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0</v>
          </cell>
        </row>
      </sheetData>
      <sheetData sheetId="9"/>
      <sheetData sheetId="10">
        <row r="7">
          <cell r="B7">
            <v>0</v>
          </cell>
        </row>
      </sheetData>
      <sheetData sheetId="11">
        <row r="7">
          <cell r="B7">
            <v>0</v>
          </cell>
        </row>
      </sheetData>
      <sheetData sheetId="12">
        <row r="7">
          <cell r="B7">
            <v>0</v>
          </cell>
        </row>
      </sheetData>
      <sheetData sheetId="13">
        <row r="7">
          <cell r="B7">
            <v>0</v>
          </cell>
        </row>
      </sheetData>
      <sheetData sheetId="14">
        <row r="36">
          <cell r="B36">
            <v>0</v>
          </cell>
        </row>
      </sheetData>
      <sheetData sheetId="15"/>
      <sheetData sheetId="16"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1114"/>
    </sheetNames>
    <sheetDataSet>
      <sheetData sheetId="0">
        <row r="10">
          <cell r="B10">
            <v>41944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21114"/>
    </sheetNames>
    <sheetDataSet>
      <sheetData sheetId="0">
        <row r="10">
          <cell r="B10">
            <v>41945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31114"/>
    </sheetNames>
    <sheetDataSet>
      <sheetData sheetId="0">
        <row r="10">
          <cell r="B10">
            <v>41946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41114"/>
    </sheetNames>
    <sheetDataSet>
      <sheetData sheetId="0">
        <row r="10">
          <cell r="B10">
            <v>41947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1114"/>
    </sheetNames>
    <sheetDataSet>
      <sheetData sheetId="0">
        <row r="10">
          <cell r="B10">
            <v>41948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1114"/>
    </sheetNames>
    <sheetDataSet>
      <sheetData sheetId="0">
        <row r="10">
          <cell r="B10">
            <v>41949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41945</v>
          </cell>
        </row>
      </sheetData>
      <sheetData sheetId="9"/>
      <sheetData sheetId="10">
        <row r="7">
          <cell r="B7">
            <v>41945</v>
          </cell>
        </row>
      </sheetData>
      <sheetData sheetId="11">
        <row r="7">
          <cell r="B7">
            <v>41945</v>
          </cell>
        </row>
      </sheetData>
      <sheetData sheetId="12">
        <row r="7">
          <cell r="B7">
            <v>41945</v>
          </cell>
        </row>
      </sheetData>
      <sheetData sheetId="13">
        <row r="7">
          <cell r="B7">
            <v>41945</v>
          </cell>
        </row>
      </sheetData>
      <sheetData sheetId="14">
        <row r="36">
          <cell r="B36">
            <v>243.12678002197299</v>
          </cell>
        </row>
      </sheetData>
      <sheetData sheetId="15"/>
      <sheetData sheetId="16">
        <row r="12">
          <cell r="C12">
            <v>120.33226166666699</v>
          </cell>
        </row>
        <row r="13">
          <cell r="C13">
            <v>122.8254</v>
          </cell>
        </row>
        <row r="14">
          <cell r="C14">
            <v>118.14299</v>
          </cell>
        </row>
        <row r="15">
          <cell r="C15">
            <v>120.709291666667</v>
          </cell>
        </row>
        <row r="16">
          <cell r="C16">
            <v>121.07088666666699</v>
          </cell>
        </row>
        <row r="17">
          <cell r="C17">
            <v>120.150901666667</v>
          </cell>
        </row>
        <row r="18">
          <cell r="C18">
            <v>117.07502833333299</v>
          </cell>
        </row>
        <row r="19">
          <cell r="C19">
            <v>119.76881</v>
          </cell>
        </row>
        <row r="20">
          <cell r="C20">
            <v>122.9752</v>
          </cell>
        </row>
        <row r="21">
          <cell r="C21">
            <v>122.845058333333</v>
          </cell>
        </row>
        <row r="22">
          <cell r="C22">
            <v>120.70083333333299</v>
          </cell>
        </row>
        <row r="23">
          <cell r="C23">
            <v>121.016951666667</v>
          </cell>
        </row>
        <row r="24">
          <cell r="C24">
            <v>121.107751666667</v>
          </cell>
        </row>
        <row r="25">
          <cell r="C25">
            <v>120.671096666667</v>
          </cell>
        </row>
        <row r="26">
          <cell r="C26">
            <v>120.569773333333</v>
          </cell>
        </row>
        <row r="27">
          <cell r="C27">
            <v>113.02928</v>
          </cell>
        </row>
        <row r="28">
          <cell r="C28">
            <v>105.742383333333</v>
          </cell>
        </row>
        <row r="29">
          <cell r="C29">
            <v>126.135263333333</v>
          </cell>
        </row>
        <row r="30">
          <cell r="C30">
            <v>125.779385</v>
          </cell>
        </row>
        <row r="31">
          <cell r="C31">
            <v>123.41182999999999</v>
          </cell>
        </row>
        <row r="32">
          <cell r="C32">
            <v>125.826651666667</v>
          </cell>
        </row>
        <row r="33">
          <cell r="C33">
            <v>119.301483333333</v>
          </cell>
        </row>
        <row r="34">
          <cell r="C34">
            <v>119.23073833333299</v>
          </cell>
        </row>
        <row r="35">
          <cell r="C35">
            <v>120.839456666667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1114"/>
    </sheetNames>
    <sheetDataSet>
      <sheetData sheetId="0">
        <row r="10">
          <cell r="B10">
            <v>41950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1114"/>
    </sheetNames>
    <sheetDataSet>
      <sheetData sheetId="0">
        <row r="10">
          <cell r="B10">
            <v>41951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1114"/>
    </sheetNames>
    <sheetDataSet>
      <sheetData sheetId="0">
        <row r="10">
          <cell r="B10">
            <v>41952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1114"/>
    </sheetNames>
    <sheetDataSet>
      <sheetData sheetId="0">
        <row r="10">
          <cell r="B10">
            <v>41953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1114"/>
    </sheetNames>
    <sheetDataSet>
      <sheetData sheetId="0">
        <row r="10">
          <cell r="B10">
            <v>41954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1114"/>
    </sheetNames>
    <sheetDataSet>
      <sheetData sheetId="0">
        <row r="10">
          <cell r="B10">
            <v>41955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1114"/>
    </sheetNames>
    <sheetDataSet>
      <sheetData sheetId="0">
        <row r="10">
          <cell r="B10">
            <v>41956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1114"/>
    </sheetNames>
    <sheetDataSet>
      <sheetData sheetId="0">
        <row r="10">
          <cell r="B10">
            <v>41957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1114"/>
    </sheetNames>
    <sheetDataSet>
      <sheetData sheetId="0">
        <row r="10">
          <cell r="B10">
            <v>41958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1114"/>
    </sheetNames>
    <sheetDataSet>
      <sheetData sheetId="0">
        <row r="10">
          <cell r="B10">
            <v>41959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41946</v>
          </cell>
        </row>
      </sheetData>
      <sheetData sheetId="9"/>
      <sheetData sheetId="10">
        <row r="7">
          <cell r="B7">
            <v>41946</v>
          </cell>
        </row>
      </sheetData>
      <sheetData sheetId="11">
        <row r="7">
          <cell r="B7">
            <v>41946</v>
          </cell>
        </row>
      </sheetData>
      <sheetData sheetId="12">
        <row r="7">
          <cell r="B7">
            <v>41946</v>
          </cell>
        </row>
      </sheetData>
      <sheetData sheetId="13">
        <row r="7">
          <cell r="B7">
            <v>41946</v>
          </cell>
        </row>
      </sheetData>
      <sheetData sheetId="14">
        <row r="36">
          <cell r="B36">
            <v>276.47138917991975</v>
          </cell>
        </row>
      </sheetData>
      <sheetData sheetId="15"/>
      <sheetData sheetId="16">
        <row r="12">
          <cell r="C12">
            <v>115.58127500000001</v>
          </cell>
        </row>
        <row r="13">
          <cell r="C13">
            <v>115</v>
          </cell>
        </row>
        <row r="14">
          <cell r="C14">
            <v>115</v>
          </cell>
        </row>
        <row r="15">
          <cell r="C15">
            <v>115</v>
          </cell>
        </row>
        <row r="16">
          <cell r="C16">
            <v>115</v>
          </cell>
        </row>
        <row r="17">
          <cell r="C17">
            <v>116.96456999999999</v>
          </cell>
        </row>
        <row r="18">
          <cell r="C18">
            <v>120.559068333333</v>
          </cell>
        </row>
        <row r="19">
          <cell r="C19">
            <v>120.56520166666699</v>
          </cell>
        </row>
        <row r="20">
          <cell r="C20">
            <v>122.10026000000001</v>
          </cell>
        </row>
        <row r="21">
          <cell r="C21">
            <v>123.946</v>
          </cell>
        </row>
        <row r="22">
          <cell r="C22">
            <v>123.946</v>
          </cell>
        </row>
        <row r="23">
          <cell r="C23">
            <v>123.946</v>
          </cell>
        </row>
        <row r="24">
          <cell r="C24">
            <v>123.946</v>
          </cell>
        </row>
        <row r="25">
          <cell r="C25">
            <v>123.946</v>
          </cell>
        </row>
        <row r="26">
          <cell r="C26">
            <v>123.946</v>
          </cell>
        </row>
        <row r="27">
          <cell r="C27">
            <v>123.946</v>
          </cell>
        </row>
        <row r="28">
          <cell r="C28">
            <v>123.946</v>
          </cell>
        </row>
        <row r="29">
          <cell r="C29">
            <v>127.96716000000001</v>
          </cell>
        </row>
        <row r="30">
          <cell r="C30">
            <v>125.951688333333</v>
          </cell>
        </row>
        <row r="31">
          <cell r="C31">
            <v>125.030235</v>
          </cell>
        </row>
        <row r="32">
          <cell r="C32">
            <v>125.59994500000001</v>
          </cell>
        </row>
        <row r="33">
          <cell r="C33">
            <v>121.16424000000001</v>
          </cell>
        </row>
        <row r="34">
          <cell r="C34">
            <v>121.57242333333301</v>
          </cell>
        </row>
        <row r="35">
          <cell r="C35">
            <v>116.353463333333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1114"/>
    </sheetNames>
    <sheetDataSet>
      <sheetData sheetId="0">
        <row r="10">
          <cell r="B10">
            <v>41960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1114"/>
    </sheetNames>
    <sheetDataSet>
      <sheetData sheetId="0">
        <row r="10">
          <cell r="B10">
            <v>41961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1114"/>
    </sheetNames>
    <sheetDataSet>
      <sheetData sheetId="0">
        <row r="10">
          <cell r="B10">
            <v>41962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1114"/>
    </sheetNames>
    <sheetDataSet>
      <sheetData sheetId="0">
        <row r="10">
          <cell r="B10">
            <v>41963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1114"/>
    </sheetNames>
    <sheetDataSet>
      <sheetData sheetId="0">
        <row r="10">
          <cell r="B10">
            <v>41964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41965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1114"/>
    </sheetNames>
    <sheetDataSet>
      <sheetData sheetId="0">
        <row r="10">
          <cell r="B10">
            <v>41966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1114"/>
    </sheetNames>
    <sheetDataSet>
      <sheetData sheetId="0">
        <row r="10">
          <cell r="B10">
            <v>41967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1114"/>
    </sheetNames>
    <sheetDataSet>
      <sheetData sheetId="0">
        <row r="10">
          <cell r="B10">
            <v>41968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1114"/>
    </sheetNames>
    <sheetDataSet>
      <sheetData sheetId="0">
        <row r="10">
          <cell r="B10">
            <v>41969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41947</v>
          </cell>
        </row>
      </sheetData>
      <sheetData sheetId="9"/>
      <sheetData sheetId="10">
        <row r="7">
          <cell r="B7">
            <v>41947</v>
          </cell>
        </row>
      </sheetData>
      <sheetData sheetId="11">
        <row r="7">
          <cell r="B7">
            <v>41947</v>
          </cell>
        </row>
      </sheetData>
      <sheetData sheetId="12">
        <row r="7">
          <cell r="B7">
            <v>41947</v>
          </cell>
        </row>
      </sheetData>
      <sheetData sheetId="13">
        <row r="7">
          <cell r="B7">
            <v>41947</v>
          </cell>
        </row>
      </sheetData>
      <sheetData sheetId="14">
        <row r="36">
          <cell r="B36">
            <v>255.93146953312964</v>
          </cell>
        </row>
      </sheetData>
      <sheetData sheetId="15"/>
      <sheetData sheetId="16">
        <row r="12">
          <cell r="C12">
            <v>102.9</v>
          </cell>
        </row>
        <row r="13">
          <cell r="C13">
            <v>102.9</v>
          </cell>
        </row>
        <row r="14">
          <cell r="C14">
            <v>102.9</v>
          </cell>
        </row>
        <row r="15">
          <cell r="C15">
            <v>102.9</v>
          </cell>
        </row>
        <row r="16">
          <cell r="C16">
            <v>113.99004333333301</v>
          </cell>
        </row>
        <row r="17">
          <cell r="C17">
            <v>116.301066666667</v>
          </cell>
        </row>
        <row r="18">
          <cell r="C18">
            <v>121.41112333333299</v>
          </cell>
        </row>
        <row r="19">
          <cell r="C19">
            <v>121.149741666667</v>
          </cell>
        </row>
        <row r="20">
          <cell r="C20">
            <v>128.63657166666701</v>
          </cell>
        </row>
        <row r="21">
          <cell r="C21">
            <v>126.277083333333</v>
          </cell>
        </row>
        <row r="22">
          <cell r="C22">
            <v>125.522438333333</v>
          </cell>
        </row>
        <row r="23">
          <cell r="C23">
            <v>126.89086166666701</v>
          </cell>
        </row>
        <row r="24">
          <cell r="C24">
            <v>125.25026</v>
          </cell>
        </row>
        <row r="25">
          <cell r="C25">
            <v>125.80664666666701</v>
          </cell>
        </row>
        <row r="26">
          <cell r="C26">
            <v>127.212021666667</v>
          </cell>
        </row>
        <row r="27">
          <cell r="C27">
            <v>128.01340500000001</v>
          </cell>
        </row>
        <row r="28">
          <cell r="C28">
            <v>127.113473333333</v>
          </cell>
        </row>
        <row r="29">
          <cell r="C29">
            <v>136.63211999999999</v>
          </cell>
        </row>
        <row r="30">
          <cell r="C30">
            <v>137.44472166666699</v>
          </cell>
        </row>
        <row r="31">
          <cell r="C31">
            <v>135.07924</v>
          </cell>
        </row>
        <row r="32">
          <cell r="C32">
            <v>134.91611</v>
          </cell>
        </row>
        <row r="33">
          <cell r="C33">
            <v>127.504141666667</v>
          </cell>
        </row>
        <row r="34">
          <cell r="C34">
            <v>125.92248833333301</v>
          </cell>
        </row>
        <row r="35">
          <cell r="C35">
            <v>123.185211666667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1114"/>
    </sheetNames>
    <sheetDataSet>
      <sheetData sheetId="0">
        <row r="10">
          <cell r="B10">
            <v>41970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1114"/>
    </sheetNames>
    <sheetDataSet>
      <sheetData sheetId="0">
        <row r="10">
          <cell r="B10">
            <v>41971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1114"/>
    </sheetNames>
    <sheetDataSet>
      <sheetData sheetId="0">
        <row r="10">
          <cell r="B10">
            <v>41972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1114"/>
    </sheetNames>
    <sheetDataSet>
      <sheetData sheetId="0">
        <row r="10">
          <cell r="B10">
            <v>41973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41948</v>
          </cell>
        </row>
      </sheetData>
      <sheetData sheetId="9"/>
      <sheetData sheetId="10">
        <row r="7">
          <cell r="B7">
            <v>41948</v>
          </cell>
        </row>
      </sheetData>
      <sheetData sheetId="11">
        <row r="7">
          <cell r="B7">
            <v>41948</v>
          </cell>
        </row>
      </sheetData>
      <sheetData sheetId="12">
        <row r="7">
          <cell r="B7">
            <v>41948</v>
          </cell>
        </row>
      </sheetData>
      <sheetData sheetId="13">
        <row r="7">
          <cell r="B7">
            <v>41948</v>
          </cell>
        </row>
      </sheetData>
      <sheetData sheetId="14">
        <row r="36">
          <cell r="B36">
            <v>279.34927012484502</v>
          </cell>
        </row>
      </sheetData>
      <sheetData sheetId="15"/>
      <sheetData sheetId="16">
        <row r="12">
          <cell r="C12">
            <v>120.19607999999999</v>
          </cell>
        </row>
        <row r="13">
          <cell r="C13">
            <v>118.859981666667</v>
          </cell>
        </row>
        <row r="14">
          <cell r="C14">
            <v>120.99187999999999</v>
          </cell>
        </row>
        <row r="15">
          <cell r="C15">
            <v>123.04761000000001</v>
          </cell>
        </row>
        <row r="16">
          <cell r="C16">
            <v>121.55175</v>
          </cell>
        </row>
        <row r="17">
          <cell r="C17">
            <v>122.201091666667</v>
          </cell>
        </row>
        <row r="18">
          <cell r="C18">
            <v>119.308303333333</v>
          </cell>
        </row>
        <row r="19">
          <cell r="C19">
            <v>119.63944833333299</v>
          </cell>
        </row>
        <row r="20">
          <cell r="C20">
            <v>124.042233333333</v>
          </cell>
        </row>
        <row r="21">
          <cell r="C21">
            <v>124.172226666667</v>
          </cell>
        </row>
        <row r="22">
          <cell r="C22">
            <v>124.186446666667</v>
          </cell>
        </row>
        <row r="23">
          <cell r="C23">
            <v>126.033471666667</v>
          </cell>
        </row>
        <row r="24">
          <cell r="C24">
            <v>126.268443333333</v>
          </cell>
        </row>
        <row r="25">
          <cell r="C25">
            <v>125.82697666666699</v>
          </cell>
        </row>
        <row r="26">
          <cell r="C26">
            <v>124.7413</v>
          </cell>
        </row>
        <row r="27">
          <cell r="C27">
            <v>125.86186499999999</v>
          </cell>
        </row>
        <row r="28">
          <cell r="C28">
            <v>124.418336666667</v>
          </cell>
        </row>
        <row r="29">
          <cell r="C29">
            <v>127.03592500000001</v>
          </cell>
        </row>
        <row r="30">
          <cell r="C30">
            <v>127.27532333333301</v>
          </cell>
        </row>
        <row r="31">
          <cell r="C31">
            <v>124.59695833333301</v>
          </cell>
        </row>
        <row r="32">
          <cell r="C32">
            <v>125.27177666666699</v>
          </cell>
        </row>
        <row r="33">
          <cell r="C33">
            <v>124.119188333333</v>
          </cell>
        </row>
        <row r="34">
          <cell r="C34">
            <v>119.153726666667</v>
          </cell>
        </row>
        <row r="35">
          <cell r="C35">
            <v>119.158133333333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1.008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41949</v>
          </cell>
        </row>
      </sheetData>
      <sheetData sheetId="9"/>
      <sheetData sheetId="10">
        <row r="7">
          <cell r="B7">
            <v>41949</v>
          </cell>
        </row>
      </sheetData>
      <sheetData sheetId="11">
        <row r="7">
          <cell r="B7">
            <v>41949</v>
          </cell>
        </row>
      </sheetData>
      <sheetData sheetId="12">
        <row r="7">
          <cell r="B7">
            <v>41949</v>
          </cell>
        </row>
      </sheetData>
      <sheetData sheetId="13">
        <row r="7">
          <cell r="B7">
            <v>41949</v>
          </cell>
        </row>
      </sheetData>
      <sheetData sheetId="14">
        <row r="36">
          <cell r="B36">
            <v>278.24194122067513</v>
          </cell>
        </row>
      </sheetData>
      <sheetData sheetId="15"/>
      <sheetData sheetId="16">
        <row r="12">
          <cell r="C12">
            <v>115</v>
          </cell>
        </row>
        <row r="13">
          <cell r="C13">
            <v>115</v>
          </cell>
        </row>
        <row r="14">
          <cell r="C14">
            <v>102.9</v>
          </cell>
        </row>
        <row r="15">
          <cell r="C15">
            <v>115</v>
          </cell>
        </row>
        <row r="16">
          <cell r="C16">
            <v>117.604701666667</v>
          </cell>
        </row>
        <row r="17">
          <cell r="C17">
            <v>121.038031666667</v>
          </cell>
        </row>
        <row r="18">
          <cell r="C18">
            <v>119.48122499999999</v>
          </cell>
        </row>
        <row r="19">
          <cell r="C19">
            <v>120.51635</v>
          </cell>
        </row>
        <row r="20">
          <cell r="C20">
            <v>124.53465</v>
          </cell>
        </row>
        <row r="21">
          <cell r="C21">
            <v>124.168555</v>
          </cell>
        </row>
        <row r="22">
          <cell r="C22">
            <v>124.16676333333299</v>
          </cell>
        </row>
        <row r="23">
          <cell r="C23">
            <v>124.16504500000001</v>
          </cell>
        </row>
        <row r="24">
          <cell r="C24">
            <v>124.161348333333</v>
          </cell>
        </row>
        <row r="25">
          <cell r="C25">
            <v>126.39230833333301</v>
          </cell>
        </row>
        <row r="26">
          <cell r="C26">
            <v>124.71290166666699</v>
          </cell>
        </row>
        <row r="27">
          <cell r="C27">
            <v>124.940036666666</v>
          </cell>
        </row>
        <row r="28">
          <cell r="C28">
            <v>127.086778333333</v>
          </cell>
        </row>
        <row r="29">
          <cell r="C29">
            <v>131.880253333333</v>
          </cell>
        </row>
        <row r="30">
          <cell r="C30">
            <v>135.58481333333299</v>
          </cell>
        </row>
        <row r="31">
          <cell r="C31">
            <v>133.772613333333</v>
          </cell>
        </row>
        <row r="32">
          <cell r="C32">
            <v>128.19310833333299</v>
          </cell>
        </row>
        <row r="33">
          <cell r="C33">
            <v>126.05612833333301</v>
          </cell>
        </row>
        <row r="34">
          <cell r="C34">
            <v>125.14118000000001</v>
          </cell>
        </row>
        <row r="35">
          <cell r="C35">
            <v>119.741895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41950</v>
          </cell>
        </row>
      </sheetData>
      <sheetData sheetId="9"/>
      <sheetData sheetId="10">
        <row r="7">
          <cell r="B7">
            <v>41950</v>
          </cell>
        </row>
      </sheetData>
      <sheetData sheetId="11">
        <row r="7">
          <cell r="B7">
            <v>41950</v>
          </cell>
        </row>
      </sheetData>
      <sheetData sheetId="12">
        <row r="7">
          <cell r="B7">
            <v>41950</v>
          </cell>
        </row>
      </sheetData>
      <sheetData sheetId="13">
        <row r="7">
          <cell r="B7">
            <v>41950</v>
          </cell>
        </row>
      </sheetData>
      <sheetData sheetId="14">
        <row r="36">
          <cell r="B36">
            <v>291.51832502828705</v>
          </cell>
        </row>
      </sheetData>
      <sheetData sheetId="15"/>
      <sheetData sheetId="16">
        <row r="12">
          <cell r="C12">
            <v>121.68608166666699</v>
          </cell>
        </row>
        <row r="13">
          <cell r="C13">
            <v>120.274945</v>
          </cell>
        </row>
        <row r="14">
          <cell r="C14">
            <v>118.189613333333</v>
          </cell>
        </row>
        <row r="15">
          <cell r="C15">
            <v>115</v>
          </cell>
        </row>
        <row r="16">
          <cell r="C16">
            <v>119.119995</v>
          </cell>
        </row>
        <row r="17">
          <cell r="C17">
            <v>122.412583333333</v>
          </cell>
        </row>
        <row r="18">
          <cell r="C18">
            <v>118.21918833333299</v>
          </cell>
        </row>
        <row r="19">
          <cell r="C19">
            <v>118.617793333333</v>
          </cell>
        </row>
        <row r="20">
          <cell r="C20">
            <v>122.829956666667</v>
          </cell>
        </row>
        <row r="21">
          <cell r="C21">
            <v>125.282883333333</v>
          </cell>
        </row>
        <row r="22">
          <cell r="C22">
            <v>124.011061666667</v>
          </cell>
        </row>
        <row r="23">
          <cell r="C23">
            <v>127.001893333333</v>
          </cell>
        </row>
        <row r="24">
          <cell r="C24">
            <v>124.91284</v>
          </cell>
        </row>
        <row r="25">
          <cell r="C25">
            <v>124.91840000000001</v>
          </cell>
        </row>
        <row r="26">
          <cell r="C26">
            <v>124.898016666667</v>
          </cell>
        </row>
        <row r="27">
          <cell r="C27">
            <v>124.811468333333</v>
          </cell>
        </row>
        <row r="28">
          <cell r="C28">
            <v>124.5407</v>
          </cell>
        </row>
        <row r="29">
          <cell r="C29">
            <v>126.079163333333</v>
          </cell>
        </row>
        <row r="30">
          <cell r="C30">
            <v>131.38683666666699</v>
          </cell>
        </row>
        <row r="31">
          <cell r="C31">
            <v>125.07405</v>
          </cell>
        </row>
        <row r="32">
          <cell r="C32">
            <v>126.56332999999999</v>
          </cell>
        </row>
        <row r="33">
          <cell r="C33">
            <v>126.380411666667</v>
          </cell>
        </row>
        <row r="34">
          <cell r="C34">
            <v>119.983225</v>
          </cell>
        </row>
        <row r="35">
          <cell r="C35">
            <v>119.91606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view="pageBreakPreview" topLeftCell="A22" zoomScaleNormal="80" zoomScaleSheetLayoutView="100" workbookViewId="0">
      <selection activeCell="P42" sqref="P42"/>
    </sheetView>
  </sheetViews>
  <sheetFormatPr defaultColWidth="9.140625" defaultRowHeight="12.75" x14ac:dyDescent="0.25"/>
  <cols>
    <col min="1" max="1" width="3.5703125" style="1" customWidth="1"/>
    <col min="2" max="2" width="9.85546875" style="1" customWidth="1"/>
    <col min="3" max="30" width="9.7109375" style="1" customWidth="1"/>
    <col min="31" max="32" width="9.5703125" style="1" customWidth="1"/>
    <col min="33" max="33" width="9.5703125" style="1" hidden="1" customWidth="1"/>
    <col min="34" max="16384" width="9.140625" style="1"/>
  </cols>
  <sheetData>
    <row r="2" spans="1:34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13.5" customHeight="1" x14ac:dyDescent="0.25"/>
    <row r="7" spans="1:34" ht="26.25" customHeight="1" x14ac:dyDescent="0.25">
      <c r="B7" s="8" t="s">
        <v>0</v>
      </c>
    </row>
    <row r="8" spans="1:34" ht="18.75" x14ac:dyDescent="0.25">
      <c r="B8" s="9" t="s">
        <v>1</v>
      </c>
    </row>
    <row r="9" spans="1:34" ht="20.25" x14ac:dyDescent="0.25">
      <c r="B9" s="8" t="str">
        <f>+[1]PEAJE!C8</f>
        <v>PERIODO: 01.NOVIEMBRE.2014 - 30.NOVIEMBRE.2014</v>
      </c>
      <c r="C9" s="10"/>
      <c r="D9" s="10"/>
      <c r="E9" s="10"/>
      <c r="F9" s="10"/>
      <c r="G9" s="10"/>
    </row>
    <row r="11" spans="1:34" x14ac:dyDescent="0.25">
      <c r="C11" s="11">
        <f>[2]Sheet1!C4</f>
        <v>41944</v>
      </c>
      <c r="D11" s="11">
        <f>[2]Sheet1!D4</f>
        <v>41945</v>
      </c>
      <c r="E11" s="11">
        <f>[2]Sheet1!E4</f>
        <v>41946</v>
      </c>
      <c r="F11" s="11">
        <f>[2]Sheet1!F4</f>
        <v>41947</v>
      </c>
      <c r="G11" s="11">
        <f>[2]Sheet1!G4</f>
        <v>41948</v>
      </c>
      <c r="H11" s="11">
        <f>[2]Sheet1!H4</f>
        <v>41949</v>
      </c>
      <c r="I11" s="11">
        <f>[2]Sheet1!I4</f>
        <v>41950</v>
      </c>
      <c r="J11" s="11">
        <f>[2]Sheet1!J4</f>
        <v>41951</v>
      </c>
      <c r="K11" s="11">
        <f>[2]Sheet1!K4</f>
        <v>41952</v>
      </c>
      <c r="L11" s="11">
        <f>[2]Sheet1!L4</f>
        <v>41953</v>
      </c>
      <c r="M11" s="11">
        <f>[2]Sheet1!M4</f>
        <v>41954</v>
      </c>
      <c r="N11" s="11">
        <f>[2]Sheet1!N4</f>
        <v>41955</v>
      </c>
      <c r="O11" s="11">
        <f>[2]Sheet1!O4</f>
        <v>41956</v>
      </c>
      <c r="P11" s="11">
        <f>[2]Sheet1!P4</f>
        <v>41957</v>
      </c>
      <c r="Q11" s="11">
        <f>[2]Sheet1!Q4</f>
        <v>41958</v>
      </c>
      <c r="R11" s="11">
        <f>[2]Sheet1!R4</f>
        <v>41959</v>
      </c>
      <c r="S11" s="11">
        <f>[2]Sheet1!S4</f>
        <v>41960</v>
      </c>
      <c r="T11" s="11">
        <f>[2]Sheet1!T4</f>
        <v>41961</v>
      </c>
      <c r="U11" s="11">
        <f>[2]Sheet1!U4</f>
        <v>41962</v>
      </c>
      <c r="V11" s="11">
        <f>[2]Sheet1!V4</f>
        <v>41963</v>
      </c>
      <c r="W11" s="11">
        <f>[2]Sheet1!W4</f>
        <v>41964</v>
      </c>
      <c r="X11" s="11">
        <f>[2]Sheet1!X4</f>
        <v>41965</v>
      </c>
      <c r="Y11" s="11">
        <f>[2]Sheet1!Y4</f>
        <v>41966</v>
      </c>
      <c r="Z11" s="11">
        <f>[2]Sheet1!Z4</f>
        <v>41967</v>
      </c>
      <c r="AA11" s="11">
        <f>[2]Sheet1!AA4</f>
        <v>41968</v>
      </c>
      <c r="AB11" s="11">
        <f>[2]Sheet1!AB4</f>
        <v>41969</v>
      </c>
      <c r="AC11" s="11">
        <f>[2]Sheet1!AC4</f>
        <v>41970</v>
      </c>
      <c r="AD11" s="11">
        <f>[2]Sheet1!AD4</f>
        <v>41971</v>
      </c>
      <c r="AE11" s="11">
        <f>[2]Sheet1!AE4</f>
        <v>41972</v>
      </c>
      <c r="AF11" s="11">
        <f>[2]Sheet1!AF4</f>
        <v>41973</v>
      </c>
      <c r="AG11" s="11">
        <f>[2]Sheet1!AG4</f>
        <v>0</v>
      </c>
    </row>
    <row r="12" spans="1:34" s="12" customFormat="1" ht="20.100000000000001" customHeight="1" x14ac:dyDescent="0.25">
      <c r="B12" s="13" t="s">
        <v>2</v>
      </c>
      <c r="C12" s="14">
        <f>[3]RESUMEN!$B$7</f>
        <v>41944</v>
      </c>
      <c r="D12" s="14">
        <f>[4]RESUMEN!$B$7</f>
        <v>41945</v>
      </c>
      <c r="E12" s="14">
        <f>[5]RESUMEN!$B$7</f>
        <v>41946</v>
      </c>
      <c r="F12" s="14">
        <f>[6]RESUMEN!$B$7</f>
        <v>41947</v>
      </c>
      <c r="G12" s="14">
        <f>[7]RESUMEN!$B$7</f>
        <v>41948</v>
      </c>
      <c r="H12" s="14">
        <f>[8]RESUMEN!$B$7</f>
        <v>41949</v>
      </c>
      <c r="I12" s="14">
        <f>[9]RESUMEN!$B$7</f>
        <v>41950</v>
      </c>
      <c r="J12" s="14">
        <f>[10]RESUMEN!$B$7</f>
        <v>41951</v>
      </c>
      <c r="K12" s="14">
        <f>[11]RESUMEN!$B$7</f>
        <v>41952</v>
      </c>
      <c r="L12" s="14">
        <f>[12]RESUMEN!$B$7</f>
        <v>41953</v>
      </c>
      <c r="M12" s="14">
        <f>[13]RESUMEN!$B$7</f>
        <v>41954</v>
      </c>
      <c r="N12" s="14">
        <f>[14]RESUMEN!$B$7</f>
        <v>41955</v>
      </c>
      <c r="O12" s="14">
        <f>[15]RESUMEN!$B$7</f>
        <v>41956</v>
      </c>
      <c r="P12" s="14">
        <f>[16]RESUMEN!$B$7</f>
        <v>41957</v>
      </c>
      <c r="Q12" s="14">
        <f>[17]RESUMEN!$B$7</f>
        <v>41958</v>
      </c>
      <c r="R12" s="14">
        <f>[18]RESUMEN!$B$7</f>
        <v>41959</v>
      </c>
      <c r="S12" s="14">
        <f>[19]RESUMEN!$B$7</f>
        <v>41960</v>
      </c>
      <c r="T12" s="14">
        <f>[20]RESUMEN!$B$7</f>
        <v>41961</v>
      </c>
      <c r="U12" s="14">
        <f>[21]RESUMEN!$B$7</f>
        <v>41962</v>
      </c>
      <c r="V12" s="14">
        <f>[22]RESUMEN!$B$7</f>
        <v>41963</v>
      </c>
      <c r="W12" s="14">
        <f>[23]RESUMEN!$B$7</f>
        <v>41964</v>
      </c>
      <c r="X12" s="14">
        <f>[24]RESUMEN!$B$7</f>
        <v>41965</v>
      </c>
      <c r="Y12" s="14">
        <f>[25]RESUMEN!$B$7</f>
        <v>41966</v>
      </c>
      <c r="Z12" s="14">
        <f>[26]RESUMEN!$B$7</f>
        <v>41967</v>
      </c>
      <c r="AA12" s="14">
        <f>[27]RESUMEN!$B$7</f>
        <v>41968</v>
      </c>
      <c r="AB12" s="14">
        <f>[28]RESUMEN!$B$7</f>
        <v>41969</v>
      </c>
      <c r="AC12" s="14">
        <f>[29]RESUMEN!$B$7</f>
        <v>41970</v>
      </c>
      <c r="AD12" s="14">
        <f>[30]RESUMEN!$B$7</f>
        <v>41971</v>
      </c>
      <c r="AE12" s="14">
        <f>[31]RESUMEN!$B$7</f>
        <v>41972</v>
      </c>
      <c r="AF12" s="14">
        <f>[32]RESUMEN!$B$7</f>
        <v>41973</v>
      </c>
      <c r="AG12" s="14">
        <f>[33]RESUMEN!$B$7</f>
        <v>0</v>
      </c>
      <c r="AH12" s="13" t="s">
        <v>2</v>
      </c>
    </row>
    <row r="13" spans="1:34" ht="20.100000000000001" customHeight="1" x14ac:dyDescent="0.25">
      <c r="A13" s="15"/>
      <c r="B13" s="16">
        <v>4.1666666666666664E-2</v>
      </c>
      <c r="C13" s="17">
        <f>+'[3]PCA-PCF'!$C12</f>
        <v>119.018235</v>
      </c>
      <c r="D13" s="17">
        <f>+'[4]PCA-PCF'!$C12</f>
        <v>120.33226166666699</v>
      </c>
      <c r="E13" s="17">
        <f>+'[5]PCA-PCF'!$C12</f>
        <v>115.58127500000001</v>
      </c>
      <c r="F13" s="17">
        <f>+'[6]PCA-PCF'!$C12</f>
        <v>102.9</v>
      </c>
      <c r="G13" s="17">
        <f>+'[7]PCA-PCF'!$C12</f>
        <v>120.19607999999999</v>
      </c>
      <c r="H13" s="17">
        <f>+'[8]PCA-PCF'!$C12</f>
        <v>115</v>
      </c>
      <c r="I13" s="17">
        <f>+'[9]PCA-PCF'!$C12</f>
        <v>121.68608166666699</v>
      </c>
      <c r="J13" s="17">
        <f>+'[10]PCA-PCF'!$C12</f>
        <v>105.488606666667</v>
      </c>
      <c r="K13" s="17">
        <f>+'[11]PCA-PCF'!$C12</f>
        <v>119.01632833333301</v>
      </c>
      <c r="L13" s="17">
        <f>+'[12]PCA-PCF'!$C12</f>
        <v>119.888255</v>
      </c>
      <c r="M13" s="17">
        <f>+'[13]PCA-PCF'!$C12</f>
        <v>115.601758333333</v>
      </c>
      <c r="N13" s="17">
        <f>+'[14]PCA-PCF'!$C12</f>
        <v>120.849</v>
      </c>
      <c r="O13" s="17">
        <f>+'[15]PCA-PCF'!$C12</f>
        <v>117.26335</v>
      </c>
      <c r="P13" s="17">
        <f>+'[16]PCA-PCF'!$C12</f>
        <v>117.645703333333</v>
      </c>
      <c r="Q13" s="17">
        <f>+'[17]PCA-PCF'!$C12</f>
        <v>120.067506666667</v>
      </c>
      <c r="R13" s="17">
        <f>+'[18]PCA-PCF'!$C12</f>
        <v>116.871091666667</v>
      </c>
      <c r="S13" s="17">
        <f>+'[19]PCA-PCF'!$C12</f>
        <v>117.21</v>
      </c>
      <c r="T13" s="17">
        <f>+'[20]PCA-PCF'!$C12</f>
        <v>117.57980000000001</v>
      </c>
      <c r="U13" s="17">
        <f>+'[21]PCA-PCF'!$C12</f>
        <v>117.57980000000001</v>
      </c>
      <c r="V13" s="17">
        <f>+'[22]PCA-PCF'!$C12</f>
        <v>117.50203</v>
      </c>
      <c r="W13" s="17">
        <f>+'[23]PCA-PCF'!$C12</f>
        <v>117.48592499999999</v>
      </c>
      <c r="X13" s="17">
        <f>+'[24]PCA-PCF'!$C12</f>
        <v>119.283738333334</v>
      </c>
      <c r="Y13" s="17">
        <f>+'[25]PCA-PCF'!$C12</f>
        <v>117.483871666667</v>
      </c>
      <c r="Z13" s="17">
        <f>+'[26]PCA-PCF'!$C12</f>
        <v>115.2</v>
      </c>
      <c r="AA13" s="17">
        <f>+'[27]PCA-PCF'!$C12</f>
        <v>115.2</v>
      </c>
      <c r="AB13" s="17">
        <f>+'[28]PCA-PCF'!$C12</f>
        <v>115.2</v>
      </c>
      <c r="AC13" s="17">
        <f>+'[29]PCA-PCF'!$C12</f>
        <v>115.699948333333</v>
      </c>
      <c r="AD13" s="17">
        <f>+'[30]PCA-PCF'!$C12</f>
        <v>115.824116666667</v>
      </c>
      <c r="AE13" s="17">
        <f>+'[31]PCA-PCF'!$C12</f>
        <v>115.2</v>
      </c>
      <c r="AF13" s="17">
        <f>+'[32]PCA-PCF'!$C12</f>
        <v>117.5</v>
      </c>
      <c r="AG13" s="17">
        <f>+'[33]PCA-PCF'!$C12</f>
        <v>0</v>
      </c>
      <c r="AH13" s="16">
        <v>4.1666666666666664E-2</v>
      </c>
    </row>
    <row r="14" spans="1:34" ht="20.100000000000001" customHeight="1" x14ac:dyDescent="0.25">
      <c r="A14" s="15"/>
      <c r="B14" s="16">
        <v>8.3333333333333301E-2</v>
      </c>
      <c r="C14" s="17">
        <f>+'[3]PCA-PCF'!$C13</f>
        <v>122.88882333333299</v>
      </c>
      <c r="D14" s="17">
        <f>+'[4]PCA-PCF'!$C13</f>
        <v>122.8254</v>
      </c>
      <c r="E14" s="17">
        <f>+'[5]PCA-PCF'!$C13</f>
        <v>115</v>
      </c>
      <c r="F14" s="17">
        <f>+'[6]PCA-PCF'!$C13</f>
        <v>102.9</v>
      </c>
      <c r="G14" s="17">
        <f>+'[7]PCA-PCF'!$C13</f>
        <v>118.859981666667</v>
      </c>
      <c r="H14" s="17">
        <f>+'[8]PCA-PCF'!$C13</f>
        <v>115</v>
      </c>
      <c r="I14" s="17">
        <f>+'[9]PCA-PCF'!$C13</f>
        <v>120.274945</v>
      </c>
      <c r="J14" s="17">
        <f>+'[10]PCA-PCF'!$C13</f>
        <v>102.9</v>
      </c>
      <c r="K14" s="17">
        <f>+'[11]PCA-PCF'!$C13</f>
        <v>119.48610499999999</v>
      </c>
      <c r="L14" s="17">
        <f>+'[12]PCA-PCF'!$C13</f>
        <v>116.735536666667</v>
      </c>
      <c r="M14" s="17">
        <f>+'[13]PCA-PCF'!$C13</f>
        <v>115.58262833333301</v>
      </c>
      <c r="N14" s="17">
        <f>+'[14]PCA-PCF'!$C13</f>
        <v>120.910408333333</v>
      </c>
      <c r="O14" s="17">
        <f>+'[15]PCA-PCF'!$C13</f>
        <v>120.849</v>
      </c>
      <c r="P14" s="17">
        <f>+'[16]PCA-PCF'!$C13</f>
        <v>115.49071333333301</v>
      </c>
      <c r="Q14" s="17">
        <f>+'[17]PCA-PCF'!$C13</f>
        <v>116.93240666666701</v>
      </c>
      <c r="R14" s="17">
        <f>+'[18]PCA-PCF'!$C13</f>
        <v>119.364</v>
      </c>
      <c r="S14" s="17">
        <f>+'[19]PCA-PCF'!$C13</f>
        <v>117.21</v>
      </c>
      <c r="T14" s="17">
        <f>+'[20]PCA-PCF'!$C13</f>
        <v>117.57980000000001</v>
      </c>
      <c r="U14" s="17">
        <f>+'[21]PCA-PCF'!$C13</f>
        <v>117.58468999999999</v>
      </c>
      <c r="V14" s="17">
        <f>+'[22]PCA-PCF'!$C13</f>
        <v>116.96792499999999</v>
      </c>
      <c r="W14" s="17">
        <f>+'[23]PCA-PCF'!$C13</f>
        <v>114.49</v>
      </c>
      <c r="X14" s="17">
        <f>+'[24]PCA-PCF'!$C13</f>
        <v>117.57980000000001</v>
      </c>
      <c r="Y14" s="17">
        <f>+'[25]PCA-PCF'!$C13</f>
        <v>117.21</v>
      </c>
      <c r="Z14" s="17">
        <f>+'[26]PCA-PCF'!$C13</f>
        <v>116.59886</v>
      </c>
      <c r="AA14" s="17">
        <f>+'[27]PCA-PCF'!$C13</f>
        <v>115.2</v>
      </c>
      <c r="AB14" s="17">
        <f>+'[28]PCA-PCF'!$C13</f>
        <v>115.2</v>
      </c>
      <c r="AC14" s="17">
        <f>+'[29]PCA-PCF'!$C13</f>
        <v>115.2</v>
      </c>
      <c r="AD14" s="17">
        <f>+'[30]PCA-PCF'!$C13</f>
        <v>115.2</v>
      </c>
      <c r="AE14" s="17">
        <f>+'[31]PCA-PCF'!$C13</f>
        <v>115.2</v>
      </c>
      <c r="AF14" s="17">
        <f>+'[32]PCA-PCF'!$C13</f>
        <v>116.73333333333299</v>
      </c>
      <c r="AG14" s="17">
        <f>+'[33]PCA-PCF'!$C13</f>
        <v>0</v>
      </c>
      <c r="AH14" s="16">
        <v>8.3333333333333301E-2</v>
      </c>
    </row>
    <row r="15" spans="1:34" ht="20.100000000000001" customHeight="1" x14ac:dyDescent="0.25">
      <c r="A15" s="15"/>
      <c r="B15" s="16">
        <v>0.125</v>
      </c>
      <c r="C15" s="17">
        <f>+'[3]PCA-PCF'!$C14</f>
        <v>127.512328333333</v>
      </c>
      <c r="D15" s="17">
        <f>+'[4]PCA-PCF'!$C14</f>
        <v>118.14299</v>
      </c>
      <c r="E15" s="17">
        <f>+'[5]PCA-PCF'!$C14</f>
        <v>115</v>
      </c>
      <c r="F15" s="17">
        <f>+'[6]PCA-PCF'!$C14</f>
        <v>102.9</v>
      </c>
      <c r="G15" s="17">
        <f>+'[7]PCA-PCF'!$C14</f>
        <v>120.99187999999999</v>
      </c>
      <c r="H15" s="17">
        <f>+'[8]PCA-PCF'!$C14</f>
        <v>102.9</v>
      </c>
      <c r="I15" s="17">
        <f>+'[9]PCA-PCF'!$C14</f>
        <v>118.189613333333</v>
      </c>
      <c r="J15" s="17">
        <f>+'[10]PCA-PCF'!$C14</f>
        <v>102.9</v>
      </c>
      <c r="K15" s="17">
        <f>+'[11]PCA-PCF'!$C14</f>
        <v>102.9</v>
      </c>
      <c r="L15" s="17">
        <f>+'[12]PCA-PCF'!$C14</f>
        <v>117.11888166666699</v>
      </c>
      <c r="M15" s="17">
        <f>+'[13]PCA-PCF'!$C14</f>
        <v>115.690625</v>
      </c>
      <c r="N15" s="17">
        <f>+'[14]PCA-PCF'!$C14</f>
        <v>122.533618333333</v>
      </c>
      <c r="O15" s="17">
        <f>+'[15]PCA-PCF'!$C14</f>
        <v>120.67574999999999</v>
      </c>
      <c r="P15" s="17">
        <f>+'[16]PCA-PCF'!$C14</f>
        <v>114.628</v>
      </c>
      <c r="Q15" s="17">
        <f>+'[17]PCA-PCF'!$C14</f>
        <v>116.197996666667</v>
      </c>
      <c r="R15" s="17">
        <f>+'[18]PCA-PCF'!$C14</f>
        <v>119.819025</v>
      </c>
      <c r="S15" s="17">
        <f>+'[19]PCA-PCF'!$C14</f>
        <v>117.21</v>
      </c>
      <c r="T15" s="17">
        <f>+'[20]PCA-PCF'!$C14</f>
        <v>117.57980000000001</v>
      </c>
      <c r="U15" s="17">
        <f>+'[21]PCA-PCF'!$C14</f>
        <v>117.544411666667</v>
      </c>
      <c r="V15" s="17">
        <f>+'[22]PCA-PCF'!$C14</f>
        <v>116.424371666667</v>
      </c>
      <c r="W15" s="17">
        <f>+'[23]PCA-PCF'!$C14</f>
        <v>114.49</v>
      </c>
      <c r="X15" s="17">
        <f>+'[24]PCA-PCF'!$C14</f>
        <v>117.57980000000001</v>
      </c>
      <c r="Y15" s="17">
        <f>+'[25]PCA-PCF'!$C14</f>
        <v>117.21</v>
      </c>
      <c r="Z15" s="17">
        <f>+'[26]PCA-PCF'!$C14</f>
        <v>115.2</v>
      </c>
      <c r="AA15" s="17">
        <f>+'[27]PCA-PCF'!$C14</f>
        <v>115.2</v>
      </c>
      <c r="AB15" s="17">
        <f>+'[28]PCA-PCF'!$C14</f>
        <v>116.848333333333</v>
      </c>
      <c r="AC15" s="17">
        <f>+'[29]PCA-PCF'!$C14</f>
        <v>115.2</v>
      </c>
      <c r="AD15" s="17">
        <f>+'[30]PCA-PCF'!$C14</f>
        <v>115.2</v>
      </c>
      <c r="AE15" s="17">
        <f>+'[31]PCA-PCF'!$C14</f>
        <v>115.72924166666699</v>
      </c>
      <c r="AF15" s="17">
        <f>+'[32]PCA-PCF'!$C14</f>
        <v>115.2</v>
      </c>
      <c r="AG15" s="17">
        <f>+'[33]PCA-PCF'!$C14</f>
        <v>0</v>
      </c>
      <c r="AH15" s="16">
        <v>0.125</v>
      </c>
    </row>
    <row r="16" spans="1:34" ht="20.100000000000001" customHeight="1" x14ac:dyDescent="0.25">
      <c r="A16" s="15"/>
      <c r="B16" s="16">
        <v>0.16666666666666699</v>
      </c>
      <c r="C16" s="17">
        <f>+'[3]PCA-PCF'!$C15</f>
        <v>118.709393333333</v>
      </c>
      <c r="D16" s="17">
        <f>+'[4]PCA-PCF'!$C15</f>
        <v>120.709291666667</v>
      </c>
      <c r="E16" s="17">
        <f>+'[5]PCA-PCF'!$C15</f>
        <v>115</v>
      </c>
      <c r="F16" s="17">
        <f>+'[6]PCA-PCF'!$C15</f>
        <v>102.9</v>
      </c>
      <c r="G16" s="17">
        <f>+'[7]PCA-PCF'!$C15</f>
        <v>123.04761000000001</v>
      </c>
      <c r="H16" s="17">
        <f>+'[8]PCA-PCF'!$C15</f>
        <v>115</v>
      </c>
      <c r="I16" s="17">
        <f>+'[9]PCA-PCF'!$C15</f>
        <v>115</v>
      </c>
      <c r="J16" s="17">
        <f>+'[10]PCA-PCF'!$C15</f>
        <v>102.9</v>
      </c>
      <c r="K16" s="17">
        <f>+'[11]PCA-PCF'!$C15</f>
        <v>102.9</v>
      </c>
      <c r="L16" s="17">
        <f>+'[12]PCA-PCF'!$C15</f>
        <v>116.147741666667</v>
      </c>
      <c r="M16" s="17">
        <f>+'[13]PCA-PCF'!$C15</f>
        <v>115.22056000000001</v>
      </c>
      <c r="N16" s="17">
        <f>+'[14]PCA-PCF'!$C15</f>
        <v>120.849</v>
      </c>
      <c r="O16" s="17">
        <f>+'[15]PCA-PCF'!$C15</f>
        <v>120.255</v>
      </c>
      <c r="P16" s="17">
        <f>+'[16]PCA-PCF'!$C15</f>
        <v>116.427735</v>
      </c>
      <c r="Q16" s="17">
        <f>+'[17]PCA-PCF'!$C15</f>
        <v>117.1904</v>
      </c>
      <c r="R16" s="17">
        <f>+'[18]PCA-PCF'!$C15</f>
        <v>119.583198333333</v>
      </c>
      <c r="S16" s="17">
        <f>+'[19]PCA-PCF'!$C15</f>
        <v>117.484936666667</v>
      </c>
      <c r="T16" s="17">
        <f>+'[20]PCA-PCF'!$C15</f>
        <v>117.57980000000001</v>
      </c>
      <c r="U16" s="17">
        <f>+'[21]PCA-PCF'!$C15</f>
        <v>119.33883166666701</v>
      </c>
      <c r="V16" s="17">
        <f>+'[22]PCA-PCF'!$C15</f>
        <v>117.250433333334</v>
      </c>
      <c r="W16" s="17">
        <f>+'[23]PCA-PCF'!$C15</f>
        <v>114.49</v>
      </c>
      <c r="X16" s="17">
        <f>+'[24]PCA-PCF'!$C15</f>
        <v>116.22854</v>
      </c>
      <c r="Y16" s="17">
        <f>+'[25]PCA-PCF'!$C15</f>
        <v>117.21</v>
      </c>
      <c r="Z16" s="17">
        <f>+'[26]PCA-PCF'!$C15</f>
        <v>117.56655000000001</v>
      </c>
      <c r="AA16" s="17">
        <f>+'[27]PCA-PCF'!$C15</f>
        <v>115.2</v>
      </c>
      <c r="AB16" s="17">
        <f>+'[28]PCA-PCF'!$C15</f>
        <v>115.2</v>
      </c>
      <c r="AC16" s="17">
        <f>+'[29]PCA-PCF'!$C15</f>
        <v>115.2</v>
      </c>
      <c r="AD16" s="17">
        <f>+'[30]PCA-PCF'!$C15</f>
        <v>117.210875</v>
      </c>
      <c r="AE16" s="17">
        <f>+'[31]PCA-PCF'!$C15</f>
        <v>115.545223333333</v>
      </c>
      <c r="AF16" s="17">
        <f>+'[32]PCA-PCF'!$C15</f>
        <v>115.2</v>
      </c>
      <c r="AG16" s="17">
        <f>+'[33]PCA-PCF'!$C15</f>
        <v>0</v>
      </c>
      <c r="AH16" s="16">
        <v>0.16666666666666699</v>
      </c>
    </row>
    <row r="17" spans="1:108" ht="20.100000000000001" customHeight="1" x14ac:dyDescent="0.25">
      <c r="A17" s="15"/>
      <c r="B17" s="16">
        <v>0.20833333333333301</v>
      </c>
      <c r="C17" s="17">
        <f>+'[3]PCA-PCF'!$C16</f>
        <v>122.064035</v>
      </c>
      <c r="D17" s="17">
        <f>+'[4]PCA-PCF'!$C16</f>
        <v>121.07088666666699</v>
      </c>
      <c r="E17" s="17">
        <f>+'[5]PCA-PCF'!$C16</f>
        <v>115</v>
      </c>
      <c r="F17" s="17">
        <f>+'[6]PCA-PCF'!$C16</f>
        <v>113.99004333333301</v>
      </c>
      <c r="G17" s="17">
        <f>+'[7]PCA-PCF'!$C16</f>
        <v>121.55175</v>
      </c>
      <c r="H17" s="17">
        <f>+'[8]PCA-PCF'!$C16</f>
        <v>117.604701666667</v>
      </c>
      <c r="I17" s="17">
        <f>+'[9]PCA-PCF'!$C16</f>
        <v>119.119995</v>
      </c>
      <c r="J17" s="17">
        <f>+'[10]PCA-PCF'!$C16</f>
        <v>118.33012833333299</v>
      </c>
      <c r="K17" s="17">
        <f>+'[11]PCA-PCF'!$C16</f>
        <v>102.9</v>
      </c>
      <c r="L17" s="17">
        <f>+'[12]PCA-PCF'!$C16</f>
        <v>115.453661666667</v>
      </c>
      <c r="M17" s="17">
        <f>+'[13]PCA-PCF'!$C16</f>
        <v>115.525533333333</v>
      </c>
      <c r="N17" s="17">
        <f>+'[14]PCA-PCF'!$C16</f>
        <v>124.281286666667</v>
      </c>
      <c r="O17" s="17">
        <f>+'[15]PCA-PCF'!$C16</f>
        <v>120.849</v>
      </c>
      <c r="P17" s="17">
        <f>+'[16]PCA-PCF'!$C16</f>
        <v>116.66455000000001</v>
      </c>
      <c r="Q17" s="17">
        <f>+'[17]PCA-PCF'!$C16</f>
        <v>117.372143333333</v>
      </c>
      <c r="R17" s="17">
        <f>+'[18]PCA-PCF'!$C16</f>
        <v>119.603531666667</v>
      </c>
      <c r="S17" s="17">
        <f>+'[19]PCA-PCF'!$C16</f>
        <v>117.579865</v>
      </c>
      <c r="T17" s="17">
        <f>+'[20]PCA-PCF'!$C16</f>
        <v>117.57980000000001</v>
      </c>
      <c r="U17" s="17">
        <f>+'[21]PCA-PCF'!$C16</f>
        <v>117.57980000000001</v>
      </c>
      <c r="V17" s="17">
        <f>+'[22]PCA-PCF'!$C16</f>
        <v>117.57980000000001</v>
      </c>
      <c r="W17" s="17">
        <f>+'[23]PCA-PCF'!$C16</f>
        <v>116.53</v>
      </c>
      <c r="X17" s="17">
        <f>+'[24]PCA-PCF'!$C16</f>
        <v>116.0784</v>
      </c>
      <c r="Y17" s="17">
        <f>+'[25]PCA-PCF'!$C16</f>
        <v>117.21</v>
      </c>
      <c r="Z17" s="17">
        <f>+'[26]PCA-PCF'!$C16</f>
        <v>115.2</v>
      </c>
      <c r="AA17" s="17">
        <f>+'[27]PCA-PCF'!$C16</f>
        <v>115.2</v>
      </c>
      <c r="AB17" s="17">
        <f>+'[28]PCA-PCF'!$C16</f>
        <v>115.2</v>
      </c>
      <c r="AC17" s="17">
        <f>+'[29]PCA-PCF'!$C16</f>
        <v>115.2</v>
      </c>
      <c r="AD17" s="17">
        <f>+'[30]PCA-PCF'!$C16</f>
        <v>115.2</v>
      </c>
      <c r="AE17" s="17">
        <f>+'[31]PCA-PCF'!$C16</f>
        <v>117.867928333333</v>
      </c>
      <c r="AF17" s="17">
        <f>+'[32]PCA-PCF'!$C16</f>
        <v>115.2</v>
      </c>
      <c r="AG17" s="17">
        <f>+'[33]PCA-PCF'!$C16</f>
        <v>0</v>
      </c>
      <c r="AH17" s="16">
        <v>0.20833333333333301</v>
      </c>
    </row>
    <row r="18" spans="1:108" ht="20.100000000000001" customHeight="1" x14ac:dyDescent="0.25">
      <c r="A18" s="15"/>
      <c r="B18" s="16">
        <v>0.25</v>
      </c>
      <c r="C18" s="17">
        <f>+'[3]PCA-PCF'!$C17</f>
        <v>123.745525</v>
      </c>
      <c r="D18" s="17">
        <f>+'[4]PCA-PCF'!$C17</f>
        <v>120.150901666667</v>
      </c>
      <c r="E18" s="17">
        <f>+'[5]PCA-PCF'!$C17</f>
        <v>116.96456999999999</v>
      </c>
      <c r="F18" s="17">
        <f>+'[6]PCA-PCF'!$C17</f>
        <v>116.301066666667</v>
      </c>
      <c r="G18" s="17">
        <f>+'[7]PCA-PCF'!$C17</f>
        <v>122.201091666667</v>
      </c>
      <c r="H18" s="17">
        <f>+'[8]PCA-PCF'!$C17</f>
        <v>121.038031666667</v>
      </c>
      <c r="I18" s="17">
        <f>+'[9]PCA-PCF'!$C17</f>
        <v>122.412583333333</v>
      </c>
      <c r="J18" s="17">
        <f>+'[10]PCA-PCF'!$C17</f>
        <v>121.281425</v>
      </c>
      <c r="K18" s="17">
        <f>+'[11]PCA-PCF'!$C17</f>
        <v>115.122495</v>
      </c>
      <c r="L18" s="17">
        <f>+'[12]PCA-PCF'!$C17</f>
        <v>116.775083333333</v>
      </c>
      <c r="M18" s="17">
        <f>+'[13]PCA-PCF'!$C17</f>
        <v>115.584355</v>
      </c>
      <c r="N18" s="17">
        <f>+'[14]PCA-PCF'!$C17</f>
        <v>120.849</v>
      </c>
      <c r="O18" s="17">
        <f>+'[15]PCA-PCF'!$C17</f>
        <v>120.849</v>
      </c>
      <c r="P18" s="17">
        <f>+'[16]PCA-PCF'!$C17</f>
        <v>115.497296666667</v>
      </c>
      <c r="Q18" s="17">
        <f>+'[17]PCA-PCF'!$C17</f>
        <v>117.6127</v>
      </c>
      <c r="R18" s="17">
        <f>+'[18]PCA-PCF'!$C17</f>
        <v>119.590093333333</v>
      </c>
      <c r="S18" s="17">
        <f>+'[19]PCA-PCF'!$C17</f>
        <v>117.57980000000001</v>
      </c>
      <c r="T18" s="17">
        <f>+'[20]PCA-PCF'!$C17</f>
        <v>117.601098333333</v>
      </c>
      <c r="U18" s="17">
        <f>+'[21]PCA-PCF'!$C17</f>
        <v>117.57980000000001</v>
      </c>
      <c r="V18" s="17">
        <f>+'[22]PCA-PCF'!$C17</f>
        <v>117.57980000000001</v>
      </c>
      <c r="W18" s="17">
        <f>+'[23]PCA-PCF'!$C17</f>
        <v>117.782046666667</v>
      </c>
      <c r="X18" s="17">
        <f>+'[24]PCA-PCF'!$C17</f>
        <v>116.0784</v>
      </c>
      <c r="Y18" s="17">
        <f>+'[25]PCA-PCF'!$C17</f>
        <v>116.21564833333299</v>
      </c>
      <c r="Z18" s="17">
        <f>+'[26]PCA-PCF'!$C17</f>
        <v>115.2</v>
      </c>
      <c r="AA18" s="17">
        <f>+'[27]PCA-PCF'!$C17</f>
        <v>116.848333333333</v>
      </c>
      <c r="AB18" s="17">
        <f>+'[28]PCA-PCF'!$C17</f>
        <v>115.2</v>
      </c>
      <c r="AC18" s="17">
        <f>+'[29]PCA-PCF'!$C17</f>
        <v>117.34666666666701</v>
      </c>
      <c r="AD18" s="17">
        <f>+'[30]PCA-PCF'!$C17</f>
        <v>115.2</v>
      </c>
      <c r="AE18" s="17">
        <f>+'[31]PCA-PCF'!$C17</f>
        <v>115.2</v>
      </c>
      <c r="AF18" s="17">
        <f>+'[32]PCA-PCF'!$C17</f>
        <v>115.2</v>
      </c>
      <c r="AG18" s="17">
        <f>+'[33]PCA-PCF'!$C17</f>
        <v>0</v>
      </c>
      <c r="AH18" s="16">
        <v>0.25</v>
      </c>
    </row>
    <row r="19" spans="1:108" ht="20.100000000000001" customHeight="1" x14ac:dyDescent="0.25">
      <c r="A19" s="15"/>
      <c r="B19" s="16">
        <v>0.29166666666666702</v>
      </c>
      <c r="C19" s="17">
        <f>+'[3]PCA-PCF'!$C18</f>
        <v>122.617051666667</v>
      </c>
      <c r="D19" s="17">
        <f>+'[4]PCA-PCF'!$C18</f>
        <v>117.07502833333299</v>
      </c>
      <c r="E19" s="17">
        <f>+'[5]PCA-PCF'!$C18</f>
        <v>120.559068333333</v>
      </c>
      <c r="F19" s="17">
        <f>+'[6]PCA-PCF'!$C18</f>
        <v>121.41112333333299</v>
      </c>
      <c r="G19" s="17">
        <f>+'[7]PCA-PCF'!$C18</f>
        <v>119.308303333333</v>
      </c>
      <c r="H19" s="17">
        <f>+'[8]PCA-PCF'!$C18</f>
        <v>119.48122499999999</v>
      </c>
      <c r="I19" s="17">
        <f>+'[9]PCA-PCF'!$C18</f>
        <v>118.21918833333299</v>
      </c>
      <c r="J19" s="17">
        <f>+'[10]PCA-PCF'!$C18</f>
        <v>118.821176666667</v>
      </c>
      <c r="K19" s="17">
        <f>+'[11]PCA-PCF'!$C18</f>
        <v>118.841433333333</v>
      </c>
      <c r="L19" s="17">
        <f>+'[12]PCA-PCF'!$C18</f>
        <v>116.324775</v>
      </c>
      <c r="M19" s="17">
        <f>+'[13]PCA-PCF'!$C18</f>
        <v>120.628531666667</v>
      </c>
      <c r="N19" s="17">
        <f>+'[14]PCA-PCF'!$C18</f>
        <v>120.849</v>
      </c>
      <c r="O19" s="17">
        <f>+'[15]PCA-PCF'!$C18</f>
        <v>120.849</v>
      </c>
      <c r="P19" s="17">
        <f>+'[16]PCA-PCF'!$C18</f>
        <v>119.327643333333</v>
      </c>
      <c r="Q19" s="17">
        <f>+'[17]PCA-PCF'!$C18</f>
        <v>118.536083333333</v>
      </c>
      <c r="R19" s="17">
        <f>+'[18]PCA-PCF'!$C18</f>
        <v>117.559833333333</v>
      </c>
      <c r="S19" s="17">
        <f>+'[19]PCA-PCF'!$C18</f>
        <v>118.692735</v>
      </c>
      <c r="T19" s="17">
        <f>+'[20]PCA-PCF'!$C18</f>
        <v>120.478141666667</v>
      </c>
      <c r="U19" s="17">
        <f>+'[21]PCA-PCF'!$C18</f>
        <v>118.540565</v>
      </c>
      <c r="V19" s="17">
        <f>+'[22]PCA-PCF'!$C18</f>
        <v>117.57980000000001</v>
      </c>
      <c r="W19" s="17">
        <f>+'[23]PCA-PCF'!$C18</f>
        <v>117.670058333333</v>
      </c>
      <c r="X19" s="17">
        <f>+'[24]PCA-PCF'!$C18</f>
        <v>116.0784</v>
      </c>
      <c r="Y19" s="17">
        <f>+'[25]PCA-PCF'!$C18</f>
        <v>114.671333333333</v>
      </c>
      <c r="Z19" s="17">
        <f>+'[26]PCA-PCF'!$C18</f>
        <v>116.3249</v>
      </c>
      <c r="AA19" s="17">
        <f>+'[27]PCA-PCF'!$C18</f>
        <v>118.136706666667</v>
      </c>
      <c r="AB19" s="17">
        <f>+'[28]PCA-PCF'!$C18</f>
        <v>117.437013333333</v>
      </c>
      <c r="AC19" s="17">
        <f>+'[29]PCA-PCF'!$C18</f>
        <v>118.15279333333299</v>
      </c>
      <c r="AD19" s="17">
        <f>+'[30]PCA-PCF'!$C18</f>
        <v>115.2</v>
      </c>
      <c r="AE19" s="17">
        <f>+'[31]PCA-PCF'!$C18</f>
        <v>115.2</v>
      </c>
      <c r="AF19" s="17">
        <f>+'[32]PCA-PCF'!$C18</f>
        <v>115.2</v>
      </c>
      <c r="AG19" s="17">
        <f>+'[33]PCA-PCF'!$C18</f>
        <v>0</v>
      </c>
      <c r="AH19" s="16">
        <v>0.29166666666666702</v>
      </c>
    </row>
    <row r="20" spans="1:108" ht="20.100000000000001" customHeight="1" x14ac:dyDescent="0.25">
      <c r="A20" s="15"/>
      <c r="B20" s="16">
        <v>0.33333333333333298</v>
      </c>
      <c r="C20" s="17">
        <f>+'[3]PCA-PCF'!$C19</f>
        <v>123.396273333333</v>
      </c>
      <c r="D20" s="17">
        <f>+'[4]PCA-PCF'!$C19</f>
        <v>119.76881</v>
      </c>
      <c r="E20" s="17">
        <f>+'[5]PCA-PCF'!$C19</f>
        <v>120.56520166666699</v>
      </c>
      <c r="F20" s="17">
        <f>+'[6]PCA-PCF'!$C19</f>
        <v>121.149741666667</v>
      </c>
      <c r="G20" s="17">
        <f>+'[7]PCA-PCF'!$C19</f>
        <v>119.63944833333299</v>
      </c>
      <c r="H20" s="17">
        <f>+'[8]PCA-PCF'!$C19</f>
        <v>120.51635</v>
      </c>
      <c r="I20" s="17">
        <f>+'[9]PCA-PCF'!$C19</f>
        <v>118.617793333333</v>
      </c>
      <c r="J20" s="17">
        <f>+'[10]PCA-PCF'!$C19</f>
        <v>120.168923333333</v>
      </c>
      <c r="K20" s="17">
        <f>+'[11]PCA-PCF'!$C19</f>
        <v>119.493901666667</v>
      </c>
      <c r="L20" s="17">
        <f>+'[12]PCA-PCF'!$C19</f>
        <v>119.224258333333</v>
      </c>
      <c r="M20" s="17">
        <f>+'[13]PCA-PCF'!$C19</f>
        <v>122.193671666667</v>
      </c>
      <c r="N20" s="17">
        <f>+'[14]PCA-PCF'!$C19</f>
        <v>120.864608333333</v>
      </c>
      <c r="O20" s="17">
        <f>+'[15]PCA-PCF'!$C19</f>
        <v>123.28884833333299</v>
      </c>
      <c r="P20" s="17">
        <f>+'[16]PCA-PCF'!$C19</f>
        <v>120.849</v>
      </c>
      <c r="Q20" s="17">
        <f>+'[17]PCA-PCF'!$C19</f>
        <v>116.64297999999999</v>
      </c>
      <c r="R20" s="17">
        <f>+'[18]PCA-PCF'!$C19</f>
        <v>115.51972499999999</v>
      </c>
      <c r="S20" s="17">
        <f>+'[19]PCA-PCF'!$C19</f>
        <v>117.57980000000001</v>
      </c>
      <c r="T20" s="17">
        <f>+'[20]PCA-PCF'!$C19</f>
        <v>118.48090999999999</v>
      </c>
      <c r="U20" s="17">
        <f>+'[21]PCA-PCF'!$C19</f>
        <v>117.608665</v>
      </c>
      <c r="V20" s="17">
        <f>+'[22]PCA-PCF'!$C19</f>
        <v>117.57980000000001</v>
      </c>
      <c r="W20" s="17">
        <f>+'[23]PCA-PCF'!$C19</f>
        <v>117.708361666667</v>
      </c>
      <c r="X20" s="17">
        <f>+'[24]PCA-PCF'!$C19</f>
        <v>116.261226666667</v>
      </c>
      <c r="Y20" s="17">
        <f>+'[25]PCA-PCF'!$C19</f>
        <v>117.43763</v>
      </c>
      <c r="Z20" s="17">
        <f>+'[26]PCA-PCF'!$C19</f>
        <v>115.549641666667</v>
      </c>
      <c r="AA20" s="17">
        <f>+'[27]PCA-PCF'!$C19</f>
        <v>117.5</v>
      </c>
      <c r="AB20" s="17">
        <f>+'[28]PCA-PCF'!$C19</f>
        <v>117.5</v>
      </c>
      <c r="AC20" s="17">
        <f>+'[29]PCA-PCF'!$C19</f>
        <v>117.5</v>
      </c>
      <c r="AD20" s="17">
        <f>+'[30]PCA-PCF'!$C19</f>
        <v>115.2</v>
      </c>
      <c r="AE20" s="17">
        <f>+'[31]PCA-PCF'!$C19</f>
        <v>115.2</v>
      </c>
      <c r="AF20" s="17">
        <f>+'[32]PCA-PCF'!$C19</f>
        <v>117.231666666667</v>
      </c>
      <c r="AG20" s="17">
        <f>+'[33]PCA-PCF'!$C19</f>
        <v>0</v>
      </c>
      <c r="AH20" s="16">
        <v>0.33333333333333298</v>
      </c>
    </row>
    <row r="21" spans="1:108" ht="20.100000000000001" customHeight="1" x14ac:dyDescent="0.25">
      <c r="A21" s="15"/>
      <c r="B21" s="16">
        <v>0.375</v>
      </c>
      <c r="C21" s="17">
        <f>+'[3]PCA-PCF'!$C20</f>
        <v>123.485936666667</v>
      </c>
      <c r="D21" s="17">
        <f>+'[4]PCA-PCF'!$C20</f>
        <v>122.9752</v>
      </c>
      <c r="E21" s="17">
        <f>+'[5]PCA-PCF'!$C20</f>
        <v>122.10026000000001</v>
      </c>
      <c r="F21" s="17">
        <f>+'[6]PCA-PCF'!$C20</f>
        <v>128.63657166666701</v>
      </c>
      <c r="G21" s="17">
        <f>+'[7]PCA-PCF'!$C20</f>
        <v>124.042233333333</v>
      </c>
      <c r="H21" s="17">
        <f>+'[8]PCA-PCF'!$C20</f>
        <v>124.53465</v>
      </c>
      <c r="I21" s="17">
        <f>+'[9]PCA-PCF'!$C20</f>
        <v>122.829956666667</v>
      </c>
      <c r="J21" s="17">
        <f>+'[10]PCA-PCF'!$C20</f>
        <v>122.402405</v>
      </c>
      <c r="K21" s="17">
        <f>+'[11]PCA-PCF'!$C20</f>
        <v>120.652558333333</v>
      </c>
      <c r="L21" s="17">
        <f>+'[12]PCA-PCF'!$C20</f>
        <v>120.355336666667</v>
      </c>
      <c r="M21" s="17">
        <f>+'[13]PCA-PCF'!$C20</f>
        <v>123.909096666667</v>
      </c>
      <c r="N21" s="17">
        <f>+'[14]PCA-PCF'!$C20</f>
        <v>124.036018333333</v>
      </c>
      <c r="O21" s="17">
        <f>+'[15]PCA-PCF'!$C20</f>
        <v>124.76085999999999</v>
      </c>
      <c r="P21" s="17">
        <f>+'[16]PCA-PCF'!$C20</f>
        <v>122.59163333333299</v>
      </c>
      <c r="Q21" s="17">
        <f>+'[17]PCA-PCF'!$C20</f>
        <v>124.610445</v>
      </c>
      <c r="R21" s="17">
        <f>+'[18]PCA-PCF'!$C20</f>
        <v>115.192793333333</v>
      </c>
      <c r="S21" s="17">
        <f>+'[19]PCA-PCF'!$C20</f>
        <v>126.07674666666701</v>
      </c>
      <c r="T21" s="17">
        <f>+'[20]PCA-PCF'!$C20</f>
        <v>127.72493666666701</v>
      </c>
      <c r="U21" s="17">
        <f>+'[21]PCA-PCF'!$C20</f>
        <v>118.946058333333</v>
      </c>
      <c r="V21" s="17">
        <f>+'[22]PCA-PCF'!$C20</f>
        <v>119.771176666667</v>
      </c>
      <c r="W21" s="17">
        <f>+'[23]PCA-PCF'!$C20</f>
        <v>120.64714499999999</v>
      </c>
      <c r="X21" s="17">
        <f>+'[24]PCA-PCF'!$C20</f>
        <v>116.819348333333</v>
      </c>
      <c r="Y21" s="17">
        <f>+'[25]PCA-PCF'!$C20</f>
        <v>117.573636666667</v>
      </c>
      <c r="Z21" s="17">
        <f>+'[26]PCA-PCF'!$C20</f>
        <v>118.422963333333</v>
      </c>
      <c r="AA21" s="17">
        <f>+'[27]PCA-PCF'!$C20</f>
        <v>118.98819</v>
      </c>
      <c r="AB21" s="17">
        <f>+'[28]PCA-PCF'!$C20</f>
        <v>117.5</v>
      </c>
      <c r="AC21" s="17">
        <f>+'[29]PCA-PCF'!$C20</f>
        <v>118.161213333333</v>
      </c>
      <c r="AD21" s="17">
        <f>+'[30]PCA-PCF'!$C20</f>
        <v>117.5</v>
      </c>
      <c r="AE21" s="17">
        <f>+'[31]PCA-PCF'!$C20</f>
        <v>116.709238333333</v>
      </c>
      <c r="AF21" s="17">
        <f>+'[32]PCA-PCF'!$C20</f>
        <v>118.15376500000001</v>
      </c>
      <c r="AG21" s="17">
        <f>+'[33]PCA-PCF'!$C20</f>
        <v>0</v>
      </c>
      <c r="AH21" s="16">
        <v>0.375</v>
      </c>
    </row>
    <row r="22" spans="1:108" ht="20.100000000000001" customHeight="1" x14ac:dyDescent="0.25">
      <c r="A22" s="15"/>
      <c r="B22" s="16">
        <v>0.41666666666666702</v>
      </c>
      <c r="C22" s="17">
        <f>+'[3]PCA-PCF'!$C21</f>
        <v>123.9021</v>
      </c>
      <c r="D22" s="17">
        <f>+'[4]PCA-PCF'!$C21</f>
        <v>122.845058333333</v>
      </c>
      <c r="E22" s="17">
        <f>+'[5]PCA-PCF'!$C21</f>
        <v>123.946</v>
      </c>
      <c r="F22" s="17">
        <f>+'[6]PCA-PCF'!$C21</f>
        <v>126.277083333333</v>
      </c>
      <c r="G22" s="17">
        <f>+'[7]PCA-PCF'!$C21</f>
        <v>124.172226666667</v>
      </c>
      <c r="H22" s="17">
        <f>+'[8]PCA-PCF'!$C21</f>
        <v>124.168555</v>
      </c>
      <c r="I22" s="17">
        <f>+'[9]PCA-PCF'!$C21</f>
        <v>125.282883333333</v>
      </c>
      <c r="J22" s="17">
        <f>+'[10]PCA-PCF'!$C21</f>
        <v>123.946</v>
      </c>
      <c r="K22" s="17">
        <f>+'[11]PCA-PCF'!$C21</f>
        <v>123.33408</v>
      </c>
      <c r="L22" s="17">
        <f>+'[12]PCA-PCF'!$C21</f>
        <v>120.849</v>
      </c>
      <c r="M22" s="17">
        <f>+'[13]PCA-PCF'!$C21</f>
        <v>121.702006666667</v>
      </c>
      <c r="N22" s="17">
        <f>+'[14]PCA-PCF'!$C21</f>
        <v>123.600283333333</v>
      </c>
      <c r="O22" s="17">
        <f>+'[15]PCA-PCF'!$C21</f>
        <v>129.192106666667</v>
      </c>
      <c r="P22" s="17">
        <f>+'[16]PCA-PCF'!$C21</f>
        <v>120.953696666667</v>
      </c>
      <c r="Q22" s="17">
        <f>+'[17]PCA-PCF'!$C21</f>
        <v>124.208053333333</v>
      </c>
      <c r="R22" s="17">
        <f>+'[18]PCA-PCF'!$C21</f>
        <v>115.331256666667</v>
      </c>
      <c r="S22" s="17">
        <f>+'[19]PCA-PCF'!$C21</f>
        <v>130.64974166666701</v>
      </c>
      <c r="T22" s="17">
        <f>+'[20]PCA-PCF'!$C21</f>
        <v>126.26765666666699</v>
      </c>
      <c r="U22" s="17">
        <f>+'[21]PCA-PCF'!$C21</f>
        <v>121.742066666667</v>
      </c>
      <c r="V22" s="17">
        <f>+'[22]PCA-PCF'!$C21</f>
        <v>120.194646666667</v>
      </c>
      <c r="W22" s="17">
        <f>+'[23]PCA-PCF'!$C21</f>
        <v>119.798353333333</v>
      </c>
      <c r="X22" s="17">
        <f>+'[24]PCA-PCF'!$C21</f>
        <v>117.30244999999999</v>
      </c>
      <c r="Y22" s="17">
        <f>+'[25]PCA-PCF'!$C21</f>
        <v>117.57980000000001</v>
      </c>
      <c r="Z22" s="17">
        <f>+'[26]PCA-PCF'!$C21</f>
        <v>121.274795</v>
      </c>
      <c r="AA22" s="17">
        <f>+'[27]PCA-PCF'!$C21</f>
        <v>120.91965</v>
      </c>
      <c r="AB22" s="17">
        <f>+'[28]PCA-PCF'!$C21</f>
        <v>117.5</v>
      </c>
      <c r="AC22" s="17">
        <f>+'[29]PCA-PCF'!$C21</f>
        <v>117.5</v>
      </c>
      <c r="AD22" s="17">
        <f>+'[30]PCA-PCF'!$C21</f>
        <v>117.5</v>
      </c>
      <c r="AE22" s="17">
        <f>+'[31]PCA-PCF'!$C21</f>
        <v>117.5</v>
      </c>
      <c r="AF22" s="17">
        <f>+'[32]PCA-PCF'!$C21</f>
        <v>117.5</v>
      </c>
      <c r="AG22" s="17">
        <f>+'[33]PCA-PCF'!$C21</f>
        <v>0</v>
      </c>
      <c r="AH22" s="16">
        <v>0.41666666666666702</v>
      </c>
    </row>
    <row r="23" spans="1:108" ht="20.100000000000001" customHeight="1" x14ac:dyDescent="0.25">
      <c r="A23" s="15"/>
      <c r="B23" s="16">
        <v>0.45833333333333298</v>
      </c>
      <c r="C23" s="17">
        <f>+'[3]PCA-PCF'!$C22</f>
        <v>129.28660833333299</v>
      </c>
      <c r="D23" s="17">
        <f>+'[4]PCA-PCF'!$C22</f>
        <v>120.70083333333299</v>
      </c>
      <c r="E23" s="17">
        <f>+'[5]PCA-PCF'!$C22</f>
        <v>123.946</v>
      </c>
      <c r="F23" s="17">
        <f>+'[6]PCA-PCF'!$C22</f>
        <v>125.522438333333</v>
      </c>
      <c r="G23" s="17">
        <f>+'[7]PCA-PCF'!$C22</f>
        <v>124.186446666667</v>
      </c>
      <c r="H23" s="17">
        <f>+'[8]PCA-PCF'!$C22</f>
        <v>124.16676333333299</v>
      </c>
      <c r="I23" s="17">
        <f>+'[9]PCA-PCF'!$C22</f>
        <v>124.011061666667</v>
      </c>
      <c r="J23" s="17">
        <f>+'[10]PCA-PCF'!$C22</f>
        <v>123.946</v>
      </c>
      <c r="K23" s="17">
        <f>+'[11]PCA-PCF'!$C22</f>
        <v>119.731645</v>
      </c>
      <c r="L23" s="17">
        <f>+'[12]PCA-PCF'!$C22</f>
        <v>122.08500333333301</v>
      </c>
      <c r="M23" s="17">
        <f>+'[13]PCA-PCF'!$C22</f>
        <v>121.823598333333</v>
      </c>
      <c r="N23" s="17">
        <f>+'[14]PCA-PCF'!$C22</f>
        <v>129.38923500000001</v>
      </c>
      <c r="O23" s="17">
        <f>+'[15]PCA-PCF'!$C22</f>
        <v>131.32409166666699</v>
      </c>
      <c r="P23" s="17">
        <f>+'[16]PCA-PCF'!$C22</f>
        <v>121.726696666667</v>
      </c>
      <c r="Q23" s="17">
        <f>+'[17]PCA-PCF'!$C22</f>
        <v>120.849</v>
      </c>
      <c r="R23" s="17">
        <f>+'[18]PCA-PCF'!$C22</f>
        <v>117.80834</v>
      </c>
      <c r="S23" s="17">
        <f>+'[19]PCA-PCF'!$C22</f>
        <v>128.264096666667</v>
      </c>
      <c r="T23" s="17">
        <f>+'[20]PCA-PCF'!$C22</f>
        <v>126.039353333333</v>
      </c>
      <c r="U23" s="17">
        <f>+'[21]PCA-PCF'!$C22</f>
        <v>119.761793333333</v>
      </c>
      <c r="V23" s="17">
        <f>+'[22]PCA-PCF'!$C22</f>
        <v>118.18325</v>
      </c>
      <c r="W23" s="17">
        <f>+'[23]PCA-PCF'!$C22</f>
        <v>118.144693333333</v>
      </c>
      <c r="X23" s="17">
        <f>+'[24]PCA-PCF'!$C22</f>
        <v>119.68267666666701</v>
      </c>
      <c r="Y23" s="17">
        <f>+'[25]PCA-PCF'!$C22</f>
        <v>117.57980000000001</v>
      </c>
      <c r="Z23" s="17">
        <f>+'[26]PCA-PCF'!$C22</f>
        <v>124.27257</v>
      </c>
      <c r="AA23" s="17">
        <f>+'[27]PCA-PCF'!$C22</f>
        <v>122.202735</v>
      </c>
      <c r="AB23" s="17">
        <f>+'[28]PCA-PCF'!$C22</f>
        <v>123.18510000000001</v>
      </c>
      <c r="AC23" s="17">
        <f>+'[29]PCA-PCF'!$C22</f>
        <v>117.732683333333</v>
      </c>
      <c r="AD23" s="17">
        <f>+'[30]PCA-PCF'!$C22</f>
        <v>117.5</v>
      </c>
      <c r="AE23" s="17">
        <f>+'[31]PCA-PCF'!$C22</f>
        <v>117.5</v>
      </c>
      <c r="AF23" s="17">
        <f>+'[32]PCA-PCF'!$C22</f>
        <v>117.5</v>
      </c>
      <c r="AG23" s="17">
        <f>+'[33]PCA-PCF'!$C22</f>
        <v>0</v>
      </c>
      <c r="AH23" s="16">
        <v>0.45833333333333298</v>
      </c>
    </row>
    <row r="24" spans="1:108" ht="20.100000000000001" customHeight="1" x14ac:dyDescent="0.25">
      <c r="A24" s="15"/>
      <c r="B24" s="16">
        <v>0.5</v>
      </c>
      <c r="C24" s="17">
        <f>+'[3]PCA-PCF'!$C23</f>
        <v>123.91995666666701</v>
      </c>
      <c r="D24" s="17">
        <f>+'[4]PCA-PCF'!$C23</f>
        <v>121.016951666667</v>
      </c>
      <c r="E24" s="17">
        <f>+'[5]PCA-PCF'!$C23</f>
        <v>123.946</v>
      </c>
      <c r="F24" s="17">
        <f>+'[6]PCA-PCF'!$C23</f>
        <v>126.89086166666701</v>
      </c>
      <c r="G24" s="17">
        <f>+'[7]PCA-PCF'!$C23</f>
        <v>126.033471666667</v>
      </c>
      <c r="H24" s="17">
        <f>+'[8]PCA-PCF'!$C23</f>
        <v>124.16504500000001</v>
      </c>
      <c r="I24" s="17">
        <f>+'[9]PCA-PCF'!$C23</f>
        <v>127.001893333333</v>
      </c>
      <c r="J24" s="17">
        <f>+'[10]PCA-PCF'!$C23</f>
        <v>128.23154</v>
      </c>
      <c r="K24" s="17">
        <f>+'[11]PCA-PCF'!$C23</f>
        <v>119.81</v>
      </c>
      <c r="L24" s="17">
        <f>+'[12]PCA-PCF'!$C23</f>
        <v>121.535243333333</v>
      </c>
      <c r="M24" s="17">
        <f>+'[13]PCA-PCF'!$C23</f>
        <v>125.70059999999999</v>
      </c>
      <c r="N24" s="17">
        <f>+'[14]PCA-PCF'!$C23</f>
        <v>129.06395166666701</v>
      </c>
      <c r="O24" s="17">
        <f>+'[15]PCA-PCF'!$C23</f>
        <v>128.90392333333301</v>
      </c>
      <c r="P24" s="17">
        <f>+'[16]PCA-PCF'!$C23</f>
        <v>126.25987499999999</v>
      </c>
      <c r="Q24" s="17">
        <f>+'[17]PCA-PCF'!$C23</f>
        <v>120.849</v>
      </c>
      <c r="R24" s="17">
        <f>+'[18]PCA-PCF'!$C23</f>
        <v>120.54921</v>
      </c>
      <c r="S24" s="17">
        <f>+'[19]PCA-PCF'!$C23</f>
        <v>126.74921500000001</v>
      </c>
      <c r="T24" s="17">
        <f>+'[20]PCA-PCF'!$C23</f>
        <v>126.030328333333</v>
      </c>
      <c r="U24" s="17">
        <f>+'[21]PCA-PCF'!$C23</f>
        <v>121.757121666667</v>
      </c>
      <c r="V24" s="17">
        <f>+'[22]PCA-PCF'!$C23</f>
        <v>124.760501666667</v>
      </c>
      <c r="W24" s="17">
        <f>+'[23]PCA-PCF'!$C23</f>
        <v>118.205935</v>
      </c>
      <c r="X24" s="17">
        <f>+'[24]PCA-PCF'!$C23</f>
        <v>118.43582000000001</v>
      </c>
      <c r="Y24" s="17">
        <f>+'[25]PCA-PCF'!$C23</f>
        <v>117.57980000000001</v>
      </c>
      <c r="Z24" s="17">
        <f>+'[26]PCA-PCF'!$C23</f>
        <v>119.922365</v>
      </c>
      <c r="AA24" s="17">
        <f>+'[27]PCA-PCF'!$C23</f>
        <v>120.230745</v>
      </c>
      <c r="AB24" s="17">
        <f>+'[28]PCA-PCF'!$C23</f>
        <v>121.803013333333</v>
      </c>
      <c r="AC24" s="17">
        <f>+'[29]PCA-PCF'!$C23</f>
        <v>117.5</v>
      </c>
      <c r="AD24" s="17">
        <f>+'[30]PCA-PCF'!$C23</f>
        <v>117.5</v>
      </c>
      <c r="AE24" s="17">
        <f>+'[31]PCA-PCF'!$C23</f>
        <v>117.5</v>
      </c>
      <c r="AF24" s="17">
        <f>+'[32]PCA-PCF'!$C23</f>
        <v>117.5</v>
      </c>
      <c r="AG24" s="17">
        <f>+'[33]PCA-PCF'!$C23</f>
        <v>0</v>
      </c>
      <c r="AH24" s="16">
        <v>0.5</v>
      </c>
    </row>
    <row r="25" spans="1:108" ht="20.100000000000001" customHeight="1" x14ac:dyDescent="0.25">
      <c r="A25" s="15"/>
      <c r="B25" s="16">
        <v>0.54166666666666696</v>
      </c>
      <c r="C25" s="17">
        <f>+'[3]PCA-PCF'!$C24</f>
        <v>123.905058333333</v>
      </c>
      <c r="D25" s="17">
        <f>+'[4]PCA-PCF'!$C24</f>
        <v>121.107751666667</v>
      </c>
      <c r="E25" s="17">
        <f>+'[5]PCA-PCF'!$C24</f>
        <v>123.946</v>
      </c>
      <c r="F25" s="17">
        <f>+'[6]PCA-PCF'!$C24</f>
        <v>125.25026</v>
      </c>
      <c r="G25" s="17">
        <f>+'[7]PCA-PCF'!$C24</f>
        <v>126.268443333333</v>
      </c>
      <c r="H25" s="17">
        <f>+'[8]PCA-PCF'!$C24</f>
        <v>124.161348333333</v>
      </c>
      <c r="I25" s="17">
        <f>+'[9]PCA-PCF'!$C24</f>
        <v>124.91284</v>
      </c>
      <c r="J25" s="17">
        <f>+'[10]PCA-PCF'!$C24</f>
        <v>126.33626333333299</v>
      </c>
      <c r="K25" s="17">
        <f>+'[11]PCA-PCF'!$C24</f>
        <v>119.840515</v>
      </c>
      <c r="L25" s="17">
        <f>+'[12]PCA-PCF'!$C24</f>
        <v>121.094636666667</v>
      </c>
      <c r="M25" s="17">
        <f>+'[13]PCA-PCF'!$C24</f>
        <v>128.697403333333</v>
      </c>
      <c r="N25" s="17">
        <f>+'[14]PCA-PCF'!$C24</f>
        <v>132.132331666667</v>
      </c>
      <c r="O25" s="17">
        <f>+'[15]PCA-PCF'!$C24</f>
        <v>128.70785333333299</v>
      </c>
      <c r="P25" s="17">
        <f>+'[16]PCA-PCF'!$C24</f>
        <v>124.530001666667</v>
      </c>
      <c r="Q25" s="17">
        <f>+'[17]PCA-PCF'!$C24</f>
        <v>120.849</v>
      </c>
      <c r="R25" s="17">
        <f>+'[18]PCA-PCF'!$C24</f>
        <v>120.649463333333</v>
      </c>
      <c r="S25" s="17">
        <f>+'[19]PCA-PCF'!$C24</f>
        <v>127.71844</v>
      </c>
      <c r="T25" s="17">
        <f>+'[20]PCA-PCF'!$C24</f>
        <v>125.95960333333301</v>
      </c>
      <c r="U25" s="17">
        <f>+'[21]PCA-PCF'!$C24</f>
        <v>121.117951666667</v>
      </c>
      <c r="V25" s="17">
        <f>+'[22]PCA-PCF'!$C24</f>
        <v>125.07653166666699</v>
      </c>
      <c r="W25" s="17">
        <f>+'[23]PCA-PCF'!$C24</f>
        <v>118.14265666666699</v>
      </c>
      <c r="X25" s="17">
        <f>+'[24]PCA-PCF'!$C24</f>
        <v>118.058556666667</v>
      </c>
      <c r="Y25" s="17">
        <f>+'[25]PCA-PCF'!$C24</f>
        <v>117.57980000000001</v>
      </c>
      <c r="Z25" s="17">
        <f>+'[26]PCA-PCF'!$C24</f>
        <v>120.01205666666699</v>
      </c>
      <c r="AA25" s="17">
        <f>+'[27]PCA-PCF'!$C24</f>
        <v>120.22991500000001</v>
      </c>
      <c r="AB25" s="17">
        <f>+'[28]PCA-PCF'!$C24</f>
        <v>117.853478333333</v>
      </c>
      <c r="AC25" s="17">
        <f>+'[29]PCA-PCF'!$C24</f>
        <v>118.745645</v>
      </c>
      <c r="AD25" s="17">
        <f>+'[30]PCA-PCF'!$C24</f>
        <v>117.5</v>
      </c>
      <c r="AE25" s="17">
        <f>+'[31]PCA-PCF'!$C24</f>
        <v>117.5</v>
      </c>
      <c r="AF25" s="17">
        <f>+'[32]PCA-PCF'!$C24</f>
        <v>117.5</v>
      </c>
      <c r="AG25" s="17">
        <f>+'[33]PCA-PCF'!$C24</f>
        <v>0</v>
      </c>
      <c r="AH25" s="16">
        <v>0.54166666666666696</v>
      </c>
    </row>
    <row r="26" spans="1:108" ht="20.100000000000001" customHeight="1" x14ac:dyDescent="0.25">
      <c r="A26" s="15"/>
      <c r="B26" s="16">
        <v>0.58333333333333304</v>
      </c>
      <c r="C26" s="17">
        <f>+'[3]PCA-PCF'!$C25</f>
        <v>123.9021</v>
      </c>
      <c r="D26" s="17">
        <f>+'[4]PCA-PCF'!$C25</f>
        <v>120.671096666667</v>
      </c>
      <c r="E26" s="17">
        <f>+'[5]PCA-PCF'!$C25</f>
        <v>123.946</v>
      </c>
      <c r="F26" s="17">
        <f>+'[6]PCA-PCF'!$C25</f>
        <v>125.80664666666701</v>
      </c>
      <c r="G26" s="17">
        <f>+'[7]PCA-PCF'!$C25</f>
        <v>125.82697666666699</v>
      </c>
      <c r="H26" s="17">
        <f>+'[8]PCA-PCF'!$C25</f>
        <v>126.39230833333301</v>
      </c>
      <c r="I26" s="17">
        <f>+'[9]PCA-PCF'!$C25</f>
        <v>124.91840000000001</v>
      </c>
      <c r="J26" s="17">
        <f>+'[10]PCA-PCF'!$C25</f>
        <v>125.82930500000001</v>
      </c>
      <c r="K26" s="17">
        <f>+'[11]PCA-PCF'!$C25</f>
        <v>119.85</v>
      </c>
      <c r="L26" s="17">
        <f>+'[12]PCA-PCF'!$C25</f>
        <v>129.12006833333299</v>
      </c>
      <c r="M26" s="17">
        <f>+'[13]PCA-PCF'!$C25</f>
        <v>131.53347666666701</v>
      </c>
      <c r="N26" s="17">
        <f>+'[14]PCA-PCF'!$C25</f>
        <v>132.931941666667</v>
      </c>
      <c r="O26" s="17">
        <f>+'[15]PCA-PCF'!$C25</f>
        <v>131.17284333333299</v>
      </c>
      <c r="P26" s="17">
        <f>+'[16]PCA-PCF'!$C25</f>
        <v>124.14287166666701</v>
      </c>
      <c r="Q26" s="17">
        <f>+'[17]PCA-PCF'!$C25</f>
        <v>121.985448333333</v>
      </c>
      <c r="R26" s="17">
        <f>+'[18]PCA-PCF'!$C25</f>
        <v>120.849</v>
      </c>
      <c r="S26" s="17">
        <f>+'[19]PCA-PCF'!$C25</f>
        <v>126.149601666667</v>
      </c>
      <c r="T26" s="17">
        <f>+'[20]PCA-PCF'!$C25</f>
        <v>128.558155</v>
      </c>
      <c r="U26" s="17">
        <f>+'[21]PCA-PCF'!$C25</f>
        <v>120.916806666667</v>
      </c>
      <c r="V26" s="17">
        <f>+'[22]PCA-PCF'!$C25</f>
        <v>124.813135</v>
      </c>
      <c r="W26" s="17">
        <f>+'[23]PCA-PCF'!$C25</f>
        <v>123.04600000000001</v>
      </c>
      <c r="X26" s="17">
        <f>+'[24]PCA-PCF'!$C25</f>
        <v>119.532316666667</v>
      </c>
      <c r="Y26" s="17">
        <f>+'[25]PCA-PCF'!$C25</f>
        <v>120.82222</v>
      </c>
      <c r="Z26" s="17">
        <f>+'[26]PCA-PCF'!$C25</f>
        <v>120.04133166666701</v>
      </c>
      <c r="AA26" s="17">
        <f>+'[27]PCA-PCF'!$C25</f>
        <v>120.234141666667</v>
      </c>
      <c r="AB26" s="17">
        <f>+'[28]PCA-PCF'!$C25</f>
        <v>117.5</v>
      </c>
      <c r="AC26" s="17">
        <f>+'[29]PCA-PCF'!$C25</f>
        <v>117.5</v>
      </c>
      <c r="AD26" s="17">
        <f>+'[30]PCA-PCF'!$C25</f>
        <v>117.5</v>
      </c>
      <c r="AE26" s="17">
        <f>+'[31]PCA-PCF'!$C25</f>
        <v>117.5</v>
      </c>
      <c r="AF26" s="17">
        <f>+'[32]PCA-PCF'!$C25</f>
        <v>117.5</v>
      </c>
      <c r="AG26" s="17">
        <f>+'[33]PCA-PCF'!$C25</f>
        <v>0</v>
      </c>
      <c r="AH26" s="16">
        <v>0.58333333333333304</v>
      </c>
    </row>
    <row r="27" spans="1:108" ht="20.100000000000001" customHeight="1" x14ac:dyDescent="0.25">
      <c r="A27" s="15"/>
      <c r="B27" s="16">
        <v>0.625</v>
      </c>
      <c r="C27" s="17">
        <f>+'[3]PCA-PCF'!$C26</f>
        <v>125.729428333333</v>
      </c>
      <c r="D27" s="17">
        <f>+'[4]PCA-PCF'!$C26</f>
        <v>120.569773333333</v>
      </c>
      <c r="E27" s="17">
        <f>+'[5]PCA-PCF'!$C26</f>
        <v>123.946</v>
      </c>
      <c r="F27" s="17">
        <f>+'[6]PCA-PCF'!$C26</f>
        <v>127.212021666667</v>
      </c>
      <c r="G27" s="17">
        <f>+'[7]PCA-PCF'!$C26</f>
        <v>124.7413</v>
      </c>
      <c r="H27" s="17">
        <f>+'[8]PCA-PCF'!$C26</f>
        <v>124.71290166666699</v>
      </c>
      <c r="I27" s="17">
        <f>+'[9]PCA-PCF'!$C26</f>
        <v>124.898016666667</v>
      </c>
      <c r="J27" s="17">
        <f>+'[10]PCA-PCF'!$C26</f>
        <v>124.62048666666701</v>
      </c>
      <c r="K27" s="17">
        <f>+'[11]PCA-PCF'!$C26</f>
        <v>119.87</v>
      </c>
      <c r="L27" s="17">
        <f>+'[12]PCA-PCF'!$C26</f>
        <v>130.095566666667</v>
      </c>
      <c r="M27" s="17">
        <f>+'[13]PCA-PCF'!$C26</f>
        <v>133.73513500000001</v>
      </c>
      <c r="N27" s="17">
        <f>+'[14]PCA-PCF'!$C26</f>
        <v>131.299295</v>
      </c>
      <c r="O27" s="17">
        <f>+'[15]PCA-PCF'!$C26</f>
        <v>131.277128333333</v>
      </c>
      <c r="P27" s="17">
        <f>+'[16]PCA-PCF'!$C26</f>
        <v>122.260561666667</v>
      </c>
      <c r="Q27" s="17">
        <f>+'[17]PCA-PCF'!$C26</f>
        <v>120.890801666667</v>
      </c>
      <c r="R27" s="17">
        <f>+'[18]PCA-PCF'!$C26</f>
        <v>120.849</v>
      </c>
      <c r="S27" s="17">
        <f>+'[19]PCA-PCF'!$C26</f>
        <v>126.181495</v>
      </c>
      <c r="T27" s="17">
        <f>+'[20]PCA-PCF'!$C26</f>
        <v>126.228638333333</v>
      </c>
      <c r="U27" s="17">
        <f>+'[21]PCA-PCF'!$C26</f>
        <v>121.60184</v>
      </c>
      <c r="V27" s="17">
        <f>+'[22]PCA-PCF'!$C26</f>
        <v>124.399966666667</v>
      </c>
      <c r="W27" s="17">
        <f>+'[23]PCA-PCF'!$C26</f>
        <v>126.23882500000001</v>
      </c>
      <c r="X27" s="17">
        <f>+'[24]PCA-PCF'!$C26</f>
        <v>119.476796666667</v>
      </c>
      <c r="Y27" s="17">
        <f>+'[25]PCA-PCF'!$C26</f>
        <v>117.57980000000001</v>
      </c>
      <c r="Z27" s="17">
        <f>+'[26]PCA-PCF'!$C26</f>
        <v>122.52898999999999</v>
      </c>
      <c r="AA27" s="17">
        <f>+'[27]PCA-PCF'!$C26</f>
        <v>120.29783500000001</v>
      </c>
      <c r="AB27" s="17">
        <f>+'[28]PCA-PCF'!$C26</f>
        <v>117.5</v>
      </c>
      <c r="AC27" s="17">
        <f>+'[29]PCA-PCF'!$C26</f>
        <v>119.041743333333</v>
      </c>
      <c r="AD27" s="17">
        <f>+'[30]PCA-PCF'!$C26</f>
        <v>117.5</v>
      </c>
      <c r="AE27" s="17">
        <f>+'[31]PCA-PCF'!$C26</f>
        <v>117.5</v>
      </c>
      <c r="AF27" s="17">
        <f>+'[32]PCA-PCF'!$C26</f>
        <v>117.5</v>
      </c>
      <c r="AG27" s="17">
        <f>+'[33]PCA-PCF'!$C26</f>
        <v>0</v>
      </c>
      <c r="AH27" s="16">
        <v>0.625</v>
      </c>
    </row>
    <row r="28" spans="1:108" ht="20.100000000000001" customHeight="1" x14ac:dyDescent="0.25">
      <c r="A28" s="15"/>
      <c r="B28" s="16">
        <v>0.66666666666666696</v>
      </c>
      <c r="C28" s="17">
        <f>+'[3]PCA-PCF'!$C27</f>
        <v>123.9021</v>
      </c>
      <c r="D28" s="17">
        <f>+'[4]PCA-PCF'!$C27</f>
        <v>113.02928</v>
      </c>
      <c r="E28" s="17">
        <f>+'[5]PCA-PCF'!$C27</f>
        <v>123.946</v>
      </c>
      <c r="F28" s="17">
        <f>+'[6]PCA-PCF'!$C27</f>
        <v>128.01340500000001</v>
      </c>
      <c r="G28" s="17">
        <f>+'[7]PCA-PCF'!$C27</f>
        <v>125.86186499999999</v>
      </c>
      <c r="H28" s="17">
        <f>+'[8]PCA-PCF'!$C27</f>
        <v>124.940036666666</v>
      </c>
      <c r="I28" s="17">
        <f>+'[9]PCA-PCF'!$C27</f>
        <v>124.811468333333</v>
      </c>
      <c r="J28" s="17">
        <f>+'[10]PCA-PCF'!$C27</f>
        <v>125.34926666666701</v>
      </c>
      <c r="K28" s="17">
        <f>+'[11]PCA-PCF'!$C27</f>
        <v>119.87</v>
      </c>
      <c r="L28" s="17">
        <f>+'[12]PCA-PCF'!$C27</f>
        <v>127.45495333333299</v>
      </c>
      <c r="M28" s="17">
        <f>+'[13]PCA-PCF'!$C27</f>
        <v>132.45178833333301</v>
      </c>
      <c r="N28" s="17">
        <f>+'[14]PCA-PCF'!$C27</f>
        <v>133.706363333333</v>
      </c>
      <c r="O28" s="17">
        <f>+'[15]PCA-PCF'!$C27</f>
        <v>132.36935333333301</v>
      </c>
      <c r="P28" s="17">
        <f>+'[16]PCA-PCF'!$C27</f>
        <v>121.65372000000001</v>
      </c>
      <c r="Q28" s="17">
        <f>+'[17]PCA-PCF'!$C27</f>
        <v>120.856973333333</v>
      </c>
      <c r="R28" s="17">
        <f>+'[18]PCA-PCF'!$C27</f>
        <v>120.849</v>
      </c>
      <c r="S28" s="17">
        <f>+'[19]PCA-PCF'!$C27</f>
        <v>127.050318333333</v>
      </c>
      <c r="T28" s="17">
        <f>+'[20]PCA-PCF'!$C27</f>
        <v>126.201833333333</v>
      </c>
      <c r="U28" s="17">
        <f>+'[21]PCA-PCF'!$C27</f>
        <v>123.04600000000001</v>
      </c>
      <c r="V28" s="17">
        <f>+'[22]PCA-PCF'!$C27</f>
        <v>125.98559666666701</v>
      </c>
      <c r="W28" s="17">
        <f>+'[23]PCA-PCF'!$C27</f>
        <v>125.093521666667</v>
      </c>
      <c r="X28" s="17">
        <f>+'[24]PCA-PCF'!$C27</f>
        <v>117.711311666667</v>
      </c>
      <c r="Y28" s="17">
        <f>+'[25]PCA-PCF'!$C27</f>
        <v>117.624141666667</v>
      </c>
      <c r="Z28" s="17">
        <f>+'[26]PCA-PCF'!$C27</f>
        <v>121.650111666667</v>
      </c>
      <c r="AA28" s="17">
        <f>+'[27]PCA-PCF'!$C27</f>
        <v>122.362555</v>
      </c>
      <c r="AB28" s="17">
        <f>+'[28]PCA-PCF'!$C27</f>
        <v>117.5</v>
      </c>
      <c r="AC28" s="17">
        <f>+'[29]PCA-PCF'!$C27</f>
        <v>117.5</v>
      </c>
      <c r="AD28" s="17">
        <f>+'[30]PCA-PCF'!$C27</f>
        <v>117.5</v>
      </c>
      <c r="AE28" s="17">
        <f>+'[31]PCA-PCF'!$C27</f>
        <v>117.5</v>
      </c>
      <c r="AF28" s="17">
        <f>+'[32]PCA-PCF'!$C27</f>
        <v>117.5</v>
      </c>
      <c r="AG28" s="17">
        <f>+'[33]PCA-PCF'!$C27</f>
        <v>0</v>
      </c>
      <c r="AH28" s="16">
        <v>0.66666666666666696</v>
      </c>
    </row>
    <row r="29" spans="1:108" ht="20.100000000000001" customHeight="1" x14ac:dyDescent="0.25">
      <c r="A29" s="15"/>
      <c r="B29" s="16">
        <v>0.70833333333333304</v>
      </c>
      <c r="C29" s="17">
        <f>+'[3]PCA-PCF'!$C28</f>
        <v>125.470135</v>
      </c>
      <c r="D29" s="17">
        <f>+'[4]PCA-PCF'!$C28</f>
        <v>105.742383333333</v>
      </c>
      <c r="E29" s="17">
        <f>+'[5]PCA-PCF'!$C28</f>
        <v>123.946</v>
      </c>
      <c r="F29" s="17">
        <f>+'[6]PCA-PCF'!$C28</f>
        <v>127.113473333333</v>
      </c>
      <c r="G29" s="17">
        <f>+'[7]PCA-PCF'!$C28</f>
        <v>124.418336666667</v>
      </c>
      <c r="H29" s="17">
        <f>+'[8]PCA-PCF'!$C28</f>
        <v>127.086778333333</v>
      </c>
      <c r="I29" s="17">
        <f>+'[9]PCA-PCF'!$C28</f>
        <v>124.5407</v>
      </c>
      <c r="J29" s="17">
        <f>+'[10]PCA-PCF'!$C28</f>
        <v>124.02814333333301</v>
      </c>
      <c r="K29" s="17">
        <f>+'[11]PCA-PCF'!$C28</f>
        <v>119.805108333333</v>
      </c>
      <c r="L29" s="17">
        <f>+'[12]PCA-PCF'!$C28</f>
        <v>123.755801666667</v>
      </c>
      <c r="M29" s="17">
        <f>+'[13]PCA-PCF'!$C28</f>
        <v>132.745493333333</v>
      </c>
      <c r="N29" s="17">
        <f>+'[14]PCA-PCF'!$C28</f>
        <v>130.31164000000001</v>
      </c>
      <c r="O29" s="17">
        <f>+'[15]PCA-PCF'!$C28</f>
        <v>128.65615333333301</v>
      </c>
      <c r="P29" s="17">
        <f>+'[16]PCA-PCF'!$C28</f>
        <v>121.21207</v>
      </c>
      <c r="Q29" s="17">
        <f>+'[17]PCA-PCF'!$C28</f>
        <v>120.849</v>
      </c>
      <c r="R29" s="17">
        <f>+'[18]PCA-PCF'!$C28</f>
        <v>120.849</v>
      </c>
      <c r="S29" s="17">
        <f>+'[19]PCA-PCF'!$C28</f>
        <v>124.084456666666</v>
      </c>
      <c r="T29" s="17">
        <f>+'[20]PCA-PCF'!$C28</f>
        <v>128.218273333333</v>
      </c>
      <c r="U29" s="17">
        <f>+'[21]PCA-PCF'!$C28</f>
        <v>124.95431499999999</v>
      </c>
      <c r="V29" s="17">
        <f>+'[22]PCA-PCF'!$C28</f>
        <v>120.413413793103</v>
      </c>
      <c r="W29" s="17">
        <f>+'[23]PCA-PCF'!$C28</f>
        <v>125.093898333333</v>
      </c>
      <c r="X29" s="17">
        <f>+'[24]PCA-PCF'!$C28</f>
        <v>117.663155</v>
      </c>
      <c r="Y29" s="17">
        <f>+'[25]PCA-PCF'!$C28</f>
        <v>117.57980000000001</v>
      </c>
      <c r="Z29" s="17">
        <f>+'[26]PCA-PCF'!$C28</f>
        <v>122.693571666667</v>
      </c>
      <c r="AA29" s="17">
        <f>+'[27]PCA-PCF'!$C28</f>
        <v>116.301965</v>
      </c>
      <c r="AB29" s="17">
        <f>+'[28]PCA-PCF'!$C28</f>
        <v>118.387896666667</v>
      </c>
      <c r="AC29" s="17">
        <f>+'[29]PCA-PCF'!$C28</f>
        <v>118.32613499999999</v>
      </c>
      <c r="AD29" s="17">
        <f>+'[30]PCA-PCF'!$C28</f>
        <v>117.5</v>
      </c>
      <c r="AE29" s="17">
        <f>+'[31]PCA-PCF'!$C28</f>
        <v>117.5</v>
      </c>
      <c r="AF29" s="17">
        <f>+'[32]PCA-PCF'!$C28</f>
        <v>117.5</v>
      </c>
      <c r="AG29" s="17">
        <f>+'[33]PCA-PCF'!$C28</f>
        <v>0</v>
      </c>
      <c r="AH29" s="16">
        <v>0.70833333333333304</v>
      </c>
    </row>
    <row r="30" spans="1:108" ht="20.100000000000001" customHeight="1" x14ac:dyDescent="0.25">
      <c r="A30" s="15"/>
      <c r="B30" s="16">
        <v>0.75</v>
      </c>
      <c r="C30" s="17">
        <f>+'[3]PCA-PCF'!$C29</f>
        <v>132.192933333333</v>
      </c>
      <c r="D30" s="17">
        <f>+'[4]PCA-PCF'!$C29</f>
        <v>126.135263333333</v>
      </c>
      <c r="E30" s="17">
        <f>+'[5]PCA-PCF'!$C29</f>
        <v>127.96716000000001</v>
      </c>
      <c r="F30" s="17">
        <f>+'[6]PCA-PCF'!$C29</f>
        <v>136.63211999999999</v>
      </c>
      <c r="G30" s="17">
        <f>+'[7]PCA-PCF'!$C29</f>
        <v>127.03592500000001</v>
      </c>
      <c r="H30" s="17">
        <f>+'[8]PCA-PCF'!$C29</f>
        <v>131.880253333333</v>
      </c>
      <c r="I30" s="17">
        <f>+'[9]PCA-PCF'!$C29</f>
        <v>126.079163333333</v>
      </c>
      <c r="J30" s="17">
        <f>+'[10]PCA-PCF'!$C29</f>
        <v>130.32267833333299</v>
      </c>
      <c r="K30" s="17">
        <f>+'[11]PCA-PCF'!$C29</f>
        <v>128.617346666667</v>
      </c>
      <c r="L30" s="17">
        <f>+'[12]PCA-PCF'!$C29</f>
        <v>132.93849666666699</v>
      </c>
      <c r="M30" s="17">
        <f>+'[13]PCA-PCF'!$C29</f>
        <v>132.47544833333299</v>
      </c>
      <c r="N30" s="17">
        <f>+'[14]PCA-PCF'!$C29</f>
        <v>132.27459166666699</v>
      </c>
      <c r="O30" s="17">
        <f>+'[15]PCA-PCF'!$C29</f>
        <v>131.17806666666701</v>
      </c>
      <c r="P30" s="17">
        <f>+'[16]PCA-PCF'!$C29</f>
        <v>124.159838333333</v>
      </c>
      <c r="Q30" s="17">
        <f>+'[17]PCA-PCF'!$C29</f>
        <v>123.583496666667</v>
      </c>
      <c r="R30" s="17">
        <f>+'[18]PCA-PCF'!$C29</f>
        <v>128.83184</v>
      </c>
      <c r="S30" s="17">
        <f>+'[19]PCA-PCF'!$C29</f>
        <v>126.851606666667</v>
      </c>
      <c r="T30" s="17">
        <f>+'[20]PCA-PCF'!$C29</f>
        <v>131.09646499999999</v>
      </c>
      <c r="U30" s="17">
        <f>+'[21]PCA-PCF'!$C29</f>
        <v>124.92613666666701</v>
      </c>
      <c r="V30" s="17">
        <f>+'[22]PCA-PCF'!$C29</f>
        <v>128.89041666666699</v>
      </c>
      <c r="W30" s="17">
        <f>+'[23]PCA-PCF'!$C29</f>
        <v>128.772893333333</v>
      </c>
      <c r="X30" s="17">
        <f>+'[24]PCA-PCF'!$C29</f>
        <v>119.953246666667</v>
      </c>
      <c r="Y30" s="17">
        <f>+'[25]PCA-PCF'!$C29</f>
        <v>122.83419833333301</v>
      </c>
      <c r="Z30" s="17">
        <f>+'[26]PCA-PCF'!$C29</f>
        <v>123.47562833333301</v>
      </c>
      <c r="AA30" s="17">
        <f>+'[27]PCA-PCF'!$C29</f>
        <v>119.185998333333</v>
      </c>
      <c r="AB30" s="17">
        <f>+'[28]PCA-PCF'!$C29</f>
        <v>118.197695</v>
      </c>
      <c r="AC30" s="17">
        <f>+'[29]PCA-PCF'!$C29</f>
        <v>118.371608333333</v>
      </c>
      <c r="AD30" s="17">
        <f>+'[30]PCA-PCF'!$C29</f>
        <v>118.244201666667</v>
      </c>
      <c r="AE30" s="17">
        <f>+'[31]PCA-PCF'!$C29</f>
        <v>117.5</v>
      </c>
      <c r="AF30" s="17">
        <f>+'[32]PCA-PCF'!$C29</f>
        <v>119.277466666667</v>
      </c>
      <c r="AG30" s="17">
        <f>+'[33]PCA-PCF'!$C29</f>
        <v>0</v>
      </c>
      <c r="AH30" s="16">
        <v>0.75</v>
      </c>
    </row>
    <row r="31" spans="1:108" ht="20.100000000000001" customHeight="1" x14ac:dyDescent="0.25">
      <c r="A31" s="15"/>
      <c r="B31" s="16">
        <v>0.79166666666666696</v>
      </c>
      <c r="C31" s="17">
        <f>+'[3]PCA-PCF'!$C30</f>
        <v>135.23935333333301</v>
      </c>
      <c r="D31" s="17">
        <f>+'[4]PCA-PCF'!$C30</f>
        <v>125.779385</v>
      </c>
      <c r="E31" s="17">
        <f>+'[5]PCA-PCF'!$C30</f>
        <v>125.951688333333</v>
      </c>
      <c r="F31" s="17">
        <f>+'[6]PCA-PCF'!$C30</f>
        <v>137.44472166666699</v>
      </c>
      <c r="G31" s="17">
        <f>+'[7]PCA-PCF'!$C30</f>
        <v>127.27532333333301</v>
      </c>
      <c r="H31" s="17">
        <f>+'[8]PCA-PCF'!$C30</f>
        <v>135.58481333333299</v>
      </c>
      <c r="I31" s="17">
        <f>+'[9]PCA-PCF'!$C30</f>
        <v>131.38683666666699</v>
      </c>
      <c r="J31" s="17">
        <f>+'[10]PCA-PCF'!$C30</f>
        <v>131.74517</v>
      </c>
      <c r="K31" s="17">
        <f>+'[11]PCA-PCF'!$C30</f>
        <v>132.344486666667</v>
      </c>
      <c r="L31" s="17">
        <f>+'[12]PCA-PCF'!$C30</f>
        <v>131.50431166666701</v>
      </c>
      <c r="M31" s="17">
        <f>+'[13]PCA-PCF'!$C30</f>
        <v>130.932346666667</v>
      </c>
      <c r="N31" s="17">
        <f>+'[14]PCA-PCF'!$C30</f>
        <v>131.95204333333299</v>
      </c>
      <c r="O31" s="17">
        <f>+'[15]PCA-PCF'!$C30</f>
        <v>131.53302333333301</v>
      </c>
      <c r="P31" s="17">
        <f>+'[16]PCA-PCF'!$C30</f>
        <v>126.194076666667</v>
      </c>
      <c r="Q31" s="17">
        <f>+'[17]PCA-PCF'!$C30</f>
        <v>131.95318</v>
      </c>
      <c r="R31" s="17">
        <f>+'[18]PCA-PCF'!$C30</f>
        <v>133.453171666667</v>
      </c>
      <c r="S31" s="17">
        <f>+'[19]PCA-PCF'!$C30</f>
        <v>129.432895</v>
      </c>
      <c r="T31" s="17">
        <f>+'[20]PCA-PCF'!$C30</f>
        <v>127.710465</v>
      </c>
      <c r="U31" s="17">
        <f>+'[21]PCA-PCF'!$C30</f>
        <v>127.563663333333</v>
      </c>
      <c r="V31" s="17">
        <f>+'[22]PCA-PCF'!$C30</f>
        <v>130.464738333333</v>
      </c>
      <c r="W31" s="17">
        <f>+'[23]PCA-PCF'!$C30</f>
        <v>129.764096666667</v>
      </c>
      <c r="X31" s="17">
        <f>+'[24]PCA-PCF'!$C30</f>
        <v>121.26166000000001</v>
      </c>
      <c r="Y31" s="17">
        <f>+'[25]PCA-PCF'!$C30</f>
        <v>128.984878333333</v>
      </c>
      <c r="Z31" s="17">
        <f>+'[26]PCA-PCF'!$C30</f>
        <v>122.12346833333299</v>
      </c>
      <c r="AA31" s="17">
        <f>+'[27]PCA-PCF'!$C30</f>
        <v>123.466606666667</v>
      </c>
      <c r="AB31" s="17">
        <f>+'[28]PCA-PCF'!$C30</f>
        <v>117.5</v>
      </c>
      <c r="AC31" s="17">
        <f>+'[29]PCA-PCF'!$C30</f>
        <v>117.5</v>
      </c>
      <c r="AD31" s="17">
        <f>+'[30]PCA-PCF'!$C30</f>
        <v>117.5</v>
      </c>
      <c r="AE31" s="17">
        <f>+'[31]PCA-PCF'!$C30</f>
        <v>117.5</v>
      </c>
      <c r="AF31" s="17">
        <f>+'[32]PCA-PCF'!$C30</f>
        <v>117.5</v>
      </c>
      <c r="AG31" s="17">
        <f>+'[33]PCA-PCF'!$C30</f>
        <v>0</v>
      </c>
      <c r="AH31" s="16">
        <v>0.79166666666666696</v>
      </c>
      <c r="DD31" s="18"/>
    </row>
    <row r="32" spans="1:108" ht="20.100000000000001" customHeight="1" x14ac:dyDescent="0.25">
      <c r="A32" s="15"/>
      <c r="B32" s="16">
        <v>0.83333333333333304</v>
      </c>
      <c r="C32" s="17">
        <f>+'[3]PCA-PCF'!$C31</f>
        <v>125.98488500000001</v>
      </c>
      <c r="D32" s="17">
        <f>+'[4]PCA-PCF'!$C31</f>
        <v>123.41182999999999</v>
      </c>
      <c r="E32" s="17">
        <f>+'[5]PCA-PCF'!$C31</f>
        <v>125.030235</v>
      </c>
      <c r="F32" s="17">
        <f>+'[6]PCA-PCF'!$C31</f>
        <v>135.07924</v>
      </c>
      <c r="G32" s="17">
        <f>+'[7]PCA-PCF'!$C31</f>
        <v>124.59695833333301</v>
      </c>
      <c r="H32" s="17">
        <f>+'[8]PCA-PCF'!$C31</f>
        <v>133.772613333333</v>
      </c>
      <c r="I32" s="17">
        <f>+'[9]PCA-PCF'!$C31</f>
        <v>125.07405</v>
      </c>
      <c r="J32" s="17">
        <f>+'[10]PCA-PCF'!$C31</f>
        <v>132.03747999999999</v>
      </c>
      <c r="K32" s="17">
        <f>+'[11]PCA-PCF'!$C31</f>
        <v>124.81604</v>
      </c>
      <c r="L32" s="17">
        <f>+'[12]PCA-PCF'!$C31</f>
        <v>129.227123333333</v>
      </c>
      <c r="M32" s="17">
        <f>+'[13]PCA-PCF'!$C31</f>
        <v>131.28126</v>
      </c>
      <c r="N32" s="17">
        <f>+'[14]PCA-PCF'!$C31</f>
        <v>132.20999166666701</v>
      </c>
      <c r="O32" s="17">
        <f>+'[15]PCA-PCF'!$C31</f>
        <v>133.4736</v>
      </c>
      <c r="P32" s="17">
        <f>+'[16]PCA-PCF'!$C31</f>
        <v>124.544596666667</v>
      </c>
      <c r="Q32" s="17">
        <f>+'[17]PCA-PCF'!$C31</f>
        <v>130.28100833333301</v>
      </c>
      <c r="R32" s="17">
        <f>+'[18]PCA-PCF'!$C31</f>
        <v>125.140685</v>
      </c>
      <c r="S32" s="17">
        <f>+'[19]PCA-PCF'!$C31</f>
        <v>130.254426666667</v>
      </c>
      <c r="T32" s="17">
        <f>+'[20]PCA-PCF'!$C31</f>
        <v>130.21826166666699</v>
      </c>
      <c r="U32" s="17">
        <f>+'[21]PCA-PCF'!$C31</f>
        <v>126.435773333333</v>
      </c>
      <c r="V32" s="17">
        <f>+'[22]PCA-PCF'!$C31</f>
        <v>128.18304333333299</v>
      </c>
      <c r="W32" s="17">
        <f>+'[23]PCA-PCF'!$C31</f>
        <v>126.019951666667</v>
      </c>
      <c r="X32" s="17">
        <f>+'[24]PCA-PCF'!$C31</f>
        <v>118.416996666667</v>
      </c>
      <c r="Y32" s="17">
        <f>+'[25]PCA-PCF'!$C31</f>
        <v>125.392001666667</v>
      </c>
      <c r="Z32" s="17">
        <f>+'[26]PCA-PCF'!$C31</f>
        <v>123.479358333333</v>
      </c>
      <c r="AA32" s="17">
        <f>+'[27]PCA-PCF'!$C31</f>
        <v>121.878775</v>
      </c>
      <c r="AB32" s="17">
        <f>+'[28]PCA-PCF'!$C31</f>
        <v>117.756831666667</v>
      </c>
      <c r="AC32" s="17">
        <f>+'[29]PCA-PCF'!$C31</f>
        <v>117.5</v>
      </c>
      <c r="AD32" s="17">
        <f>+'[30]PCA-PCF'!$C31</f>
        <v>117.5</v>
      </c>
      <c r="AE32" s="17">
        <f>+'[31]PCA-PCF'!$C31</f>
        <v>117.5</v>
      </c>
      <c r="AF32" s="17">
        <f>+'[32]PCA-PCF'!$C31</f>
        <v>117.5</v>
      </c>
      <c r="AG32" s="17">
        <f>+'[33]PCA-PCF'!$C31</f>
        <v>0</v>
      </c>
      <c r="AH32" s="16">
        <v>0.83333333333333304</v>
      </c>
    </row>
    <row r="33" spans="1:62" ht="20.100000000000001" customHeight="1" x14ac:dyDescent="0.25">
      <c r="A33" s="15"/>
      <c r="B33" s="16">
        <v>0.875</v>
      </c>
      <c r="C33" s="17">
        <f>+'[3]PCA-PCF'!$C32</f>
        <v>126.660076666667</v>
      </c>
      <c r="D33" s="17">
        <f>+'[4]PCA-PCF'!$C32</f>
        <v>125.826651666667</v>
      </c>
      <c r="E33" s="17">
        <f>+'[5]PCA-PCF'!$C32</f>
        <v>125.59994500000001</v>
      </c>
      <c r="F33" s="17">
        <f>+'[6]PCA-PCF'!$C32</f>
        <v>134.91611</v>
      </c>
      <c r="G33" s="17">
        <f>+'[7]PCA-PCF'!$C32</f>
        <v>125.27177666666699</v>
      </c>
      <c r="H33" s="17">
        <f>+'[8]PCA-PCF'!$C32</f>
        <v>128.19310833333299</v>
      </c>
      <c r="I33" s="17">
        <f>+'[9]PCA-PCF'!$C32</f>
        <v>126.56332999999999</v>
      </c>
      <c r="J33" s="17">
        <f>+'[10]PCA-PCF'!$C32</f>
        <v>129.40497666666701</v>
      </c>
      <c r="K33" s="17">
        <f>+'[11]PCA-PCF'!$C32</f>
        <v>127.636135</v>
      </c>
      <c r="L33" s="17">
        <f>+'[12]PCA-PCF'!$C32</f>
        <v>123.33055166666701</v>
      </c>
      <c r="M33" s="17">
        <f>+'[13]PCA-PCF'!$C32</f>
        <v>133.66399000000001</v>
      </c>
      <c r="N33" s="17">
        <f>+'[14]PCA-PCF'!$C32</f>
        <v>128.990781666667</v>
      </c>
      <c r="O33" s="17">
        <f>+'[15]PCA-PCF'!$C32</f>
        <v>125.230555</v>
      </c>
      <c r="P33" s="17">
        <f>+'[16]PCA-PCF'!$C32</f>
        <v>124.87330666666701</v>
      </c>
      <c r="Q33" s="17">
        <f>+'[17]PCA-PCF'!$C32</f>
        <v>121.41728500000001</v>
      </c>
      <c r="R33" s="17">
        <f>+'[18]PCA-PCF'!$C32</f>
        <v>123.105345</v>
      </c>
      <c r="S33" s="17">
        <f>+'[19]PCA-PCF'!$C32</f>
        <v>132.58262166666699</v>
      </c>
      <c r="T33" s="17">
        <f>+'[20]PCA-PCF'!$C32</f>
        <v>123.942086666667</v>
      </c>
      <c r="U33" s="17">
        <f>+'[21]PCA-PCF'!$C32</f>
        <v>123.402646666667</v>
      </c>
      <c r="V33" s="17">
        <f>+'[22]PCA-PCF'!$C32</f>
        <v>120.957308333333</v>
      </c>
      <c r="W33" s="17">
        <f>+'[23]PCA-PCF'!$C32</f>
        <v>125.99976333333299</v>
      </c>
      <c r="X33" s="17">
        <f>+'[24]PCA-PCF'!$C32</f>
        <v>119.824831666667</v>
      </c>
      <c r="Y33" s="17">
        <f>+'[25]PCA-PCF'!$C32</f>
        <v>121.399223333333</v>
      </c>
      <c r="Z33" s="17">
        <f>+'[26]PCA-PCF'!$C32</f>
        <v>123.460698333333</v>
      </c>
      <c r="AA33" s="17">
        <f>+'[27]PCA-PCF'!$C32</f>
        <v>117.786323333333</v>
      </c>
      <c r="AB33" s="17">
        <f>+'[28]PCA-PCF'!$C32</f>
        <v>118.759216666667</v>
      </c>
      <c r="AC33" s="17">
        <f>+'[29]PCA-PCF'!$C32</f>
        <v>118.35666000000001</v>
      </c>
      <c r="AD33" s="17">
        <f>+'[30]PCA-PCF'!$C32</f>
        <v>117.5</v>
      </c>
      <c r="AE33" s="17">
        <f>+'[31]PCA-PCF'!$C32</f>
        <v>117.5</v>
      </c>
      <c r="AF33" s="17">
        <f>+'[32]PCA-PCF'!$C32</f>
        <v>118.431453333333</v>
      </c>
      <c r="AG33" s="17">
        <f>+'[33]PCA-PCF'!$C32</f>
        <v>0</v>
      </c>
      <c r="AH33" s="16">
        <v>0.875</v>
      </c>
    </row>
    <row r="34" spans="1:62" ht="20.100000000000001" customHeight="1" x14ac:dyDescent="0.25">
      <c r="A34" s="15"/>
      <c r="B34" s="16">
        <v>0.91666666666666696</v>
      </c>
      <c r="C34" s="17">
        <f>+'[3]PCA-PCF'!$C33</f>
        <v>124.23653</v>
      </c>
      <c r="D34" s="17">
        <f>+'[4]PCA-PCF'!$C33</f>
        <v>119.301483333333</v>
      </c>
      <c r="E34" s="17">
        <f>+'[5]PCA-PCF'!$C33</f>
        <v>121.16424000000001</v>
      </c>
      <c r="F34" s="17">
        <f>+'[6]PCA-PCF'!$C33</f>
        <v>127.504141666667</v>
      </c>
      <c r="G34" s="17">
        <f>+'[7]PCA-PCF'!$C33</f>
        <v>124.119188333333</v>
      </c>
      <c r="H34" s="17">
        <f>+'[8]PCA-PCF'!$C33</f>
        <v>126.05612833333301</v>
      </c>
      <c r="I34" s="17">
        <f>+'[9]PCA-PCF'!$C33</f>
        <v>126.380411666667</v>
      </c>
      <c r="J34" s="17">
        <f>+'[10]PCA-PCF'!$C33</f>
        <v>128.38861499999999</v>
      </c>
      <c r="K34" s="17">
        <f>+'[11]PCA-PCF'!$C33</f>
        <v>126.283666666667</v>
      </c>
      <c r="L34" s="17">
        <f>+'[12]PCA-PCF'!$C33</f>
        <v>126.55334833333301</v>
      </c>
      <c r="M34" s="17">
        <f>+'[13]PCA-PCF'!$C33</f>
        <v>132.098293333333</v>
      </c>
      <c r="N34" s="17">
        <f>+'[14]PCA-PCF'!$C33</f>
        <v>124.44185666666699</v>
      </c>
      <c r="O34" s="17">
        <f>+'[15]PCA-PCF'!$C33</f>
        <v>121.027148333333</v>
      </c>
      <c r="P34" s="17">
        <f>+'[16]PCA-PCF'!$C33</f>
        <v>120.849</v>
      </c>
      <c r="Q34" s="17">
        <f>+'[17]PCA-PCF'!$C33</f>
        <v>122.914886666667</v>
      </c>
      <c r="R34" s="17">
        <f>+'[18]PCA-PCF'!$C33</f>
        <v>122.84223666666701</v>
      </c>
      <c r="S34" s="17">
        <f>+'[19]PCA-PCF'!$C33</f>
        <v>126.5309</v>
      </c>
      <c r="T34" s="17">
        <f>+'[20]PCA-PCF'!$C33</f>
        <v>120.09233999999999</v>
      </c>
      <c r="U34" s="17">
        <f>+'[21]PCA-PCF'!$C33</f>
        <v>117.57980000000001</v>
      </c>
      <c r="V34" s="17">
        <f>+'[22]PCA-PCF'!$C33</f>
        <v>119.362981666667</v>
      </c>
      <c r="W34" s="17">
        <f>+'[23]PCA-PCF'!$C33</f>
        <v>126.264771666667</v>
      </c>
      <c r="X34" s="17">
        <f>+'[24]PCA-PCF'!$C33</f>
        <v>117.57980000000001</v>
      </c>
      <c r="Y34" s="17">
        <f>+'[25]PCA-PCF'!$C33</f>
        <v>118.223743333334</v>
      </c>
      <c r="Z34" s="17">
        <f>+'[26]PCA-PCF'!$C33</f>
        <v>119.88719500000001</v>
      </c>
      <c r="AA34" s="17">
        <f>+'[27]PCA-PCF'!$C33</f>
        <v>118.832698333333</v>
      </c>
      <c r="AB34" s="17">
        <f>+'[28]PCA-PCF'!$C33</f>
        <v>117.5</v>
      </c>
      <c r="AC34" s="17">
        <f>+'[29]PCA-PCF'!$C33</f>
        <v>117.79325</v>
      </c>
      <c r="AD34" s="17">
        <f>+'[30]PCA-PCF'!$C33</f>
        <v>118.515696666667</v>
      </c>
      <c r="AE34" s="17">
        <f>+'[31]PCA-PCF'!$C33</f>
        <v>117.5</v>
      </c>
      <c r="AF34" s="17">
        <f>+'[32]PCA-PCF'!$C33</f>
        <v>117.5</v>
      </c>
      <c r="AG34" s="17">
        <f>+'[33]PCA-PCF'!$C33</f>
        <v>0</v>
      </c>
      <c r="AH34" s="16">
        <v>0.91666666666666696</v>
      </c>
    </row>
    <row r="35" spans="1:62" ht="20.100000000000001" customHeight="1" x14ac:dyDescent="0.25">
      <c r="A35" s="15"/>
      <c r="B35" s="16">
        <v>0.95833333333333304</v>
      </c>
      <c r="C35" s="17">
        <f>+'[3]PCA-PCF'!$C34</f>
        <v>119.381738333333</v>
      </c>
      <c r="D35" s="17">
        <f>+'[4]PCA-PCF'!$C34</f>
        <v>119.23073833333299</v>
      </c>
      <c r="E35" s="17">
        <f>+'[5]PCA-PCF'!$C34</f>
        <v>121.57242333333301</v>
      </c>
      <c r="F35" s="17">
        <f>+'[6]PCA-PCF'!$C34</f>
        <v>125.92248833333301</v>
      </c>
      <c r="G35" s="17">
        <f>+'[7]PCA-PCF'!$C34</f>
        <v>119.153726666667</v>
      </c>
      <c r="H35" s="17">
        <f>+'[8]PCA-PCF'!$C34</f>
        <v>125.14118000000001</v>
      </c>
      <c r="I35" s="17">
        <f>+'[9]PCA-PCF'!$C34</f>
        <v>119.983225</v>
      </c>
      <c r="J35" s="17">
        <f>+'[10]PCA-PCF'!$C34</f>
        <v>123.56225833333301</v>
      </c>
      <c r="K35" s="17">
        <f>+'[11]PCA-PCF'!$C34</f>
        <v>121.333118333333</v>
      </c>
      <c r="L35" s="17">
        <f>+'[12]PCA-PCF'!$C34</f>
        <v>117.465355</v>
      </c>
      <c r="M35" s="17">
        <f>+'[13]PCA-PCF'!$C34</f>
        <v>122.953065</v>
      </c>
      <c r="N35" s="17">
        <f>+'[14]PCA-PCF'!$C34</f>
        <v>118.46347</v>
      </c>
      <c r="O35" s="17">
        <f>+'[15]PCA-PCF'!$C34</f>
        <v>116.36283666666699</v>
      </c>
      <c r="P35" s="17">
        <f>+'[16]PCA-PCF'!$C34</f>
        <v>122.777135</v>
      </c>
      <c r="Q35" s="17">
        <f>+'[17]PCA-PCF'!$C34</f>
        <v>123.286046666667</v>
      </c>
      <c r="R35" s="17">
        <f>+'[18]PCA-PCF'!$C34</f>
        <v>120.229615</v>
      </c>
      <c r="S35" s="17">
        <f>+'[19]PCA-PCF'!$C34</f>
        <v>117.58591</v>
      </c>
      <c r="T35" s="17">
        <f>+'[20]PCA-PCF'!$C34</f>
        <v>119.508751666667</v>
      </c>
      <c r="U35" s="17">
        <f>+'[21]PCA-PCF'!$C34</f>
        <v>120.228745</v>
      </c>
      <c r="V35" s="17">
        <f>+'[22]PCA-PCF'!$C34</f>
        <v>119.98108999999999</v>
      </c>
      <c r="W35" s="17">
        <f>+'[23]PCA-PCF'!$C34</f>
        <v>119.55330833333301</v>
      </c>
      <c r="X35" s="17">
        <f>+'[24]PCA-PCF'!$C34</f>
        <v>119.61368666666699</v>
      </c>
      <c r="Y35" s="17">
        <f>+'[25]PCA-PCF'!$C34</f>
        <v>117.478753333333</v>
      </c>
      <c r="Z35" s="17">
        <f>+'[26]PCA-PCF'!$C34</f>
        <v>116.42028166666699</v>
      </c>
      <c r="AA35" s="17">
        <f>+'[27]PCA-PCF'!$C34</f>
        <v>117.5</v>
      </c>
      <c r="AB35" s="17">
        <f>+'[28]PCA-PCF'!$C34</f>
        <v>117.5</v>
      </c>
      <c r="AC35" s="17">
        <f>+'[29]PCA-PCF'!$C34</f>
        <v>116.81753</v>
      </c>
      <c r="AD35" s="17">
        <f>+'[30]PCA-PCF'!$C34</f>
        <v>115.2</v>
      </c>
      <c r="AE35" s="17">
        <f>+'[31]PCA-PCF'!$C34</f>
        <v>117.5</v>
      </c>
      <c r="AF35" s="17">
        <f>+'[32]PCA-PCF'!$C34</f>
        <v>116.406331666667</v>
      </c>
      <c r="AG35" s="17">
        <f>+'[33]PCA-PCF'!$C34</f>
        <v>0</v>
      </c>
      <c r="AH35" s="16">
        <v>0.95833333333333304</v>
      </c>
    </row>
    <row r="36" spans="1:62" ht="20.100000000000001" customHeight="1" x14ac:dyDescent="0.25">
      <c r="A36" s="15"/>
      <c r="B36" s="19" t="s">
        <v>3</v>
      </c>
      <c r="C36" s="17">
        <f>+'[3]PCA-PCF'!$C35</f>
        <v>120.90958000000001</v>
      </c>
      <c r="D36" s="17">
        <f>+'[4]PCA-PCF'!$C35</f>
        <v>120.839456666667</v>
      </c>
      <c r="E36" s="17">
        <f>+'[5]PCA-PCF'!$C35</f>
        <v>116.353463333333</v>
      </c>
      <c r="F36" s="17">
        <f>+'[6]PCA-PCF'!$C35</f>
        <v>123.185211666667</v>
      </c>
      <c r="G36" s="17">
        <f>+'[7]PCA-PCF'!$C35</f>
        <v>119.158133333333</v>
      </c>
      <c r="H36" s="17">
        <f>+'[8]PCA-PCF'!$C35</f>
        <v>119.741895</v>
      </c>
      <c r="I36" s="17">
        <f>+'[9]PCA-PCF'!$C35</f>
        <v>119.91606</v>
      </c>
      <c r="J36" s="17">
        <f>+'[10]PCA-PCF'!$C35</f>
        <v>120.069455</v>
      </c>
      <c r="K36" s="17">
        <f>+'[11]PCA-PCF'!$C35</f>
        <v>119.907181666667</v>
      </c>
      <c r="L36" s="17">
        <f>+'[12]PCA-PCF'!$C35</f>
        <v>120.972573333333</v>
      </c>
      <c r="M36" s="17">
        <f>+'[13]PCA-PCF'!$C35</f>
        <v>120.849</v>
      </c>
      <c r="N36" s="17">
        <f>+'[14]PCA-PCF'!$C35</f>
        <v>116.500043333333</v>
      </c>
      <c r="O36" s="17">
        <f>+'[15]PCA-PCF'!$C35</f>
        <v>116.029278333333</v>
      </c>
      <c r="P36" s="17">
        <f>+'[16]PCA-PCF'!$C35</f>
        <v>117.566793333333</v>
      </c>
      <c r="Q36" s="17">
        <f>+'[17]PCA-PCF'!$C35</f>
        <v>120.717986666667</v>
      </c>
      <c r="R36" s="17">
        <f>+'[18]PCA-PCF'!$C35</f>
        <v>119.364</v>
      </c>
      <c r="S36" s="17">
        <f>+'[19]PCA-PCF'!$C35</f>
        <v>117.57980000000001</v>
      </c>
      <c r="T36" s="17">
        <f>+'[20]PCA-PCF'!$C35</f>
        <v>118.90311</v>
      </c>
      <c r="U36" s="17">
        <f>+'[21]PCA-PCF'!$C35</f>
        <v>117.57980000000001</v>
      </c>
      <c r="V36" s="17">
        <f>+'[22]PCA-PCF'!$C35</f>
        <v>117.57980000000001</v>
      </c>
      <c r="W36" s="17">
        <f>+'[23]PCA-PCF'!$C35</f>
        <v>117.786796666667</v>
      </c>
      <c r="X36" s="17">
        <f>+'[24]PCA-PCF'!$C35</f>
        <v>117.21</v>
      </c>
      <c r="Y36" s="17">
        <f>+'[25]PCA-PCF'!$C35</f>
        <v>117.47754</v>
      </c>
      <c r="Z36" s="17">
        <f>+'[26]PCA-PCF'!$C35</f>
        <v>115.64372666666701</v>
      </c>
      <c r="AA36" s="17">
        <f>+'[27]PCA-PCF'!$C35</f>
        <v>115.66</v>
      </c>
      <c r="AB36" s="17">
        <f>+'[28]PCA-PCF'!$C35</f>
        <v>115.276666666667</v>
      </c>
      <c r="AC36" s="17">
        <f>+'[29]PCA-PCF'!$C35</f>
        <v>115.2</v>
      </c>
      <c r="AD36" s="17">
        <f>+'[30]PCA-PCF'!$C35</f>
        <v>115.2</v>
      </c>
      <c r="AE36" s="17">
        <f>+'[31]PCA-PCF'!$C35</f>
        <v>117.602263333333</v>
      </c>
      <c r="AF36" s="17">
        <f>+'[32]PCA-PCF'!$C35</f>
        <v>115.2</v>
      </c>
      <c r="AG36" s="17">
        <f>+'[33]PCA-PCF'!$C35</f>
        <v>0</v>
      </c>
      <c r="AH36" s="19" t="s">
        <v>3</v>
      </c>
    </row>
    <row r="37" spans="1:62" x14ac:dyDescent="0.25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1:62" ht="20.100000000000001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8.75" x14ac:dyDescent="0.25">
      <c r="B39" s="8" t="s">
        <v>4</v>
      </c>
      <c r="C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x14ac:dyDescent="0.25">
      <c r="B40" s="23"/>
      <c r="C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3.5" customHeight="1" x14ac:dyDescent="0.25">
      <c r="B41" s="23"/>
      <c r="C41" s="14">
        <f>+[34]Sheet1!$B$10</f>
        <v>41944</v>
      </c>
      <c r="D41" s="14">
        <f>+[35]Sheet1!$B$10</f>
        <v>41945</v>
      </c>
      <c r="E41" s="14">
        <f>+[36]Sheet1!$B$10</f>
        <v>41946</v>
      </c>
      <c r="F41" s="14">
        <f>+[37]Sheet1!$B$10</f>
        <v>41947</v>
      </c>
      <c r="G41" s="14">
        <f>+[38]Sheet1!$B$10</f>
        <v>41948</v>
      </c>
      <c r="H41" s="14">
        <f>+[39]Sheet1!$B$10</f>
        <v>41949</v>
      </c>
      <c r="I41" s="14">
        <f>+[40]Sheet1!$B$10</f>
        <v>41950</v>
      </c>
      <c r="J41" s="14">
        <f>+[41]Sheet1!$B$10</f>
        <v>41951</v>
      </c>
      <c r="K41" s="14">
        <f>+[42]Sheet1!$B$10</f>
        <v>41952</v>
      </c>
      <c r="L41" s="14">
        <f>+[43]Sheet1!$B$10</f>
        <v>41953</v>
      </c>
      <c r="M41" s="14">
        <f>+[44]Sheet1!$B$10</f>
        <v>41954</v>
      </c>
      <c r="N41" s="14">
        <f>+[45]Sheet1!$B$10</f>
        <v>41955</v>
      </c>
      <c r="O41" s="14">
        <f>+[46]Sheet1!$B$10</f>
        <v>41956</v>
      </c>
      <c r="P41" s="14">
        <f>+[47]Sheet1!$B$10</f>
        <v>41957</v>
      </c>
      <c r="Q41" s="14">
        <f>+[48]Sheet1!$B$10</f>
        <v>41958</v>
      </c>
      <c r="R41" s="14">
        <f>+[49]Sheet1!$B$10</f>
        <v>41959</v>
      </c>
      <c r="S41" s="14">
        <f>+[50]Sheet1!$B$10</f>
        <v>41960</v>
      </c>
      <c r="T41" s="14">
        <f>+[51]Sheet1!$B$10</f>
        <v>41961</v>
      </c>
      <c r="U41" s="14">
        <f>+[52]Sheet1!$B$10</f>
        <v>41962</v>
      </c>
      <c r="V41" s="14">
        <f>+[53]Sheet1!$B$10</f>
        <v>41963</v>
      </c>
      <c r="W41" s="14">
        <f>+[54]Sheet1!$B$10</f>
        <v>41964</v>
      </c>
      <c r="X41" s="14">
        <f>+[55]Sheet1!$B$10</f>
        <v>41965</v>
      </c>
      <c r="Y41" s="14">
        <f>+[56]Sheet1!$B$10</f>
        <v>41966</v>
      </c>
      <c r="Z41" s="14">
        <f>+[57]Sheet1!$B$10</f>
        <v>41967</v>
      </c>
      <c r="AA41" s="14">
        <f>+[58]Sheet1!$B$10</f>
        <v>41968</v>
      </c>
      <c r="AB41" s="14">
        <f>+[59]Sheet1!$B$10</f>
        <v>41969</v>
      </c>
      <c r="AC41" s="14">
        <f>+[60]Sheet1!$B$10</f>
        <v>41970</v>
      </c>
      <c r="AD41" s="14">
        <f>+[61]Sheet1!$B$10</f>
        <v>41971</v>
      </c>
      <c r="AE41" s="14">
        <f>+[62]Sheet1!$B$10</f>
        <v>41972</v>
      </c>
      <c r="AF41" s="14">
        <f>+[63]Sheet1!$B$10</f>
        <v>41973</v>
      </c>
      <c r="AG41" s="14">
        <f>+[64]Sheet1!$B$10</f>
        <v>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24" customFormat="1" ht="19.5" customHeight="1" x14ac:dyDescent="0.25">
      <c r="B42" s="25" t="s">
        <v>5</v>
      </c>
      <c r="C42" s="17">
        <f>+[34]Sheet1!$N$110</f>
        <v>0.5</v>
      </c>
      <c r="D42" s="17">
        <f>+[35]Sheet1!$N$110</f>
        <v>0.5</v>
      </c>
      <c r="E42" s="17">
        <f>+[36]Sheet1!$N$110</f>
        <v>0.5</v>
      </c>
      <c r="F42" s="17">
        <f>+[37]Sheet1!$N$110</f>
        <v>0.5</v>
      </c>
      <c r="G42" s="17">
        <f>+[38]Sheet1!$N$110</f>
        <v>0.5</v>
      </c>
      <c r="H42" s="17">
        <f>+[39]Sheet1!$N$110</f>
        <v>0.5</v>
      </c>
      <c r="I42" s="17">
        <f>+[40]Sheet1!$N$110</f>
        <v>0.5</v>
      </c>
      <c r="J42" s="17">
        <f>+[41]Sheet1!$N$110</f>
        <v>214.5</v>
      </c>
      <c r="K42" s="17">
        <f>+[42]Sheet1!$N$110</f>
        <v>0.5</v>
      </c>
      <c r="L42" s="17">
        <f>+[43]Sheet1!$N$110</f>
        <v>0.5</v>
      </c>
      <c r="M42" s="17">
        <f>+[44]Sheet1!$N$110</f>
        <v>190</v>
      </c>
      <c r="N42" s="17">
        <f>+[45]Sheet1!$N$110</f>
        <v>0.5</v>
      </c>
      <c r="O42" s="17">
        <f>+[46]Sheet1!$N$110</f>
        <v>0.5</v>
      </c>
      <c r="P42" s="17">
        <f>+[47]Sheet1!$N$110</f>
        <v>0.5</v>
      </c>
      <c r="Q42" s="17">
        <f>+[48]Sheet1!$N$110</f>
        <v>0.5</v>
      </c>
      <c r="R42" s="17">
        <f>+[49]Sheet1!$N$110</f>
        <v>0.5</v>
      </c>
      <c r="S42" s="17">
        <f>+[50]Sheet1!$N$110</f>
        <v>0.5</v>
      </c>
      <c r="T42" s="17">
        <f>+[51]Sheet1!$N$110</f>
        <v>0.5</v>
      </c>
      <c r="U42" s="17">
        <f>+[52]Sheet1!$N$110</f>
        <v>0.5</v>
      </c>
      <c r="V42" s="17">
        <f>+[53]Sheet1!$N$110</f>
        <v>0.5</v>
      </c>
      <c r="W42" s="17">
        <f>+[54]Sheet1!$N$110</f>
        <v>0.5</v>
      </c>
      <c r="X42" s="17">
        <f>+[55]Sheet1!$N$110</f>
        <v>214.5</v>
      </c>
      <c r="Y42" s="17">
        <f>+[56]Sheet1!$N$110</f>
        <v>0.5</v>
      </c>
      <c r="Z42" s="17">
        <f>+[57]Sheet1!$N$110</f>
        <v>0.5</v>
      </c>
      <c r="AA42" s="17">
        <f>+[58]Sheet1!$N$110</f>
        <v>0.5</v>
      </c>
      <c r="AB42" s="17">
        <f>+[59]Sheet1!$N$110</f>
        <v>0.5</v>
      </c>
      <c r="AC42" s="17">
        <f>+[60]Sheet1!$N$110</f>
        <v>0.5</v>
      </c>
      <c r="AD42" s="17">
        <f>+[61]Sheet1!$N$110</f>
        <v>0.5</v>
      </c>
      <c r="AE42" s="17">
        <f>+[62]Sheet1!$N$110</f>
        <v>0.5</v>
      </c>
      <c r="AF42" s="17">
        <f>+[63]Sheet1!$N$110</f>
        <v>0.5</v>
      </c>
      <c r="AG42" s="17">
        <f>+[64]Sheet1!$N$110</f>
        <v>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x14ac:dyDescent="0.25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x14ac:dyDescent="0.25">
      <c r="B44" s="23"/>
      <c r="C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x14ac:dyDescent="0.25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8.75" x14ac:dyDescent="0.25">
      <c r="B46" s="8" t="s">
        <v>6</v>
      </c>
      <c r="C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x14ac:dyDescent="0.25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x14ac:dyDescent="0.25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2:62" x14ac:dyDescent="0.25">
      <c r="B49" s="25" t="s">
        <v>5</v>
      </c>
      <c r="C49" s="28" t="s">
        <v>7</v>
      </c>
      <c r="D49" s="25" t="s">
        <v>8</v>
      </c>
      <c r="E49" s="25" t="s">
        <v>9</v>
      </c>
      <c r="F49" s="25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2:62" x14ac:dyDescent="0.25">
      <c r="B50" s="29" t="s">
        <v>10</v>
      </c>
      <c r="C50" s="17">
        <f>MAX($C$13:$AF$36)</f>
        <v>137.44472166666699</v>
      </c>
      <c r="D50" s="17">
        <f>MIN($C$13:$AF$36)</f>
        <v>102.9</v>
      </c>
      <c r="E50" s="17">
        <f>+[1]LIQUIDAC!BV288/[1]LIQUIDAC!BU288</f>
        <v>98.04248361921556</v>
      </c>
      <c r="F50" s="17">
        <f>AVERAGE($C$13:$AF$36)</f>
        <v>120.96504729462035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2:62" x14ac:dyDescent="0.25">
      <c r="B51" s="29" t="s">
        <v>11</v>
      </c>
      <c r="C51" s="17">
        <f>MAX($C$42:$AF$42)</f>
        <v>214.5</v>
      </c>
      <c r="D51" s="17">
        <f>MIN($C$42:$AF$42)</f>
        <v>0.5</v>
      </c>
      <c r="E51" s="17">
        <f>[1]LIQUIDAC!BV290/[1]LIQUIDAC!BU290</f>
        <v>107.40790354051053</v>
      </c>
      <c r="F51" s="17">
        <f>AVERAGE($C$42:$AF$42)</f>
        <v>21.083333333333332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2:62" x14ac:dyDescent="0.25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2:62" x14ac:dyDescent="0.25">
      <c r="B53" s="23"/>
      <c r="C53" s="20"/>
      <c r="E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</sheetData>
  <sheetProtection password="8891" sheet="1" objects="1" scenarios="1"/>
  <conditionalFormatting sqref="C11:Q11">
    <cfRule type="cellIs" dxfId="22" priority="19" stopIfTrue="1" operator="equal">
      <formula>TRUNC(C$12,0)</formula>
    </cfRule>
  </conditionalFormatting>
  <conditionalFormatting sqref="C42:O42 Q42">
    <cfRule type="cellIs" dxfId="21" priority="20" stopIfTrue="1" operator="equal">
      <formula>$C$51</formula>
    </cfRule>
    <cfRule type="cellIs" dxfId="20" priority="21" stopIfTrue="1" operator="equal">
      <formula>$D$51</formula>
    </cfRule>
  </conditionalFormatting>
  <conditionalFormatting sqref="C37">
    <cfRule type="cellIs" dxfId="19" priority="18" operator="notEqual">
      <formula>0</formula>
    </cfRule>
  </conditionalFormatting>
  <conditionalFormatting sqref="C11:Q11">
    <cfRule type="cellIs" dxfId="18" priority="17" stopIfTrue="1" operator="equal">
      <formula>TRUNC(C$12,0)</formula>
    </cfRule>
  </conditionalFormatting>
  <conditionalFormatting sqref="C13:C36">
    <cfRule type="cellIs" dxfId="17" priority="16" operator="equal">
      <formula>$D$50</formula>
    </cfRule>
    <cfRule type="cellIs" dxfId="16" priority="22" stopIfTrue="1" operator="equal">
      <formula>$C$50</formula>
    </cfRule>
    <cfRule type="cellIs" dxfId="15" priority="23" stopIfTrue="1" operator="equal">
      <formula>$D$50</formula>
    </cfRule>
  </conditionalFormatting>
  <conditionalFormatting sqref="R11:AG11">
    <cfRule type="cellIs" dxfId="14" priority="13" stopIfTrue="1" operator="equal">
      <formula>TRUNC(R$12,0)</formula>
    </cfRule>
  </conditionalFormatting>
  <conditionalFormatting sqref="R42:AF42">
    <cfRule type="cellIs" dxfId="13" priority="14" stopIfTrue="1" operator="equal">
      <formula>$C$51</formula>
    </cfRule>
    <cfRule type="cellIs" dxfId="12" priority="15" stopIfTrue="1" operator="equal">
      <formula>$D$51</formula>
    </cfRule>
  </conditionalFormatting>
  <conditionalFormatting sqref="R11:AG11">
    <cfRule type="cellIs" dxfId="11" priority="12" stopIfTrue="1" operator="equal">
      <formula>TRUNC(R$12,0)</formula>
    </cfRule>
  </conditionalFormatting>
  <conditionalFormatting sqref="D37:AG37">
    <cfRule type="cellIs" dxfId="10" priority="9" operator="notEqual">
      <formula>0</formula>
    </cfRule>
  </conditionalFormatting>
  <conditionalFormatting sqref="D13:AG36">
    <cfRule type="cellIs" dxfId="9" priority="8" operator="equal">
      <formula>$D$50</formula>
    </cfRule>
    <cfRule type="cellIs" dxfId="8" priority="10" stopIfTrue="1" operator="equal">
      <formula>$C$50</formula>
    </cfRule>
    <cfRule type="cellIs" dxfId="7" priority="11" stopIfTrue="1" operator="equal">
      <formula>$D$50</formula>
    </cfRule>
  </conditionalFormatting>
  <conditionalFormatting sqref="AG42">
    <cfRule type="cellIs" dxfId="6" priority="6" stopIfTrue="1" operator="equal">
      <formula>$C$51</formula>
    </cfRule>
    <cfRule type="cellIs" dxfId="5" priority="7" stopIfTrue="1" operator="equal">
      <formula>$D$51</formula>
    </cfRule>
  </conditionalFormatting>
  <conditionalFormatting sqref="C50:F50">
    <cfRule type="cellIs" dxfId="4" priority="3" operator="equal">
      <formula>$D$50</formula>
    </cfRule>
    <cfRule type="cellIs" dxfId="3" priority="4" stopIfTrue="1" operator="equal">
      <formula>$C$50</formula>
    </cfRule>
    <cfRule type="cellIs" dxfId="2" priority="5" stopIfTrue="1" operator="equal">
      <formula>$D$50</formula>
    </cfRule>
  </conditionalFormatting>
  <conditionalFormatting sqref="P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2014-12-15T15:16:17Z</dcterms:created>
  <dcterms:modified xsi:type="dcterms:W3CDTF">2014-12-15T15:20:17Z</dcterms:modified>
</cp:coreProperties>
</file>