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075" windowHeight="672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Contratada">[1]INY!$B$1048575</definedName>
    <definedName name="_xlnm.Print_Area" localSheetId="0">PRECIOS!$B$2:$AG$52</definedName>
  </definedNames>
  <calcPr calcId="144525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F51" i="1" s="1"/>
  <c r="C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F50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C50" i="1" l="1"/>
  <c r="D50" i="1"/>
  <c r="C37" i="1"/>
  <c r="D51" i="1"/>
  <c r="C51" i="1"/>
</calcChain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<sst xmlns="http://schemas.openxmlformats.org/spreadsheetml/2006/main" count="14" uniqueCount="12">
  <si>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</si>
  <si>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DICIEMBRE 2013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</si>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</sst>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6" x14ac:knownFonts="1">
    <font>
      <sz val="9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0" fillId="4" borderId="0" xfId="0" applyFill="1"/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22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609975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29</xdr:col>
      <xdr:colOff>0</xdr:colOff>
      <xdr:row>2</xdr:row>
      <xdr:rowOff>0</xdr:rowOff>
    </xdr:from>
    <xdr:to>
      <xdr:col>31</xdr:col>
      <xdr:colOff>385445</xdr:colOff>
      <xdr:row>6</xdr:row>
      <xdr:rowOff>38100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564100" y="485775"/>
          <a:ext cx="158559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Dic_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0812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0912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1012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1112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1212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1312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1412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151220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1612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1712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Precio%20de%20Energ&#237;a%20de%20Dic%201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18122013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1912201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2012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211220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2212201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2312201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2412201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2512201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2612201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2712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0112201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2812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29122013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30122013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31122013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011213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021213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031213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0412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05121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0612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021220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07121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081213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091213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101213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11121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12121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1312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14121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151213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1612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03122013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171213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181213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19121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20121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2112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2212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2312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2412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251213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2612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04122013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2712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2812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291213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301213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_pot_3112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0512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0612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arcia\AppData\Local\Temp\Rar$DI00.622\Transacciones_0712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EXT"/>
      <sheetName val="INY"/>
      <sheetName val="PRECIOS"/>
      <sheetName val="LIQUIDAC"/>
      <sheetName val="PEAJE"/>
      <sheetName val="HPA-POT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HPA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PLASTINIC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/>
      <sheetData sheetId="4">
        <row r="1048575">
          <cell r="B1048575" t="str">
            <v>SI</v>
          </cell>
        </row>
      </sheetData>
      <sheetData sheetId="5"/>
      <sheetData sheetId="6">
        <row r="288">
          <cell r="BU288">
            <v>37366.12906503574</v>
          </cell>
          <cell r="BV288">
            <v>3800342.1295549548</v>
          </cell>
        </row>
        <row r="290">
          <cell r="BU290">
            <v>-80.649393818506994</v>
          </cell>
          <cell r="BV290">
            <v>-10034.886636884181</v>
          </cell>
        </row>
      </sheetData>
      <sheetData sheetId="7">
        <row r="8">
          <cell r="C8" t="str">
            <v>PERIODO: 01.DICIEMBRE.2013 - 31.DICIEMBRE.2013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41616</v>
          </cell>
        </row>
      </sheetData>
      <sheetData sheetId="9"/>
      <sheetData sheetId="10">
        <row r="7">
          <cell r="B7">
            <v>41616</v>
          </cell>
        </row>
      </sheetData>
      <sheetData sheetId="11">
        <row r="7">
          <cell r="B7">
            <v>41616</v>
          </cell>
        </row>
      </sheetData>
      <sheetData sheetId="12">
        <row r="7">
          <cell r="B7">
            <v>41616</v>
          </cell>
        </row>
      </sheetData>
      <sheetData sheetId="13">
        <row r="7">
          <cell r="B7">
            <v>41616</v>
          </cell>
        </row>
      </sheetData>
      <sheetData sheetId="14">
        <row r="36">
          <cell r="B36">
            <v>229.60756055087427</v>
          </cell>
        </row>
      </sheetData>
      <sheetData sheetId="15"/>
      <sheetData sheetId="16">
        <row r="12">
          <cell r="C12">
            <v>146.274</v>
          </cell>
        </row>
        <row r="13">
          <cell r="C13">
            <v>146.270321666667</v>
          </cell>
        </row>
        <row r="14">
          <cell r="C14">
            <v>148.491013333334</v>
          </cell>
        </row>
        <row r="15">
          <cell r="C15">
            <v>147.99862166666699</v>
          </cell>
        </row>
        <row r="16">
          <cell r="C16">
            <v>148.55432666666701</v>
          </cell>
        </row>
        <row r="17">
          <cell r="C17">
            <v>146.27000000000001</v>
          </cell>
        </row>
        <row r="18">
          <cell r="C18">
            <v>147.87159500000001</v>
          </cell>
        </row>
        <row r="19">
          <cell r="C19">
            <v>149.09346833333399</v>
          </cell>
        </row>
        <row r="20">
          <cell r="C20">
            <v>146.27160000000001</v>
          </cell>
        </row>
        <row r="21">
          <cell r="C21">
            <v>146.274</v>
          </cell>
        </row>
        <row r="22">
          <cell r="C22">
            <v>146.274</v>
          </cell>
        </row>
        <row r="23">
          <cell r="C23">
            <v>149.34855666666701</v>
          </cell>
        </row>
        <row r="24">
          <cell r="C24">
            <v>148.72974500000001</v>
          </cell>
        </row>
        <row r="25">
          <cell r="C25">
            <v>148.729085</v>
          </cell>
        </row>
        <row r="26">
          <cell r="C26">
            <v>148.90468833333301</v>
          </cell>
        </row>
        <row r="27">
          <cell r="C27">
            <v>148.52667500000001</v>
          </cell>
        </row>
        <row r="28">
          <cell r="C28">
            <v>151.34183666666701</v>
          </cell>
        </row>
        <row r="29">
          <cell r="C29">
            <v>158.12466166666701</v>
          </cell>
        </row>
        <row r="30">
          <cell r="C30">
            <v>165.75046</v>
          </cell>
        </row>
        <row r="31">
          <cell r="C31">
            <v>163.23718833333299</v>
          </cell>
        </row>
        <row r="32">
          <cell r="C32">
            <v>157.90434999999999</v>
          </cell>
        </row>
        <row r="33">
          <cell r="C33">
            <v>159.65658166666699</v>
          </cell>
        </row>
        <row r="34">
          <cell r="C34">
            <v>147.5754</v>
          </cell>
        </row>
        <row r="35">
          <cell r="C35">
            <v>146.27000000000001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41617</v>
          </cell>
        </row>
      </sheetData>
      <sheetData sheetId="9"/>
      <sheetData sheetId="10">
        <row r="7">
          <cell r="B7">
            <v>41617</v>
          </cell>
        </row>
      </sheetData>
      <sheetData sheetId="11">
        <row r="7">
          <cell r="B7">
            <v>41617</v>
          </cell>
        </row>
      </sheetData>
      <sheetData sheetId="12">
        <row r="7">
          <cell r="B7">
            <v>41617</v>
          </cell>
        </row>
      </sheetData>
      <sheetData sheetId="13">
        <row r="7">
          <cell r="B7">
            <v>41617</v>
          </cell>
        </row>
      </sheetData>
      <sheetData sheetId="14">
        <row r="36">
          <cell r="B36">
            <v>234.99417418280706</v>
          </cell>
        </row>
      </sheetData>
      <sheetData sheetId="15"/>
      <sheetData sheetId="16">
        <row r="12">
          <cell r="C12">
            <v>144.152446666667</v>
          </cell>
        </row>
        <row r="13">
          <cell r="C13">
            <v>144.24422000000001</v>
          </cell>
        </row>
        <row r="14">
          <cell r="C14">
            <v>144.06546333333301</v>
          </cell>
        </row>
        <row r="15">
          <cell r="C15">
            <v>144.07887500000001</v>
          </cell>
        </row>
        <row r="16">
          <cell r="C16">
            <v>150.948958333333</v>
          </cell>
        </row>
        <row r="17">
          <cell r="C17">
            <v>153.47</v>
          </cell>
        </row>
        <row r="18">
          <cell r="C18">
            <v>144.55651166666701</v>
          </cell>
        </row>
        <row r="19">
          <cell r="C19">
            <v>144.44712166666699</v>
          </cell>
        </row>
        <row r="20">
          <cell r="C20">
            <v>153.47</v>
          </cell>
        </row>
        <row r="21">
          <cell r="C21">
            <v>154.656746666667</v>
          </cell>
        </row>
        <row r="22">
          <cell r="C22">
            <v>156.14707999999999</v>
          </cell>
        </row>
        <row r="23">
          <cell r="C23">
            <v>159.13236499999999</v>
          </cell>
        </row>
        <row r="24">
          <cell r="C24">
            <v>156.69023000000001</v>
          </cell>
        </row>
        <row r="25">
          <cell r="C25">
            <v>156.55304000000001</v>
          </cell>
        </row>
        <row r="26">
          <cell r="C26">
            <v>156.66017666666701</v>
          </cell>
        </row>
        <row r="27">
          <cell r="C27">
            <v>160.47617333333301</v>
          </cell>
        </row>
        <row r="28">
          <cell r="C28">
            <v>156.856146666667</v>
          </cell>
        </row>
        <row r="29">
          <cell r="C29">
            <v>163.00625833333299</v>
          </cell>
        </row>
        <row r="30">
          <cell r="C30">
            <v>164.159873333333</v>
          </cell>
        </row>
        <row r="31">
          <cell r="C31">
            <v>163.24806000000001</v>
          </cell>
        </row>
        <row r="32">
          <cell r="C32">
            <v>161.08710500000001</v>
          </cell>
        </row>
        <row r="33">
          <cell r="C33">
            <v>157.39482000000001</v>
          </cell>
        </row>
        <row r="34">
          <cell r="C34">
            <v>155.20061000000001</v>
          </cell>
        </row>
        <row r="35">
          <cell r="C35">
            <v>153.47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41618</v>
          </cell>
        </row>
      </sheetData>
      <sheetData sheetId="9"/>
      <sheetData sheetId="10">
        <row r="7">
          <cell r="B7">
            <v>41618</v>
          </cell>
        </row>
      </sheetData>
      <sheetData sheetId="11">
        <row r="7">
          <cell r="B7">
            <v>41618</v>
          </cell>
        </row>
      </sheetData>
      <sheetData sheetId="12">
        <row r="7">
          <cell r="B7">
            <v>41618</v>
          </cell>
        </row>
      </sheetData>
      <sheetData sheetId="13">
        <row r="7">
          <cell r="B7">
            <v>41618</v>
          </cell>
        </row>
      </sheetData>
      <sheetData sheetId="14">
        <row r="36">
          <cell r="B36">
            <v>253.33819571069364</v>
          </cell>
        </row>
      </sheetData>
      <sheetData sheetId="15"/>
      <sheetData sheetId="16">
        <row r="12">
          <cell r="C12">
            <v>152.220001666667</v>
          </cell>
        </row>
        <row r="13">
          <cell r="C13">
            <v>152.6576</v>
          </cell>
        </row>
        <row r="14">
          <cell r="C14">
            <v>152.46484000000001</v>
          </cell>
        </row>
        <row r="15">
          <cell r="C15">
            <v>151.44038499999999</v>
          </cell>
        </row>
        <row r="16">
          <cell r="C16">
            <v>151.82116500000001</v>
          </cell>
        </row>
        <row r="17">
          <cell r="C17">
            <v>155.316</v>
          </cell>
        </row>
        <row r="18">
          <cell r="C18">
            <v>154.409505</v>
          </cell>
        </row>
        <row r="19">
          <cell r="C19">
            <v>154.64293499999999</v>
          </cell>
        </row>
        <row r="20">
          <cell r="C20">
            <v>162.46470500000001</v>
          </cell>
        </row>
        <row r="21">
          <cell r="C21">
            <v>156.598653333334</v>
          </cell>
        </row>
        <row r="22">
          <cell r="C22">
            <v>156.821621666667</v>
          </cell>
        </row>
        <row r="23">
          <cell r="C23">
            <v>158.63500500000001</v>
          </cell>
        </row>
        <row r="24">
          <cell r="C24">
            <v>164.675175</v>
          </cell>
        </row>
        <row r="25">
          <cell r="C25">
            <v>165.893745</v>
          </cell>
        </row>
        <row r="26">
          <cell r="C26">
            <v>162.81996333333299</v>
          </cell>
        </row>
        <row r="27">
          <cell r="C27">
            <v>162.77091166666699</v>
          </cell>
        </row>
        <row r="28">
          <cell r="C28">
            <v>162.788348333333</v>
          </cell>
        </row>
        <row r="29">
          <cell r="C29">
            <v>161.95513</v>
          </cell>
        </row>
        <row r="30">
          <cell r="C30">
            <v>163.174853333333</v>
          </cell>
        </row>
        <row r="31">
          <cell r="C31">
            <v>160.22431499999999</v>
          </cell>
        </row>
        <row r="32">
          <cell r="C32">
            <v>165.03226000000001</v>
          </cell>
        </row>
        <row r="33">
          <cell r="C33">
            <v>154.715753333333</v>
          </cell>
        </row>
        <row r="34">
          <cell r="C34">
            <v>151.705211666667</v>
          </cell>
        </row>
        <row r="35">
          <cell r="C35">
            <v>150.39911499999999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41619</v>
          </cell>
        </row>
      </sheetData>
      <sheetData sheetId="9"/>
      <sheetData sheetId="10">
        <row r="7">
          <cell r="B7">
            <v>41619</v>
          </cell>
        </row>
      </sheetData>
      <sheetData sheetId="11">
        <row r="7">
          <cell r="B7">
            <v>41619</v>
          </cell>
        </row>
      </sheetData>
      <sheetData sheetId="12">
        <row r="7">
          <cell r="B7">
            <v>41619</v>
          </cell>
        </row>
      </sheetData>
      <sheetData sheetId="13">
        <row r="7">
          <cell r="B7">
            <v>41619</v>
          </cell>
        </row>
      </sheetData>
      <sheetData sheetId="14">
        <row r="36">
          <cell r="B36">
            <v>263.81481436731463</v>
          </cell>
        </row>
      </sheetData>
      <sheetData sheetId="15"/>
      <sheetData sheetId="16">
        <row r="12">
          <cell r="C12">
            <v>145.793816666666</v>
          </cell>
        </row>
        <row r="13">
          <cell r="C13">
            <v>144.06475333333299</v>
          </cell>
        </row>
        <row r="14">
          <cell r="C14">
            <v>144.32975999999999</v>
          </cell>
        </row>
        <row r="15">
          <cell r="C15">
            <v>144.26460499999999</v>
          </cell>
        </row>
        <row r="16">
          <cell r="C16">
            <v>144.41598833333299</v>
          </cell>
        </row>
        <row r="17">
          <cell r="C17">
            <v>144.48130166666701</v>
          </cell>
        </row>
        <row r="18">
          <cell r="C18">
            <v>146.39060000000001</v>
          </cell>
        </row>
        <row r="19">
          <cell r="C19">
            <v>153.585473333333</v>
          </cell>
        </row>
        <row r="20">
          <cell r="C20">
            <v>163.57852500000001</v>
          </cell>
        </row>
        <row r="21">
          <cell r="C21">
            <v>156.31144166666701</v>
          </cell>
        </row>
        <row r="22">
          <cell r="C22">
            <v>156.37813</v>
          </cell>
        </row>
        <row r="23">
          <cell r="C23">
            <v>157.66150666666601</v>
          </cell>
        </row>
        <row r="24">
          <cell r="C24">
            <v>158.016166666667</v>
          </cell>
        </row>
        <row r="25">
          <cell r="C25">
            <v>164.816666666667</v>
          </cell>
        </row>
        <row r="26">
          <cell r="C26">
            <v>163.70365166666701</v>
          </cell>
        </row>
        <row r="27">
          <cell r="C27">
            <v>163.78956333333301</v>
          </cell>
        </row>
        <row r="28">
          <cell r="C28">
            <v>163.70072833333299</v>
          </cell>
        </row>
        <row r="29">
          <cell r="C29">
            <v>163.70129</v>
          </cell>
        </row>
        <row r="30">
          <cell r="C30">
            <v>170.8331</v>
          </cell>
        </row>
        <row r="31">
          <cell r="C31">
            <v>167.915408333333</v>
          </cell>
        </row>
        <row r="32">
          <cell r="C32">
            <v>161.63445666666701</v>
          </cell>
        </row>
        <row r="33">
          <cell r="C33">
            <v>158.64824833333299</v>
          </cell>
        </row>
        <row r="34">
          <cell r="C34">
            <v>154.85402666666701</v>
          </cell>
        </row>
        <row r="35">
          <cell r="C35">
            <v>153.84112833333299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41620</v>
          </cell>
        </row>
      </sheetData>
      <sheetData sheetId="9"/>
      <sheetData sheetId="10">
        <row r="7">
          <cell r="B7">
            <v>41620</v>
          </cell>
        </row>
      </sheetData>
      <sheetData sheetId="11">
        <row r="7">
          <cell r="B7">
            <v>41620</v>
          </cell>
        </row>
      </sheetData>
      <sheetData sheetId="12">
        <row r="7">
          <cell r="B7">
            <v>41620</v>
          </cell>
        </row>
      </sheetData>
      <sheetData sheetId="13">
        <row r="7">
          <cell r="B7">
            <v>41620</v>
          </cell>
        </row>
      </sheetData>
      <sheetData sheetId="14">
        <row r="36">
          <cell r="B36">
            <v>291.59600572853986</v>
          </cell>
        </row>
      </sheetData>
      <sheetData sheetId="15"/>
      <sheetData sheetId="16">
        <row r="12">
          <cell r="C12">
            <v>147.65205166666701</v>
          </cell>
        </row>
        <row r="13">
          <cell r="C13">
            <v>146.24</v>
          </cell>
        </row>
        <row r="14">
          <cell r="C14">
            <v>146.24</v>
          </cell>
        </row>
        <row r="15">
          <cell r="C15">
            <v>146.374568333333</v>
          </cell>
        </row>
        <row r="16">
          <cell r="C16">
            <v>146.24</v>
          </cell>
        </row>
        <row r="17">
          <cell r="C17">
            <v>146.24</v>
          </cell>
        </row>
        <row r="18">
          <cell r="C18">
            <v>146.43078666666699</v>
          </cell>
        </row>
        <row r="19">
          <cell r="C19">
            <v>152.63463833333299</v>
          </cell>
        </row>
        <row r="20">
          <cell r="C20">
            <v>154.951255</v>
          </cell>
        </row>
        <row r="21">
          <cell r="C21">
            <v>163.17688999999999</v>
          </cell>
        </row>
        <row r="22">
          <cell r="C22">
            <v>157.430988333333</v>
          </cell>
        </row>
        <row r="23">
          <cell r="C23">
            <v>158.99660666666699</v>
          </cell>
        </row>
        <row r="24">
          <cell r="C24">
            <v>156.22499999999999</v>
          </cell>
        </row>
        <row r="25">
          <cell r="C25">
            <v>156.22499999999999</v>
          </cell>
        </row>
        <row r="26">
          <cell r="C26">
            <v>156.23295666666701</v>
          </cell>
        </row>
        <row r="27">
          <cell r="C27">
            <v>157.635523333333</v>
          </cell>
        </row>
        <row r="28">
          <cell r="C28">
            <v>155.521741666667</v>
          </cell>
        </row>
        <row r="29">
          <cell r="C29">
            <v>160.97235333333299</v>
          </cell>
        </row>
        <row r="30">
          <cell r="C30">
            <v>159.044771666667</v>
          </cell>
        </row>
        <row r="31">
          <cell r="C31">
            <v>159.06039166666699</v>
          </cell>
        </row>
        <row r="32">
          <cell r="C32">
            <v>158.26174</v>
          </cell>
        </row>
        <row r="33">
          <cell r="C33">
            <v>155.07864333333299</v>
          </cell>
        </row>
        <row r="34">
          <cell r="C34">
            <v>150.19390999999999</v>
          </cell>
        </row>
        <row r="35">
          <cell r="C35">
            <v>146.40733333333301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41621</v>
          </cell>
        </row>
      </sheetData>
      <sheetData sheetId="9"/>
      <sheetData sheetId="10">
        <row r="7">
          <cell r="B7">
            <v>41621</v>
          </cell>
        </row>
      </sheetData>
      <sheetData sheetId="11">
        <row r="7">
          <cell r="B7">
            <v>41621</v>
          </cell>
        </row>
      </sheetData>
      <sheetData sheetId="12">
        <row r="7">
          <cell r="B7">
            <v>41621</v>
          </cell>
        </row>
      </sheetData>
      <sheetData sheetId="13">
        <row r="7">
          <cell r="B7">
            <v>41621</v>
          </cell>
        </row>
      </sheetData>
      <sheetData sheetId="14">
        <row r="36">
          <cell r="B36">
            <v>289.85038104092899</v>
          </cell>
        </row>
      </sheetData>
      <sheetData sheetId="15"/>
      <sheetData sheetId="16">
        <row r="12">
          <cell r="C12">
            <v>147.09984</v>
          </cell>
        </row>
        <row r="13">
          <cell r="C13">
            <v>146.24</v>
          </cell>
        </row>
        <row r="14">
          <cell r="C14">
            <v>146.24</v>
          </cell>
        </row>
        <row r="15">
          <cell r="C15">
            <v>148.56089333333301</v>
          </cell>
        </row>
        <row r="16">
          <cell r="C16">
            <v>146.24</v>
          </cell>
        </row>
        <row r="17">
          <cell r="C17">
            <v>146.24</v>
          </cell>
        </row>
        <row r="18">
          <cell r="C18">
            <v>146.348013333333</v>
          </cell>
        </row>
        <row r="19">
          <cell r="C19">
            <v>150.750341666667</v>
          </cell>
        </row>
        <row r="20">
          <cell r="C20">
            <v>154.64471</v>
          </cell>
        </row>
        <row r="21">
          <cell r="C21">
            <v>158.65353500000001</v>
          </cell>
        </row>
        <row r="22">
          <cell r="C22">
            <v>156.23496333333301</v>
          </cell>
        </row>
        <row r="23">
          <cell r="C23">
            <v>155.67293333333299</v>
          </cell>
        </row>
        <row r="24">
          <cell r="C24">
            <v>155.847915</v>
          </cell>
        </row>
        <row r="25">
          <cell r="C25">
            <v>159.82058833333301</v>
          </cell>
        </row>
        <row r="26">
          <cell r="C26">
            <v>161.95180500000001</v>
          </cell>
        </row>
        <row r="27">
          <cell r="C27">
            <v>157.378751666667</v>
          </cell>
        </row>
        <row r="28">
          <cell r="C28">
            <v>155.74019999999999</v>
          </cell>
        </row>
        <row r="29">
          <cell r="C29">
            <v>155.60208</v>
          </cell>
        </row>
        <row r="30">
          <cell r="C30">
            <v>156.22499999999999</v>
          </cell>
        </row>
        <row r="31">
          <cell r="C31">
            <v>156.22499999999999</v>
          </cell>
        </row>
        <row r="32">
          <cell r="C32">
            <v>155.72896</v>
          </cell>
        </row>
        <row r="33">
          <cell r="C33">
            <v>157.475613333333</v>
          </cell>
        </row>
        <row r="34">
          <cell r="C34">
            <v>153.96933000000001</v>
          </cell>
        </row>
        <row r="35">
          <cell r="C35">
            <v>146.70853333333301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41622</v>
          </cell>
        </row>
      </sheetData>
      <sheetData sheetId="9"/>
      <sheetData sheetId="10">
        <row r="7">
          <cell r="B7">
            <v>41622</v>
          </cell>
        </row>
      </sheetData>
      <sheetData sheetId="11">
        <row r="7">
          <cell r="B7">
            <v>41622</v>
          </cell>
        </row>
      </sheetData>
      <sheetData sheetId="12">
        <row r="7">
          <cell r="B7">
            <v>41622</v>
          </cell>
        </row>
      </sheetData>
      <sheetData sheetId="13">
        <row r="7">
          <cell r="B7">
            <v>41622</v>
          </cell>
        </row>
      </sheetData>
      <sheetData sheetId="14">
        <row r="36">
          <cell r="B36">
            <v>251.61447551536867</v>
          </cell>
        </row>
      </sheetData>
      <sheetData sheetId="15"/>
      <sheetData sheetId="16">
        <row r="12">
          <cell r="C12">
            <v>146.24</v>
          </cell>
        </row>
        <row r="13">
          <cell r="C13">
            <v>147.833693333333</v>
          </cell>
        </row>
        <row r="14">
          <cell r="C14">
            <v>148.62491</v>
          </cell>
        </row>
        <row r="15">
          <cell r="C15">
            <v>146.24</v>
          </cell>
        </row>
        <row r="16">
          <cell r="C16">
            <v>149.193923333333</v>
          </cell>
        </row>
        <row r="17">
          <cell r="C17">
            <v>153.121745</v>
          </cell>
        </row>
        <row r="18">
          <cell r="C18">
            <v>152.23984833333299</v>
          </cell>
        </row>
        <row r="19">
          <cell r="C19">
            <v>153.73360500000001</v>
          </cell>
        </row>
        <row r="20">
          <cell r="C20">
            <v>154.86600000000001</v>
          </cell>
        </row>
        <row r="21">
          <cell r="C21">
            <v>155.30099999999999</v>
          </cell>
        </row>
        <row r="22">
          <cell r="C22">
            <v>155.316</v>
          </cell>
        </row>
        <row r="23">
          <cell r="C23">
            <v>155.316</v>
          </cell>
        </row>
        <row r="24">
          <cell r="C24">
            <v>155.316</v>
          </cell>
        </row>
        <row r="25">
          <cell r="C25">
            <v>155.316</v>
          </cell>
        </row>
        <row r="26">
          <cell r="C26">
            <v>155.316</v>
          </cell>
        </row>
        <row r="27">
          <cell r="C27">
            <v>154.11986166666699</v>
          </cell>
        </row>
        <row r="28">
          <cell r="C28">
            <v>155.056915</v>
          </cell>
        </row>
        <row r="29">
          <cell r="C29">
            <v>163.15465</v>
          </cell>
        </row>
        <row r="30">
          <cell r="C30">
            <v>162.67235833333299</v>
          </cell>
        </row>
        <row r="31">
          <cell r="C31">
            <v>161.79218166666701</v>
          </cell>
        </row>
        <row r="32">
          <cell r="C32">
            <v>161.13882333333299</v>
          </cell>
        </row>
        <row r="33">
          <cell r="C33">
            <v>156.87335999999999</v>
          </cell>
        </row>
        <row r="34">
          <cell r="C34">
            <v>154.95309166666701</v>
          </cell>
        </row>
        <row r="35">
          <cell r="C35">
            <v>152.47508833333299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41623</v>
          </cell>
        </row>
      </sheetData>
      <sheetData sheetId="9"/>
      <sheetData sheetId="10">
        <row r="7">
          <cell r="B7">
            <v>41623</v>
          </cell>
        </row>
      </sheetData>
      <sheetData sheetId="11">
        <row r="7">
          <cell r="B7">
            <v>41623</v>
          </cell>
        </row>
      </sheetData>
      <sheetData sheetId="12">
        <row r="7">
          <cell r="B7">
            <v>41623</v>
          </cell>
        </row>
      </sheetData>
      <sheetData sheetId="13">
        <row r="7">
          <cell r="B7">
            <v>41623</v>
          </cell>
        </row>
      </sheetData>
      <sheetData sheetId="14">
        <row r="36">
          <cell r="B36">
            <v>243.92007942047252</v>
          </cell>
        </row>
      </sheetData>
      <sheetData sheetId="15"/>
      <sheetData sheetId="16">
        <row r="12">
          <cell r="C12">
            <v>151.02667333333301</v>
          </cell>
        </row>
        <row r="13">
          <cell r="C13">
            <v>151.81209999999999</v>
          </cell>
        </row>
        <row r="14">
          <cell r="C14">
            <v>152.085385</v>
          </cell>
        </row>
        <row r="15">
          <cell r="C15">
            <v>148.04298666666699</v>
          </cell>
        </row>
        <row r="16">
          <cell r="C16">
            <v>147.244</v>
          </cell>
        </row>
        <row r="17">
          <cell r="C17">
            <v>148.992605</v>
          </cell>
        </row>
        <row r="18">
          <cell r="C18">
            <v>151.83924166666699</v>
          </cell>
        </row>
        <row r="19">
          <cell r="C19">
            <v>150.40925999999999</v>
          </cell>
        </row>
        <row r="20">
          <cell r="C20">
            <v>155.18051333333301</v>
          </cell>
        </row>
        <row r="21">
          <cell r="C21">
            <v>155.316</v>
          </cell>
        </row>
        <row r="22">
          <cell r="C22">
            <v>155.316</v>
          </cell>
        </row>
        <row r="23">
          <cell r="C23">
            <v>155.316</v>
          </cell>
        </row>
        <row r="24">
          <cell r="C24">
            <v>155.02623666666699</v>
          </cell>
        </row>
        <row r="25">
          <cell r="C25">
            <v>150.82221166666699</v>
          </cell>
        </row>
        <row r="26">
          <cell r="C26">
            <v>153.13428833333299</v>
          </cell>
        </row>
        <row r="27">
          <cell r="C27">
            <v>146.24</v>
          </cell>
        </row>
        <row r="28">
          <cell r="C28">
            <v>149.75753166666701</v>
          </cell>
        </row>
        <row r="29">
          <cell r="C29">
            <v>159.35003666666699</v>
          </cell>
        </row>
        <row r="30">
          <cell r="C30">
            <v>160.114051666667</v>
          </cell>
        </row>
        <row r="31">
          <cell r="C31">
            <v>157.714701666667</v>
          </cell>
        </row>
        <row r="32">
          <cell r="C32">
            <v>158.172333333333</v>
          </cell>
        </row>
        <row r="33">
          <cell r="C33">
            <v>158.919446666667</v>
          </cell>
        </row>
        <row r="34">
          <cell r="C34">
            <v>158.99100166666699</v>
          </cell>
        </row>
        <row r="35">
          <cell r="C35">
            <v>147.244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41624</v>
          </cell>
        </row>
      </sheetData>
      <sheetData sheetId="9"/>
      <sheetData sheetId="10">
        <row r="7">
          <cell r="B7">
            <v>41624</v>
          </cell>
        </row>
      </sheetData>
      <sheetData sheetId="11">
        <row r="7">
          <cell r="B7">
            <v>41624</v>
          </cell>
        </row>
      </sheetData>
      <sheetData sheetId="12">
        <row r="7">
          <cell r="B7">
            <v>41624</v>
          </cell>
        </row>
      </sheetData>
      <sheetData sheetId="13">
        <row r="7">
          <cell r="B7">
            <v>41624</v>
          </cell>
        </row>
      </sheetData>
      <sheetData sheetId="14">
        <row r="36">
          <cell r="B36">
            <v>275.4520172861038</v>
          </cell>
        </row>
      </sheetData>
      <sheetData sheetId="15"/>
      <sheetData sheetId="16">
        <row r="12">
          <cell r="C12">
            <v>148.65350000000001</v>
          </cell>
        </row>
        <row r="13">
          <cell r="C13">
            <v>150.196055</v>
          </cell>
        </row>
        <row r="14">
          <cell r="C14">
            <v>147.31</v>
          </cell>
        </row>
        <row r="15">
          <cell r="C15">
            <v>147.31</v>
          </cell>
        </row>
        <row r="16">
          <cell r="C16">
            <v>147.31137166666699</v>
          </cell>
        </row>
        <row r="17">
          <cell r="C17">
            <v>150.71570666666699</v>
          </cell>
        </row>
        <row r="18">
          <cell r="C18">
            <v>149.98235333333301</v>
          </cell>
        </row>
        <row r="19">
          <cell r="C19">
            <v>148.90330166666701</v>
          </cell>
        </row>
        <row r="20">
          <cell r="C20">
            <v>155.434001666667</v>
          </cell>
        </row>
        <row r="21">
          <cell r="C21">
            <v>159.825983333333</v>
          </cell>
        </row>
        <row r="22">
          <cell r="C22">
            <v>156.322826666667</v>
          </cell>
        </row>
        <row r="23">
          <cell r="C23">
            <v>157.64443333333301</v>
          </cell>
        </row>
        <row r="24">
          <cell r="C24">
            <v>156.08420833333301</v>
          </cell>
        </row>
        <row r="25">
          <cell r="C25">
            <v>155.74116000000001</v>
          </cell>
        </row>
        <row r="26">
          <cell r="C26">
            <v>157.10824333333301</v>
          </cell>
        </row>
        <row r="27">
          <cell r="C27">
            <v>155.38499999999999</v>
          </cell>
        </row>
        <row r="28">
          <cell r="C28">
            <v>155.38499999999999</v>
          </cell>
        </row>
        <row r="29">
          <cell r="C29">
            <v>161.70127333333301</v>
          </cell>
        </row>
        <row r="30">
          <cell r="C30">
            <v>166.200076666667</v>
          </cell>
        </row>
        <row r="31">
          <cell r="C31">
            <v>155.38499999999999</v>
          </cell>
        </row>
        <row r="32">
          <cell r="C32">
            <v>155.60133833333299</v>
          </cell>
        </row>
        <row r="33">
          <cell r="C33">
            <v>156.590188333333</v>
          </cell>
        </row>
        <row r="34">
          <cell r="C34">
            <v>147.31162166666701</v>
          </cell>
        </row>
        <row r="35">
          <cell r="C35">
            <v>147.01000500000001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41625</v>
          </cell>
        </row>
      </sheetData>
      <sheetData sheetId="9"/>
      <sheetData sheetId="10">
        <row r="7">
          <cell r="B7">
            <v>41625</v>
          </cell>
        </row>
      </sheetData>
      <sheetData sheetId="11">
        <row r="7">
          <cell r="B7">
            <v>41625</v>
          </cell>
        </row>
      </sheetData>
      <sheetData sheetId="12">
        <row r="7">
          <cell r="B7">
            <v>41625</v>
          </cell>
        </row>
      </sheetData>
      <sheetData sheetId="13">
        <row r="7">
          <cell r="B7">
            <v>41625</v>
          </cell>
        </row>
      </sheetData>
      <sheetData sheetId="14">
        <row r="36">
          <cell r="B36">
            <v>263.56042863387569</v>
          </cell>
        </row>
      </sheetData>
      <sheetData sheetId="15"/>
      <sheetData sheetId="16">
        <row r="12">
          <cell r="C12">
            <v>143.58216166666699</v>
          </cell>
        </row>
        <row r="13">
          <cell r="C13">
            <v>144.01299666666699</v>
          </cell>
        </row>
        <row r="14">
          <cell r="C14">
            <v>144.144158333333</v>
          </cell>
        </row>
        <row r="15">
          <cell r="C15">
            <v>144.141453333333</v>
          </cell>
        </row>
        <row r="16">
          <cell r="C16">
            <v>143.19200333333299</v>
          </cell>
        </row>
        <row r="17">
          <cell r="C17">
            <v>146.785596666667</v>
          </cell>
        </row>
        <row r="18">
          <cell r="C18">
            <v>147.31030166666699</v>
          </cell>
        </row>
        <row r="19">
          <cell r="C19">
            <v>154.829043333333</v>
          </cell>
        </row>
        <row r="20">
          <cell r="C20">
            <v>155.16850666666701</v>
          </cell>
        </row>
        <row r="21">
          <cell r="C21">
            <v>155.385461666667</v>
          </cell>
        </row>
        <row r="22">
          <cell r="C22">
            <v>155.386281666667</v>
          </cell>
        </row>
        <row r="23">
          <cell r="C23">
            <v>155.39187166666699</v>
          </cell>
        </row>
        <row r="24">
          <cell r="C24">
            <v>155.38499999999999</v>
          </cell>
        </row>
        <row r="25">
          <cell r="C25">
            <v>155.39723833333301</v>
          </cell>
        </row>
        <row r="26">
          <cell r="C26">
            <v>155.526581666667</v>
          </cell>
        </row>
        <row r="27">
          <cell r="C27">
            <v>156.30000000000001</v>
          </cell>
        </row>
        <row r="28">
          <cell r="C28">
            <v>156.30000000000001</v>
          </cell>
        </row>
        <row r="29">
          <cell r="C29">
            <v>160.69255833333301</v>
          </cell>
        </row>
        <row r="30">
          <cell r="C30">
            <v>163.96707833333301</v>
          </cell>
        </row>
        <row r="31">
          <cell r="C31">
            <v>158.212165</v>
          </cell>
        </row>
        <row r="32">
          <cell r="C32">
            <v>155.38499999999999</v>
          </cell>
        </row>
        <row r="33">
          <cell r="C33">
            <v>153.62163166666701</v>
          </cell>
        </row>
        <row r="34">
          <cell r="C34">
            <v>152.62826999999999</v>
          </cell>
        </row>
        <row r="35">
          <cell r="C35">
            <v>150.74598666666699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41609</v>
          </cell>
          <cell r="D4">
            <v>41610</v>
          </cell>
          <cell r="E4">
            <v>41611</v>
          </cell>
          <cell r="F4">
            <v>41612</v>
          </cell>
          <cell r="G4">
            <v>41613</v>
          </cell>
          <cell r="H4">
            <v>41614</v>
          </cell>
          <cell r="I4">
            <v>41615</v>
          </cell>
          <cell r="J4">
            <v>41616</v>
          </cell>
          <cell r="K4">
            <v>41617</v>
          </cell>
          <cell r="L4">
            <v>41618</v>
          </cell>
          <cell r="M4">
            <v>41619</v>
          </cell>
          <cell r="N4">
            <v>41620</v>
          </cell>
          <cell r="O4">
            <v>41621</v>
          </cell>
          <cell r="P4">
            <v>41622</v>
          </cell>
          <cell r="Q4">
            <v>41623</v>
          </cell>
          <cell r="R4">
            <v>41624</v>
          </cell>
          <cell r="S4">
            <v>41625</v>
          </cell>
          <cell r="T4">
            <v>41626</v>
          </cell>
          <cell r="U4">
            <v>41627</v>
          </cell>
          <cell r="V4">
            <v>41628</v>
          </cell>
          <cell r="W4">
            <v>41629</v>
          </cell>
          <cell r="X4">
            <v>41630</v>
          </cell>
          <cell r="Y4">
            <v>41631</v>
          </cell>
          <cell r="Z4">
            <v>41632</v>
          </cell>
          <cell r="AA4">
            <v>41633</v>
          </cell>
          <cell r="AB4">
            <v>41634</v>
          </cell>
          <cell r="AC4">
            <v>41635</v>
          </cell>
          <cell r="AD4">
            <v>41636</v>
          </cell>
          <cell r="AE4">
            <v>41637</v>
          </cell>
          <cell r="AF4">
            <v>41638</v>
          </cell>
          <cell r="AG4">
            <v>41639</v>
          </cell>
        </row>
        <row r="29">
          <cell r="C29">
            <v>3538.6350216666688</v>
          </cell>
          <cell r="D29">
            <v>3794.9804500000014</v>
          </cell>
          <cell r="E29">
            <v>3822.4263566666664</v>
          </cell>
          <cell r="F29">
            <v>3763.377999999997</v>
          </cell>
          <cell r="G29">
            <v>3695.7032333333354</v>
          </cell>
          <cell r="H29">
            <v>3710.6501333333349</v>
          </cell>
          <cell r="I29">
            <v>3702.6450833333342</v>
          </cell>
          <cell r="J29">
            <v>3613.7421750000035</v>
          </cell>
          <cell r="K29">
            <v>3698.1722816666665</v>
          </cell>
          <cell r="L29">
            <v>3785.647198333334</v>
          </cell>
          <cell r="M29">
            <v>3746.7103366666643</v>
          </cell>
          <cell r="N29">
            <v>3683.4671499999999</v>
          </cell>
          <cell r="O29">
            <v>3675.5990066666654</v>
          </cell>
          <cell r="P29">
            <v>3706.2110549999998</v>
          </cell>
          <cell r="Q29">
            <v>3678.0666050000023</v>
          </cell>
          <cell r="R29">
            <v>3689.1126483333337</v>
          </cell>
          <cell r="S29">
            <v>3663.4913466666685</v>
          </cell>
          <cell r="T29">
            <v>3657.0946716666695</v>
          </cell>
          <cell r="U29">
            <v>3663.2827150000021</v>
          </cell>
          <cell r="V29">
            <v>3640.6220183333326</v>
          </cell>
          <cell r="W29">
            <v>3630.513388333331</v>
          </cell>
          <cell r="X29">
            <v>3618.7378716666658</v>
          </cell>
          <cell r="Y29">
            <v>3636.4948049999989</v>
          </cell>
          <cell r="Z29">
            <v>3590.2585416666666</v>
          </cell>
          <cell r="AA29">
            <v>3456.4308816666667</v>
          </cell>
          <cell r="AB29">
            <v>3532.6801666666661</v>
          </cell>
          <cell r="AC29">
            <v>3629.7818033333342</v>
          </cell>
          <cell r="AD29">
            <v>3544.4222050000003</v>
          </cell>
          <cell r="AE29">
            <v>3606.8859049999983</v>
          </cell>
          <cell r="AF29">
            <v>3586.6771733333326</v>
          </cell>
          <cell r="AG29">
            <v>3614.1410333333342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41626</v>
          </cell>
        </row>
      </sheetData>
      <sheetData sheetId="9"/>
      <sheetData sheetId="10">
        <row r="7">
          <cell r="B7">
            <v>41626</v>
          </cell>
        </row>
      </sheetData>
      <sheetData sheetId="11">
        <row r="7">
          <cell r="B7">
            <v>41626</v>
          </cell>
        </row>
      </sheetData>
      <sheetData sheetId="12">
        <row r="7">
          <cell r="B7">
            <v>41626</v>
          </cell>
        </row>
      </sheetData>
      <sheetData sheetId="13">
        <row r="7">
          <cell r="B7">
            <v>41626</v>
          </cell>
        </row>
      </sheetData>
      <sheetData sheetId="14">
        <row r="36">
          <cell r="B36">
            <v>273.05393029086008</v>
          </cell>
        </row>
      </sheetData>
      <sheetData sheetId="15"/>
      <sheetData sheetId="16">
        <row r="12">
          <cell r="C12">
            <v>145.263511666667</v>
          </cell>
        </row>
        <row r="13">
          <cell r="C13">
            <v>143.77945500000001</v>
          </cell>
        </row>
        <row r="14">
          <cell r="C14">
            <v>145.089881666667</v>
          </cell>
        </row>
        <row r="15">
          <cell r="C15">
            <v>143.866508333333</v>
          </cell>
        </row>
        <row r="16">
          <cell r="C16">
            <v>146.154596666667</v>
          </cell>
        </row>
        <row r="17">
          <cell r="C17">
            <v>147.31399999999999</v>
          </cell>
        </row>
        <row r="18">
          <cell r="C18">
            <v>147.31399999999999</v>
          </cell>
        </row>
        <row r="19">
          <cell r="C19">
            <v>150.05780166666699</v>
          </cell>
        </row>
        <row r="20">
          <cell r="C20">
            <v>155.514923333333</v>
          </cell>
        </row>
        <row r="21">
          <cell r="C21">
            <v>155.38499999999999</v>
          </cell>
        </row>
        <row r="22">
          <cell r="C22">
            <v>156.09105</v>
          </cell>
        </row>
        <row r="23">
          <cell r="C23">
            <v>158.97319666666701</v>
          </cell>
        </row>
        <row r="24">
          <cell r="C24">
            <v>159.362818333333</v>
          </cell>
        </row>
        <row r="25">
          <cell r="C25">
            <v>155.67193666666699</v>
          </cell>
        </row>
        <row r="26">
          <cell r="C26">
            <v>155.38499999999999</v>
          </cell>
        </row>
        <row r="27">
          <cell r="C27">
            <v>155.38499999999999</v>
          </cell>
        </row>
        <row r="28">
          <cell r="C28">
            <v>155.38499999999999</v>
          </cell>
        </row>
        <row r="29">
          <cell r="C29">
            <v>158.789436666667</v>
          </cell>
        </row>
        <row r="30">
          <cell r="C30">
            <v>156.80382499999999</v>
          </cell>
        </row>
        <row r="31">
          <cell r="C31">
            <v>155.59701166666699</v>
          </cell>
        </row>
        <row r="32">
          <cell r="C32">
            <v>157.236191666667</v>
          </cell>
        </row>
        <row r="33">
          <cell r="C33">
            <v>154.33336</v>
          </cell>
        </row>
        <row r="34">
          <cell r="C34">
            <v>151.027166666667</v>
          </cell>
        </row>
        <row r="35">
          <cell r="C35">
            <v>147.31399999999999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41627</v>
          </cell>
        </row>
      </sheetData>
      <sheetData sheetId="9"/>
      <sheetData sheetId="10">
        <row r="7">
          <cell r="B7">
            <v>41627</v>
          </cell>
        </row>
      </sheetData>
      <sheetData sheetId="11">
        <row r="7">
          <cell r="B7">
            <v>41627</v>
          </cell>
        </row>
      </sheetData>
      <sheetData sheetId="12">
        <row r="7">
          <cell r="B7">
            <v>41627</v>
          </cell>
        </row>
      </sheetData>
      <sheetData sheetId="13">
        <row r="7">
          <cell r="B7">
            <v>41627</v>
          </cell>
        </row>
      </sheetData>
      <sheetData sheetId="14">
        <row r="36">
          <cell r="B36">
            <v>295.28545230161416</v>
          </cell>
        </row>
      </sheetData>
      <sheetData sheetId="15"/>
      <sheetData sheetId="16">
        <row r="12">
          <cell r="C12">
            <v>145.70569333333299</v>
          </cell>
        </row>
        <row r="13">
          <cell r="C13">
            <v>144.004858333333</v>
          </cell>
        </row>
        <row r="14">
          <cell r="C14">
            <v>154.632125</v>
          </cell>
        </row>
        <row r="15">
          <cell r="C15">
            <v>153.95309666666699</v>
          </cell>
        </row>
        <row r="16">
          <cell r="C16">
            <v>144.889401666667</v>
          </cell>
        </row>
        <row r="17">
          <cell r="C17">
            <v>146.7715</v>
          </cell>
        </row>
        <row r="18">
          <cell r="C18">
            <v>147.31399999999999</v>
          </cell>
        </row>
        <row r="19">
          <cell r="C19">
            <v>149.79102</v>
          </cell>
        </row>
        <row r="20">
          <cell r="C20">
            <v>153.401995</v>
          </cell>
        </row>
        <row r="21">
          <cell r="C21">
            <v>154.94</v>
          </cell>
        </row>
        <row r="22">
          <cell r="C22">
            <v>155.17683500000001</v>
          </cell>
        </row>
        <row r="23">
          <cell r="C23">
            <v>155.38499999999999</v>
          </cell>
        </row>
        <row r="24">
          <cell r="C24">
            <v>155.38906499999999</v>
          </cell>
        </row>
        <row r="25">
          <cell r="C25">
            <v>155.38499999999999</v>
          </cell>
        </row>
        <row r="26">
          <cell r="C26">
            <v>155.38499999999999</v>
          </cell>
        </row>
        <row r="27">
          <cell r="C27">
            <v>155.38499999999999</v>
          </cell>
        </row>
        <row r="28">
          <cell r="C28">
            <v>155.38499999999999</v>
          </cell>
        </row>
        <row r="29">
          <cell r="C29">
            <v>159.02782500000001</v>
          </cell>
        </row>
        <row r="30">
          <cell r="C30">
            <v>157.82035166666699</v>
          </cell>
        </row>
        <row r="31">
          <cell r="C31">
            <v>155.928893333334</v>
          </cell>
        </row>
        <row r="32">
          <cell r="C32">
            <v>154.98450333333301</v>
          </cell>
        </row>
        <row r="33">
          <cell r="C33">
            <v>157.998551666667</v>
          </cell>
        </row>
        <row r="34">
          <cell r="C34">
            <v>147.31399999999999</v>
          </cell>
        </row>
        <row r="35">
          <cell r="C35">
            <v>147.31399999999999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41628</v>
          </cell>
        </row>
      </sheetData>
      <sheetData sheetId="9"/>
      <sheetData sheetId="10">
        <row r="7">
          <cell r="B7">
            <v>41628</v>
          </cell>
        </row>
      </sheetData>
      <sheetData sheetId="11">
        <row r="7">
          <cell r="B7">
            <v>41628</v>
          </cell>
        </row>
      </sheetData>
      <sheetData sheetId="12">
        <row r="7">
          <cell r="B7">
            <v>41628</v>
          </cell>
        </row>
      </sheetData>
      <sheetData sheetId="13">
        <row r="7">
          <cell r="B7">
            <v>41628</v>
          </cell>
        </row>
      </sheetData>
      <sheetData sheetId="14">
        <row r="36">
          <cell r="B36">
            <v>283.1805076097354</v>
          </cell>
        </row>
      </sheetData>
      <sheetData sheetId="15"/>
      <sheetData sheetId="16">
        <row r="12">
          <cell r="C12">
            <v>145.94814833333299</v>
          </cell>
        </row>
        <row r="13">
          <cell r="C13">
            <v>143.70128</v>
          </cell>
        </row>
        <row r="14">
          <cell r="C14">
            <v>145.22615166666699</v>
          </cell>
        </row>
        <row r="15">
          <cell r="C15">
            <v>147.31</v>
          </cell>
        </row>
        <row r="16">
          <cell r="C16">
            <v>147.31</v>
          </cell>
        </row>
        <row r="17">
          <cell r="C17">
            <v>147.31</v>
          </cell>
        </row>
        <row r="18">
          <cell r="C18">
            <v>147.31</v>
          </cell>
        </row>
        <row r="19">
          <cell r="C19">
            <v>147.31281166666699</v>
          </cell>
        </row>
        <row r="20">
          <cell r="C20">
            <v>148.80922333333299</v>
          </cell>
        </row>
        <row r="21">
          <cell r="C21">
            <v>158.48977833333299</v>
          </cell>
        </row>
        <row r="22">
          <cell r="C22">
            <v>154.80497333333301</v>
          </cell>
        </row>
        <row r="23">
          <cell r="C23">
            <v>155.38499999999999</v>
          </cell>
        </row>
        <row r="24">
          <cell r="C24">
            <v>155.38499999999999</v>
          </cell>
        </row>
        <row r="25">
          <cell r="C25">
            <v>155.38499999999999</v>
          </cell>
        </row>
        <row r="26">
          <cell r="C26">
            <v>154.88906</v>
          </cell>
        </row>
        <row r="27">
          <cell r="C27">
            <v>154.48671166666699</v>
          </cell>
        </row>
        <row r="28">
          <cell r="C28">
            <v>154.762863333333</v>
          </cell>
        </row>
        <row r="29">
          <cell r="C29">
            <v>158.70274000000001</v>
          </cell>
        </row>
        <row r="30">
          <cell r="C30">
            <v>157.545211666667</v>
          </cell>
        </row>
        <row r="31">
          <cell r="C31">
            <v>155.38499999999999</v>
          </cell>
        </row>
        <row r="32">
          <cell r="C32">
            <v>158.37839</v>
          </cell>
        </row>
        <row r="33">
          <cell r="C33">
            <v>151.53035</v>
          </cell>
        </row>
        <row r="34">
          <cell r="C34">
            <v>148.176625</v>
          </cell>
        </row>
        <row r="35">
          <cell r="C35">
            <v>147.07769999999999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41629</v>
          </cell>
        </row>
      </sheetData>
      <sheetData sheetId="9"/>
      <sheetData sheetId="10">
        <row r="7">
          <cell r="B7">
            <v>41629</v>
          </cell>
        </row>
      </sheetData>
      <sheetData sheetId="11">
        <row r="7">
          <cell r="B7">
            <v>41629</v>
          </cell>
        </row>
      </sheetData>
      <sheetData sheetId="12">
        <row r="7">
          <cell r="B7">
            <v>41629</v>
          </cell>
        </row>
      </sheetData>
      <sheetData sheetId="13">
        <row r="7">
          <cell r="B7">
            <v>41629</v>
          </cell>
        </row>
      </sheetData>
      <sheetData sheetId="14">
        <row r="36">
          <cell r="B36">
            <v>270.48716029111051</v>
          </cell>
        </row>
      </sheetData>
      <sheetData sheetId="15"/>
      <sheetData sheetId="16">
        <row r="12">
          <cell r="C12">
            <v>147.31399999999999</v>
          </cell>
        </row>
        <row r="13">
          <cell r="C13">
            <v>147.31399999999999</v>
          </cell>
        </row>
        <row r="14">
          <cell r="C14">
            <v>147.31399999999999</v>
          </cell>
        </row>
        <row r="15">
          <cell r="C15">
            <v>145.82833500000001</v>
          </cell>
        </row>
        <row r="16">
          <cell r="C16">
            <v>148.33317500000001</v>
          </cell>
        </row>
        <row r="17">
          <cell r="C17">
            <v>150.40367000000001</v>
          </cell>
        </row>
        <row r="18">
          <cell r="C18">
            <v>149.02791833333299</v>
          </cell>
        </row>
        <row r="19">
          <cell r="C19">
            <v>150.007431666667</v>
          </cell>
        </row>
        <row r="20">
          <cell r="C20">
            <v>151.03899999999999</v>
          </cell>
        </row>
        <row r="21">
          <cell r="C21">
            <v>152.728213333333</v>
          </cell>
        </row>
        <row r="22">
          <cell r="C22">
            <v>152.07109333333301</v>
          </cell>
        </row>
        <row r="23">
          <cell r="C23">
            <v>151.946541666667</v>
          </cell>
        </row>
        <row r="24">
          <cell r="C24">
            <v>149.83324833333299</v>
          </cell>
        </row>
        <row r="25">
          <cell r="C25">
            <v>150.213388333333</v>
          </cell>
        </row>
        <row r="26">
          <cell r="C26">
            <v>150.176688333333</v>
          </cell>
        </row>
        <row r="27">
          <cell r="C27">
            <v>150.84652666666699</v>
          </cell>
        </row>
        <row r="28">
          <cell r="C28">
            <v>150.282518333333</v>
          </cell>
        </row>
        <row r="29">
          <cell r="C29">
            <v>160.874873333333</v>
          </cell>
        </row>
        <row r="30">
          <cell r="C30">
            <v>156.58471</v>
          </cell>
        </row>
        <row r="31">
          <cell r="C31">
            <v>157.04029499999999</v>
          </cell>
        </row>
        <row r="32">
          <cell r="C32">
            <v>156.78689333333301</v>
          </cell>
        </row>
        <row r="33">
          <cell r="C33">
            <v>151.284973333333</v>
          </cell>
        </row>
        <row r="34">
          <cell r="C34">
            <v>152.18655833333301</v>
          </cell>
        </row>
        <row r="35">
          <cell r="C35">
            <v>151.075336666667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41630</v>
          </cell>
        </row>
      </sheetData>
      <sheetData sheetId="9"/>
      <sheetData sheetId="10">
        <row r="7">
          <cell r="B7">
            <v>41630</v>
          </cell>
        </row>
      </sheetData>
      <sheetData sheetId="11">
        <row r="7">
          <cell r="B7">
            <v>41630</v>
          </cell>
        </row>
      </sheetData>
      <sheetData sheetId="12">
        <row r="7">
          <cell r="B7">
            <v>41630</v>
          </cell>
        </row>
      </sheetData>
      <sheetData sheetId="13">
        <row r="7">
          <cell r="B7">
            <v>41630</v>
          </cell>
        </row>
      </sheetData>
      <sheetData sheetId="14">
        <row r="36">
          <cell r="B36">
            <v>251.00762133467464</v>
          </cell>
        </row>
      </sheetData>
      <sheetData sheetId="15"/>
      <sheetData sheetId="16">
        <row r="12">
          <cell r="C12">
            <v>145.76647500000001</v>
          </cell>
        </row>
        <row r="13">
          <cell r="C13">
            <v>142.66399999999999</v>
          </cell>
        </row>
        <row r="14">
          <cell r="C14">
            <v>144.18333999999999</v>
          </cell>
        </row>
        <row r="15">
          <cell r="C15">
            <v>147.31</v>
          </cell>
        </row>
        <row r="16">
          <cell r="C16">
            <v>144.521266666667</v>
          </cell>
        </row>
        <row r="17">
          <cell r="C17">
            <v>147.31</v>
          </cell>
        </row>
        <row r="18">
          <cell r="C18">
            <v>143.95398333333301</v>
          </cell>
        </row>
        <row r="19">
          <cell r="C19">
            <v>145.520626666667</v>
          </cell>
        </row>
        <row r="20">
          <cell r="C20">
            <v>147.31</v>
          </cell>
        </row>
        <row r="21">
          <cell r="C21">
            <v>147.31</v>
          </cell>
        </row>
        <row r="22">
          <cell r="C22">
            <v>152.459845</v>
          </cell>
        </row>
        <row r="23">
          <cell r="C23">
            <v>151.93560833333299</v>
          </cell>
        </row>
        <row r="24">
          <cell r="C24">
            <v>151.53469000000001</v>
          </cell>
        </row>
        <row r="25">
          <cell r="C25">
            <v>152.04917666666699</v>
          </cell>
        </row>
        <row r="26">
          <cell r="C26">
            <v>153.241121666667</v>
          </cell>
        </row>
        <row r="27">
          <cell r="C27">
            <v>154.495241666667</v>
          </cell>
        </row>
        <row r="28">
          <cell r="C28">
            <v>158.22163166666601</v>
          </cell>
        </row>
        <row r="29">
          <cell r="C29">
            <v>160.742703333333</v>
          </cell>
        </row>
        <row r="30">
          <cell r="C30">
            <v>155.38499999999999</v>
          </cell>
        </row>
        <row r="31">
          <cell r="C31">
            <v>155.38499999999999</v>
          </cell>
        </row>
        <row r="32">
          <cell r="C32">
            <v>154.782385</v>
          </cell>
        </row>
        <row r="33">
          <cell r="C33">
            <v>157.970943333333</v>
          </cell>
        </row>
        <row r="34">
          <cell r="C34">
            <v>151.850066666667</v>
          </cell>
        </row>
        <row r="35">
          <cell r="C35">
            <v>152.83476666666701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41631</v>
          </cell>
        </row>
      </sheetData>
      <sheetData sheetId="9"/>
      <sheetData sheetId="10">
        <row r="7">
          <cell r="B7">
            <v>41631</v>
          </cell>
        </row>
      </sheetData>
      <sheetData sheetId="11">
        <row r="7">
          <cell r="B7">
            <v>41631</v>
          </cell>
        </row>
      </sheetData>
      <sheetData sheetId="12">
        <row r="7">
          <cell r="B7">
            <v>41631</v>
          </cell>
        </row>
      </sheetData>
      <sheetData sheetId="13">
        <row r="7">
          <cell r="B7">
            <v>41631</v>
          </cell>
        </row>
      </sheetData>
      <sheetData sheetId="14">
        <row r="36">
          <cell r="B36">
            <v>273.78506739283938</v>
          </cell>
        </row>
      </sheetData>
      <sheetData sheetId="15"/>
      <sheetData sheetId="16">
        <row r="12">
          <cell r="C12">
            <v>147.75</v>
          </cell>
        </row>
        <row r="13">
          <cell r="C13">
            <v>143.250231666666</v>
          </cell>
        </row>
        <row r="14">
          <cell r="C14">
            <v>144.97225499999999</v>
          </cell>
        </row>
        <row r="15">
          <cell r="C15">
            <v>147.168303333333</v>
          </cell>
        </row>
        <row r="16">
          <cell r="C16">
            <v>145.18626333333299</v>
          </cell>
        </row>
        <row r="17">
          <cell r="C17">
            <v>147.75</v>
          </cell>
        </row>
        <row r="18">
          <cell r="C18">
            <v>147.75</v>
          </cell>
        </row>
        <row r="19">
          <cell r="C19">
            <v>148.903775</v>
          </cell>
        </row>
        <row r="20">
          <cell r="C20">
            <v>150.261775</v>
          </cell>
        </row>
        <row r="21">
          <cell r="C21">
            <v>149.65860333333299</v>
          </cell>
        </row>
        <row r="22">
          <cell r="C22">
            <v>154.60280166666701</v>
          </cell>
        </row>
        <row r="23">
          <cell r="C23">
            <v>156.34118166666701</v>
          </cell>
        </row>
        <row r="24">
          <cell r="C24">
            <v>154.73432</v>
          </cell>
        </row>
        <row r="25">
          <cell r="C25">
            <v>155.00698333333301</v>
          </cell>
        </row>
        <row r="26">
          <cell r="C26">
            <v>155.81899999999999</v>
          </cell>
        </row>
        <row r="27">
          <cell r="C27">
            <v>155.81899999999999</v>
          </cell>
        </row>
        <row r="28">
          <cell r="C28">
            <v>155.81899999999999</v>
          </cell>
        </row>
        <row r="29">
          <cell r="C29">
            <v>155.81899999999999</v>
          </cell>
        </row>
        <row r="30">
          <cell r="C30">
            <v>156.129993333334</v>
          </cell>
        </row>
        <row r="31">
          <cell r="C31">
            <v>156.06036499999999</v>
          </cell>
        </row>
        <row r="32">
          <cell r="C32">
            <v>155.223868333333</v>
          </cell>
        </row>
        <row r="33">
          <cell r="C33">
            <v>156.968085</v>
          </cell>
        </row>
        <row r="34">
          <cell r="C34">
            <v>147.75</v>
          </cell>
        </row>
        <row r="35">
          <cell r="C35">
            <v>147.75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41632</v>
          </cell>
        </row>
      </sheetData>
      <sheetData sheetId="9"/>
      <sheetData sheetId="10">
        <row r="7">
          <cell r="B7">
            <v>41632</v>
          </cell>
        </row>
      </sheetData>
      <sheetData sheetId="11">
        <row r="7">
          <cell r="B7">
            <v>41632</v>
          </cell>
        </row>
      </sheetData>
      <sheetData sheetId="12">
        <row r="7">
          <cell r="B7">
            <v>41632</v>
          </cell>
        </row>
      </sheetData>
      <sheetData sheetId="13">
        <row r="7">
          <cell r="B7">
            <v>41632</v>
          </cell>
        </row>
      </sheetData>
      <sheetData sheetId="14">
        <row r="36">
          <cell r="B36">
            <v>280.85102845463047</v>
          </cell>
        </row>
      </sheetData>
      <sheetData sheetId="15"/>
      <sheetData sheetId="16">
        <row r="12">
          <cell r="C12">
            <v>145.49533</v>
          </cell>
        </row>
        <row r="13">
          <cell r="C13">
            <v>145.80132166666701</v>
          </cell>
        </row>
        <row r="14">
          <cell r="C14">
            <v>146.983475</v>
          </cell>
        </row>
        <row r="15">
          <cell r="C15">
            <v>147.162518333333</v>
          </cell>
        </row>
        <row r="16">
          <cell r="C16">
            <v>146.57861666666699</v>
          </cell>
        </row>
        <row r="17">
          <cell r="C17">
            <v>147.75</v>
          </cell>
        </row>
        <row r="18">
          <cell r="C18">
            <v>144.316368333333</v>
          </cell>
        </row>
        <row r="19">
          <cell r="C19">
            <v>145.31129166666699</v>
          </cell>
        </row>
        <row r="20">
          <cell r="C20">
            <v>147.75</v>
          </cell>
        </row>
        <row r="21">
          <cell r="C21">
            <v>147.75</v>
          </cell>
        </row>
        <row r="22">
          <cell r="C22">
            <v>147.75</v>
          </cell>
        </row>
        <row r="23">
          <cell r="C23">
            <v>147.75</v>
          </cell>
        </row>
        <row r="24">
          <cell r="C24">
            <v>147.75</v>
          </cell>
        </row>
        <row r="25">
          <cell r="C25">
            <v>147.75</v>
          </cell>
        </row>
        <row r="26">
          <cell r="C26">
            <v>150.56604666666701</v>
          </cell>
        </row>
        <row r="27">
          <cell r="C27">
            <v>150.33945333333301</v>
          </cell>
        </row>
        <row r="28">
          <cell r="C28">
            <v>147.75</v>
          </cell>
        </row>
        <row r="29">
          <cell r="C29">
            <v>156.417665</v>
          </cell>
        </row>
        <row r="30">
          <cell r="C30">
            <v>156.05500000000001</v>
          </cell>
        </row>
        <row r="31">
          <cell r="C31">
            <v>155.802516666667</v>
          </cell>
        </row>
        <row r="32">
          <cell r="C32">
            <v>159.31337666666701</v>
          </cell>
        </row>
        <row r="33">
          <cell r="C33">
            <v>151.74001833333301</v>
          </cell>
        </row>
        <row r="34">
          <cell r="C34">
            <v>153.17854333333301</v>
          </cell>
        </row>
        <row r="35">
          <cell r="C35">
            <v>153.197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41633</v>
          </cell>
        </row>
      </sheetData>
      <sheetData sheetId="9"/>
      <sheetData sheetId="10">
        <row r="7">
          <cell r="B7">
            <v>41633</v>
          </cell>
        </row>
      </sheetData>
      <sheetData sheetId="11">
        <row r="7">
          <cell r="B7">
            <v>41633</v>
          </cell>
        </row>
      </sheetData>
      <sheetData sheetId="12">
        <row r="7">
          <cell r="B7">
            <v>41633</v>
          </cell>
        </row>
      </sheetData>
      <sheetData sheetId="13">
        <row r="7">
          <cell r="B7">
            <v>41633</v>
          </cell>
        </row>
      </sheetData>
      <sheetData sheetId="14">
        <row r="36">
          <cell r="B36">
            <v>248.22370305712104</v>
          </cell>
        </row>
      </sheetData>
      <sheetData sheetId="15"/>
      <sheetData sheetId="16">
        <row r="12">
          <cell r="C12">
            <v>153.461886666667</v>
          </cell>
        </row>
        <row r="13">
          <cell r="C13">
            <v>147.75</v>
          </cell>
        </row>
        <row r="14">
          <cell r="C14">
            <v>147.75</v>
          </cell>
        </row>
        <row r="15">
          <cell r="C15">
            <v>139.61252166666699</v>
          </cell>
        </row>
        <row r="16">
          <cell r="C16">
            <v>130.46086</v>
          </cell>
        </row>
        <row r="17">
          <cell r="C17">
            <v>144.1104</v>
          </cell>
        </row>
        <row r="18">
          <cell r="C18">
            <v>134.13247333333399</v>
          </cell>
        </row>
        <row r="19">
          <cell r="C19">
            <v>124.85</v>
          </cell>
        </row>
        <row r="20">
          <cell r="C20">
            <v>124.85</v>
          </cell>
        </row>
        <row r="21">
          <cell r="C21">
            <v>124.85</v>
          </cell>
        </row>
        <row r="22">
          <cell r="C22">
            <v>151.294258333333</v>
          </cell>
        </row>
        <row r="23">
          <cell r="C23">
            <v>147.75</v>
          </cell>
        </row>
        <row r="24">
          <cell r="C24">
            <v>148.70959999999999</v>
          </cell>
        </row>
        <row r="25">
          <cell r="C25">
            <v>147.75</v>
          </cell>
        </row>
        <row r="26">
          <cell r="C26">
            <v>147.75</v>
          </cell>
        </row>
        <row r="27">
          <cell r="C27">
            <v>124.85</v>
          </cell>
        </row>
        <row r="28">
          <cell r="C28">
            <v>151.23472166666701</v>
          </cell>
        </row>
        <row r="29">
          <cell r="C29">
            <v>155.31874500000001</v>
          </cell>
        </row>
        <row r="30">
          <cell r="C30">
            <v>155.629848333333</v>
          </cell>
        </row>
        <row r="31">
          <cell r="C31">
            <v>155.78544500000001</v>
          </cell>
        </row>
        <row r="32">
          <cell r="C32">
            <v>156.53584333333299</v>
          </cell>
        </row>
        <row r="33">
          <cell r="C33">
            <v>149.547188333333</v>
          </cell>
        </row>
        <row r="34">
          <cell r="C34">
            <v>147.44278666666699</v>
          </cell>
        </row>
        <row r="35">
          <cell r="C35">
            <v>145.00430333333301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41634</v>
          </cell>
        </row>
      </sheetData>
      <sheetData sheetId="9"/>
      <sheetData sheetId="10">
        <row r="7">
          <cell r="B7">
            <v>41634</v>
          </cell>
        </row>
      </sheetData>
      <sheetData sheetId="11">
        <row r="7">
          <cell r="B7">
            <v>41634</v>
          </cell>
        </row>
      </sheetData>
      <sheetData sheetId="12">
        <row r="7">
          <cell r="B7">
            <v>41634</v>
          </cell>
        </row>
      </sheetData>
      <sheetData sheetId="13">
        <row r="7">
          <cell r="B7">
            <v>41634</v>
          </cell>
        </row>
      </sheetData>
      <sheetData sheetId="14">
        <row r="36">
          <cell r="B36">
            <v>259.28207919837473</v>
          </cell>
        </row>
      </sheetData>
      <sheetData sheetId="15"/>
      <sheetData sheetId="16">
        <row r="12">
          <cell r="C12">
            <v>142.35613333333299</v>
          </cell>
        </row>
        <row r="13">
          <cell r="C13">
            <v>124.85</v>
          </cell>
        </row>
        <row r="14">
          <cell r="C14">
            <v>124.85</v>
          </cell>
        </row>
        <row r="15">
          <cell r="C15">
            <v>124.85</v>
          </cell>
        </row>
        <row r="16">
          <cell r="C16">
            <v>124.85</v>
          </cell>
        </row>
        <row r="17">
          <cell r="C17">
            <v>124.85</v>
          </cell>
        </row>
        <row r="18">
          <cell r="C18">
            <v>124.85</v>
          </cell>
        </row>
        <row r="19">
          <cell r="C19">
            <v>149.55642499999999</v>
          </cell>
        </row>
        <row r="20">
          <cell r="C20">
            <v>147.75</v>
          </cell>
        </row>
        <row r="21">
          <cell r="C21">
            <v>151.842481666667</v>
          </cell>
        </row>
        <row r="22">
          <cell r="C22">
            <v>151.173196666667</v>
          </cell>
        </row>
        <row r="23">
          <cell r="C23">
            <v>154.16822833333299</v>
          </cell>
        </row>
        <row r="24">
          <cell r="C24">
            <v>155.81899999999999</v>
          </cell>
        </row>
        <row r="25">
          <cell r="C25">
            <v>163.23945333333299</v>
          </cell>
        </row>
        <row r="26">
          <cell r="C26">
            <v>157.40098333333299</v>
          </cell>
        </row>
        <row r="27">
          <cell r="C27">
            <v>155.81899999999999</v>
          </cell>
        </row>
        <row r="28">
          <cell r="C28">
            <v>155.81899999999999</v>
          </cell>
        </row>
        <row r="29">
          <cell r="C29">
            <v>167.121698333333</v>
          </cell>
        </row>
        <row r="30">
          <cell r="C30">
            <v>159.645878333333</v>
          </cell>
        </row>
        <row r="31">
          <cell r="C31">
            <v>160.67482000000001</v>
          </cell>
        </row>
        <row r="32">
          <cell r="C32">
            <v>155.72637499999999</v>
          </cell>
        </row>
        <row r="33">
          <cell r="C33">
            <v>158.39829</v>
          </cell>
        </row>
        <row r="34">
          <cell r="C34">
            <v>150.504831666667</v>
          </cell>
        </row>
        <row r="35">
          <cell r="C35">
            <v>146.564371666667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41635</v>
          </cell>
        </row>
      </sheetData>
      <sheetData sheetId="9"/>
      <sheetData sheetId="10">
        <row r="7">
          <cell r="B7">
            <v>41635</v>
          </cell>
        </row>
      </sheetData>
      <sheetData sheetId="11">
        <row r="7">
          <cell r="B7">
            <v>41635</v>
          </cell>
        </row>
      </sheetData>
      <sheetData sheetId="12">
        <row r="7">
          <cell r="B7">
            <v>41635</v>
          </cell>
        </row>
      </sheetData>
      <sheetData sheetId="13">
        <row r="7">
          <cell r="B7">
            <v>41635</v>
          </cell>
        </row>
      </sheetData>
      <sheetData sheetId="14">
        <row r="36">
          <cell r="B36">
            <v>270.03172263596292</v>
          </cell>
        </row>
      </sheetData>
      <sheetData sheetId="15"/>
      <sheetData sheetId="16">
        <row r="12">
          <cell r="C12">
            <v>144.60059833333301</v>
          </cell>
        </row>
        <row r="13">
          <cell r="C13">
            <v>145.20341666666701</v>
          </cell>
        </row>
        <row r="14">
          <cell r="C14">
            <v>144.52813499999999</v>
          </cell>
        </row>
        <row r="15">
          <cell r="C15">
            <v>144.617623333333</v>
          </cell>
        </row>
        <row r="16">
          <cell r="C16">
            <v>144.892576666667</v>
          </cell>
        </row>
        <row r="17">
          <cell r="C17">
            <v>143.44309999999999</v>
          </cell>
        </row>
        <row r="18">
          <cell r="C18">
            <v>144.261028333333</v>
          </cell>
        </row>
        <row r="19">
          <cell r="C19">
            <v>145.91778666666701</v>
          </cell>
        </row>
        <row r="20">
          <cell r="C20">
            <v>150.29400000000001</v>
          </cell>
        </row>
        <row r="21">
          <cell r="C21">
            <v>149.20410000000001</v>
          </cell>
        </row>
        <row r="22">
          <cell r="C22">
            <v>148.89996333333301</v>
          </cell>
        </row>
        <row r="23">
          <cell r="C23">
            <v>153.24781833333299</v>
          </cell>
        </row>
        <row r="24">
          <cell r="C24">
            <v>156.92499166666701</v>
          </cell>
        </row>
        <row r="25">
          <cell r="C25">
            <v>155.08374499999999</v>
          </cell>
        </row>
        <row r="26">
          <cell r="C26">
            <v>155.81899999999999</v>
          </cell>
        </row>
        <row r="27">
          <cell r="C27">
            <v>155.81899999999999</v>
          </cell>
        </row>
        <row r="28">
          <cell r="C28">
            <v>154.58183</v>
          </cell>
        </row>
        <row r="29">
          <cell r="C29">
            <v>163.67345499999999</v>
          </cell>
        </row>
        <row r="30">
          <cell r="C30">
            <v>158.44325166666701</v>
          </cell>
        </row>
        <row r="31">
          <cell r="C31">
            <v>163.79393999999999</v>
          </cell>
        </row>
        <row r="32">
          <cell r="C32">
            <v>158.97266999999999</v>
          </cell>
        </row>
        <row r="33">
          <cell r="C33">
            <v>153.68136999999999</v>
          </cell>
        </row>
        <row r="34">
          <cell r="C34">
            <v>147.596611666667</v>
          </cell>
        </row>
        <row r="35">
          <cell r="C35">
            <v>146.281791666667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41609</v>
          </cell>
        </row>
      </sheetData>
      <sheetData sheetId="9"/>
      <sheetData sheetId="10">
        <row r="7">
          <cell r="B7">
            <v>41609</v>
          </cell>
        </row>
      </sheetData>
      <sheetData sheetId="11">
        <row r="7">
          <cell r="B7">
            <v>41609</v>
          </cell>
        </row>
      </sheetData>
      <sheetData sheetId="12">
        <row r="7">
          <cell r="B7">
            <v>41609</v>
          </cell>
        </row>
      </sheetData>
      <sheetData sheetId="13">
        <row r="7">
          <cell r="B7">
            <v>41609</v>
          </cell>
        </row>
      </sheetData>
      <sheetData sheetId="14">
        <row r="36">
          <cell r="B36">
            <v>222.80433801088452</v>
          </cell>
        </row>
      </sheetData>
      <sheetData sheetId="15"/>
      <sheetData sheetId="16">
        <row r="12">
          <cell r="C12">
            <v>143.41999999999999</v>
          </cell>
        </row>
        <row r="13">
          <cell r="C13">
            <v>143.41999999999999</v>
          </cell>
        </row>
        <row r="14">
          <cell r="C14">
            <v>141.64036666666701</v>
          </cell>
        </row>
        <row r="15">
          <cell r="C15">
            <v>141.39302499999999</v>
          </cell>
        </row>
        <row r="16">
          <cell r="C16">
            <v>143.41999999999999</v>
          </cell>
        </row>
        <row r="17">
          <cell r="C17">
            <v>143.41999999999999</v>
          </cell>
        </row>
        <row r="18">
          <cell r="C18">
            <v>141.677416666667</v>
          </cell>
        </row>
        <row r="19">
          <cell r="C19">
            <v>140.91906333333301</v>
          </cell>
        </row>
        <row r="20">
          <cell r="C20">
            <v>145.48528833333299</v>
          </cell>
        </row>
        <row r="21">
          <cell r="C21">
            <v>147.59693666666701</v>
          </cell>
        </row>
        <row r="22">
          <cell r="C22">
            <v>146.05459999999999</v>
          </cell>
        </row>
        <row r="23">
          <cell r="C23">
            <v>146.04129333333401</v>
          </cell>
        </row>
        <row r="24">
          <cell r="C24">
            <v>145.94164166666701</v>
          </cell>
        </row>
        <row r="25">
          <cell r="C25">
            <v>146.71030999999999</v>
          </cell>
        </row>
        <row r="26">
          <cell r="C26">
            <v>150.08613500000001</v>
          </cell>
        </row>
        <row r="27">
          <cell r="C27">
            <v>150.52664166666699</v>
          </cell>
        </row>
        <row r="28">
          <cell r="C28">
            <v>147.6815</v>
          </cell>
        </row>
        <row r="29">
          <cell r="C29">
            <v>151.76535833333301</v>
          </cell>
        </row>
        <row r="30">
          <cell r="C30">
            <v>157.18233166666701</v>
          </cell>
        </row>
        <row r="31">
          <cell r="C31">
            <v>153.21315166666699</v>
          </cell>
        </row>
        <row r="32">
          <cell r="C32">
            <v>156.65248500000001</v>
          </cell>
        </row>
        <row r="33">
          <cell r="C33">
            <v>155.31898833333301</v>
          </cell>
        </row>
        <row r="34">
          <cell r="C34">
            <v>149.57095166666701</v>
          </cell>
        </row>
        <row r="35">
          <cell r="C35">
            <v>149.497536666667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41636</v>
          </cell>
        </row>
      </sheetData>
      <sheetData sheetId="9"/>
      <sheetData sheetId="10">
        <row r="7">
          <cell r="B7">
            <v>41636</v>
          </cell>
        </row>
      </sheetData>
      <sheetData sheetId="11">
        <row r="7">
          <cell r="B7">
            <v>41636</v>
          </cell>
        </row>
      </sheetData>
      <sheetData sheetId="12">
        <row r="7">
          <cell r="B7">
            <v>41636</v>
          </cell>
        </row>
      </sheetData>
      <sheetData sheetId="13">
        <row r="7">
          <cell r="B7">
            <v>41636</v>
          </cell>
        </row>
      </sheetData>
      <sheetData sheetId="14">
        <row r="36">
          <cell r="B36">
            <v>272.66343200395175</v>
          </cell>
        </row>
      </sheetData>
      <sheetData sheetId="15"/>
      <sheetData sheetId="16">
        <row r="12">
          <cell r="C12">
            <v>144.689291666667</v>
          </cell>
        </row>
        <row r="13">
          <cell r="C13">
            <v>143.105075</v>
          </cell>
        </row>
        <row r="14">
          <cell r="C14">
            <v>124.85</v>
          </cell>
        </row>
        <row r="15">
          <cell r="C15">
            <v>124.85</v>
          </cell>
        </row>
        <row r="16">
          <cell r="C16">
            <v>135.31493333333299</v>
          </cell>
        </row>
        <row r="17">
          <cell r="C17">
            <v>147.75</v>
          </cell>
        </row>
        <row r="18">
          <cell r="C18">
            <v>151.384095</v>
          </cell>
        </row>
        <row r="19">
          <cell r="C19">
            <v>147.75</v>
          </cell>
        </row>
        <row r="20">
          <cell r="C20">
            <v>147.75</v>
          </cell>
        </row>
        <row r="21">
          <cell r="C21">
            <v>147.75</v>
          </cell>
        </row>
        <row r="22">
          <cell r="C22">
            <v>154.46204166666701</v>
          </cell>
        </row>
        <row r="23">
          <cell r="C23">
            <v>151.14520666666701</v>
          </cell>
        </row>
        <row r="24">
          <cell r="C24">
            <v>150.27121666666699</v>
          </cell>
        </row>
        <row r="25">
          <cell r="C25">
            <v>151.556131666667</v>
          </cell>
        </row>
        <row r="26">
          <cell r="C26">
            <v>150.13225666666699</v>
          </cell>
        </row>
        <row r="27">
          <cell r="C27">
            <v>147.75</v>
          </cell>
        </row>
        <row r="28">
          <cell r="C28">
            <v>147.75</v>
          </cell>
        </row>
        <row r="29">
          <cell r="C29">
            <v>153.311186666667</v>
          </cell>
        </row>
        <row r="30">
          <cell r="C30">
            <v>155.875043333333</v>
          </cell>
        </row>
        <row r="31">
          <cell r="C31">
            <v>155.74936666666699</v>
          </cell>
        </row>
        <row r="32">
          <cell r="C32">
            <v>159.362443333333</v>
          </cell>
        </row>
        <row r="33">
          <cell r="C33">
            <v>153.757133333333</v>
          </cell>
        </row>
        <row r="34">
          <cell r="C34">
            <v>151.287223333333</v>
          </cell>
        </row>
        <row r="35">
          <cell r="C35">
            <v>146.81956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41637</v>
          </cell>
        </row>
      </sheetData>
      <sheetData sheetId="9"/>
      <sheetData sheetId="10">
        <row r="7">
          <cell r="B7">
            <v>41637</v>
          </cell>
        </row>
      </sheetData>
      <sheetData sheetId="11">
        <row r="7">
          <cell r="B7">
            <v>41637</v>
          </cell>
        </row>
      </sheetData>
      <sheetData sheetId="12">
        <row r="7">
          <cell r="B7">
            <v>41637</v>
          </cell>
        </row>
      </sheetData>
      <sheetData sheetId="13">
        <row r="7">
          <cell r="B7">
            <v>41637</v>
          </cell>
        </row>
      </sheetData>
      <sheetData sheetId="14">
        <row r="36">
          <cell r="B36">
            <v>246.54727235602172</v>
          </cell>
        </row>
      </sheetData>
      <sheetData sheetId="15"/>
      <sheetData sheetId="16">
        <row r="12">
          <cell r="C12">
            <v>143.169366666667</v>
          </cell>
        </row>
        <row r="13">
          <cell r="C13">
            <v>152.11709833333299</v>
          </cell>
        </row>
        <row r="14">
          <cell r="C14">
            <v>156.60740999999999</v>
          </cell>
        </row>
        <row r="15">
          <cell r="C15">
            <v>150.66591333333301</v>
          </cell>
        </row>
        <row r="16">
          <cell r="C16">
            <v>145.70291</v>
          </cell>
        </row>
        <row r="17">
          <cell r="C17">
            <v>145.13345833333301</v>
          </cell>
        </row>
        <row r="18">
          <cell r="C18">
            <v>143.479366666667</v>
          </cell>
        </row>
        <row r="19">
          <cell r="C19">
            <v>143.95481166666701</v>
          </cell>
        </row>
        <row r="20">
          <cell r="C20">
            <v>147.33517499999999</v>
          </cell>
        </row>
        <row r="21">
          <cell r="C21">
            <v>147.75</v>
          </cell>
        </row>
        <row r="22">
          <cell r="C22">
            <v>147.75</v>
          </cell>
        </row>
        <row r="23">
          <cell r="C23">
            <v>152.58893499999999</v>
          </cell>
        </row>
        <row r="24">
          <cell r="C24">
            <v>154.50644333333301</v>
          </cell>
        </row>
        <row r="25">
          <cell r="C25">
            <v>152.95123833333301</v>
          </cell>
        </row>
        <row r="26">
          <cell r="C26">
            <v>153.27604666666701</v>
          </cell>
        </row>
        <row r="27">
          <cell r="C27">
            <v>147.75</v>
          </cell>
        </row>
        <row r="28">
          <cell r="C28">
            <v>147.75</v>
          </cell>
        </row>
        <row r="29">
          <cell r="C29">
            <v>154.97896666666699</v>
          </cell>
        </row>
        <row r="30">
          <cell r="C30">
            <v>155.81899999999999</v>
          </cell>
        </row>
        <row r="31">
          <cell r="C31">
            <v>155.544508333333</v>
          </cell>
        </row>
        <row r="32">
          <cell r="C32">
            <v>157.677703333333</v>
          </cell>
        </row>
        <row r="33">
          <cell r="C33">
            <v>150.925985</v>
          </cell>
        </row>
        <row r="34">
          <cell r="C34">
            <v>149.30745999999999</v>
          </cell>
        </row>
        <row r="35">
          <cell r="C35">
            <v>150.14410833333301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41638</v>
          </cell>
        </row>
      </sheetData>
      <sheetData sheetId="9"/>
      <sheetData sheetId="10">
        <row r="7">
          <cell r="B7">
            <v>41638</v>
          </cell>
        </row>
      </sheetData>
      <sheetData sheetId="11">
        <row r="7">
          <cell r="B7">
            <v>41638</v>
          </cell>
        </row>
      </sheetData>
      <sheetData sheetId="12">
        <row r="7">
          <cell r="B7">
            <v>41638</v>
          </cell>
        </row>
      </sheetData>
      <sheetData sheetId="13">
        <row r="7">
          <cell r="B7">
            <v>41638</v>
          </cell>
        </row>
      </sheetData>
      <sheetData sheetId="14">
        <row r="36">
          <cell r="B36">
            <v>265.36373029724206</v>
          </cell>
        </row>
      </sheetData>
      <sheetData sheetId="15"/>
      <sheetData sheetId="16">
        <row r="12">
          <cell r="C12">
            <v>159.206083333333</v>
          </cell>
        </row>
        <row r="13">
          <cell r="C13">
            <v>149.749</v>
          </cell>
        </row>
        <row r="14">
          <cell r="C14">
            <v>128.43154999999999</v>
          </cell>
        </row>
        <row r="15">
          <cell r="C15">
            <v>110.99</v>
          </cell>
        </row>
        <row r="16">
          <cell r="C16">
            <v>119.983903333333</v>
          </cell>
        </row>
        <row r="17">
          <cell r="C17">
            <v>147.683083333333</v>
          </cell>
        </row>
        <row r="18">
          <cell r="C18">
            <v>147.74675999999999</v>
          </cell>
        </row>
        <row r="19">
          <cell r="C19">
            <v>148.02225166666699</v>
          </cell>
        </row>
        <row r="20">
          <cell r="C20">
            <v>149.749</v>
          </cell>
        </row>
        <row r="21">
          <cell r="C21">
            <v>151.51803000000001</v>
          </cell>
        </row>
        <row r="22">
          <cell r="C22">
            <v>154.23792499999999</v>
          </cell>
        </row>
        <row r="23">
          <cell r="C23">
            <v>154.57063666666701</v>
          </cell>
        </row>
        <row r="24">
          <cell r="C24">
            <v>155.01204999999999</v>
          </cell>
        </row>
        <row r="25">
          <cell r="C25">
            <v>154.347688333333</v>
          </cell>
        </row>
        <row r="26">
          <cell r="C26">
            <v>153.638053333333</v>
          </cell>
        </row>
        <row r="27">
          <cell r="C27">
            <v>153.22186500000001</v>
          </cell>
        </row>
        <row r="28">
          <cell r="C28">
            <v>153.27217999999999</v>
          </cell>
        </row>
        <row r="29">
          <cell r="C29">
            <v>157.00937999999999</v>
          </cell>
        </row>
        <row r="30">
          <cell r="C30">
            <v>157.80799999999999</v>
          </cell>
        </row>
        <row r="31">
          <cell r="C31">
            <v>157.80799999999999</v>
          </cell>
        </row>
        <row r="32">
          <cell r="C32">
            <v>157.010298333333</v>
          </cell>
        </row>
        <row r="33">
          <cell r="C33">
            <v>155.490446666667</v>
          </cell>
        </row>
        <row r="34">
          <cell r="C34">
            <v>154.94321500000001</v>
          </cell>
        </row>
        <row r="35">
          <cell r="C35">
            <v>155.227773333333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41639</v>
          </cell>
        </row>
      </sheetData>
      <sheetData sheetId="9"/>
      <sheetData sheetId="10">
        <row r="7">
          <cell r="B7">
            <v>41639</v>
          </cell>
        </row>
      </sheetData>
      <sheetData sheetId="11">
        <row r="7">
          <cell r="B7">
            <v>41639</v>
          </cell>
        </row>
      </sheetData>
      <sheetData sheetId="12">
        <row r="7">
          <cell r="B7">
            <v>41639</v>
          </cell>
        </row>
      </sheetData>
      <sheetData sheetId="13">
        <row r="7">
          <cell r="B7">
            <v>41639</v>
          </cell>
        </row>
      </sheetData>
      <sheetData sheetId="14">
        <row r="36">
          <cell r="B36">
            <v>278.13981062141016</v>
          </cell>
        </row>
      </sheetData>
      <sheetData sheetId="15"/>
      <sheetData sheetId="16">
        <row r="12">
          <cell r="C12">
            <v>150.83234999999999</v>
          </cell>
        </row>
        <row r="13">
          <cell r="C13">
            <v>147.638881666667</v>
          </cell>
        </row>
        <row r="14">
          <cell r="C14">
            <v>147.737873333333</v>
          </cell>
        </row>
        <row r="15">
          <cell r="C15">
            <v>147.727736666667</v>
          </cell>
        </row>
        <row r="16">
          <cell r="C16">
            <v>146.07891499999999</v>
          </cell>
        </row>
        <row r="17">
          <cell r="C17">
            <v>145.0899</v>
          </cell>
        </row>
        <row r="18">
          <cell r="C18">
            <v>145.37620999999999</v>
          </cell>
        </row>
        <row r="19">
          <cell r="C19">
            <v>145.32927000000001</v>
          </cell>
        </row>
        <row r="20">
          <cell r="C20">
            <v>149.749</v>
          </cell>
        </row>
        <row r="21">
          <cell r="C21">
            <v>149.749</v>
          </cell>
        </row>
        <row r="22">
          <cell r="C22">
            <v>149.749</v>
          </cell>
        </row>
        <row r="23">
          <cell r="C23">
            <v>149.749</v>
          </cell>
        </row>
        <row r="24">
          <cell r="C24">
            <v>149.749</v>
          </cell>
        </row>
        <row r="25">
          <cell r="C25">
            <v>149.749</v>
          </cell>
        </row>
        <row r="26">
          <cell r="C26">
            <v>149.749</v>
          </cell>
        </row>
        <row r="27">
          <cell r="C27">
            <v>149.749</v>
          </cell>
        </row>
        <row r="28">
          <cell r="C28">
            <v>149.749</v>
          </cell>
        </row>
        <row r="29">
          <cell r="C29">
            <v>155.22103999999999</v>
          </cell>
        </row>
        <row r="30">
          <cell r="C30">
            <v>157.77489499999999</v>
          </cell>
        </row>
        <row r="31">
          <cell r="C31">
            <v>157.65057666666701</v>
          </cell>
        </row>
        <row r="32">
          <cell r="C32">
            <v>158.24571499999999</v>
          </cell>
        </row>
        <row r="33">
          <cell r="C33">
            <v>154.83888166666699</v>
          </cell>
        </row>
        <row r="34">
          <cell r="C34">
            <v>152.30373</v>
          </cell>
        </row>
        <row r="35">
          <cell r="C35">
            <v>154.55405833333401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41609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41610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41611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41612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41613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41614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41610</v>
          </cell>
        </row>
      </sheetData>
      <sheetData sheetId="9"/>
      <sheetData sheetId="10">
        <row r="7">
          <cell r="B7">
            <v>41610</v>
          </cell>
        </row>
      </sheetData>
      <sheetData sheetId="11">
        <row r="7">
          <cell r="B7">
            <v>41610</v>
          </cell>
        </row>
      </sheetData>
      <sheetData sheetId="12">
        <row r="7">
          <cell r="B7">
            <v>41610</v>
          </cell>
        </row>
      </sheetData>
      <sheetData sheetId="13">
        <row r="7">
          <cell r="B7">
            <v>41610</v>
          </cell>
        </row>
      </sheetData>
      <sheetData sheetId="14">
        <row r="36">
          <cell r="B36">
            <v>258.37364449691199</v>
          </cell>
        </row>
      </sheetData>
      <sheetData sheetId="15"/>
      <sheetData sheetId="16">
        <row r="12">
          <cell r="C12">
            <v>151.72578999999999</v>
          </cell>
        </row>
        <row r="13">
          <cell r="C13">
            <v>146.27049666666699</v>
          </cell>
        </row>
        <row r="14">
          <cell r="C14">
            <v>146.274</v>
          </cell>
        </row>
        <row r="15">
          <cell r="C15">
            <v>145.93576166666699</v>
          </cell>
        </row>
        <row r="16">
          <cell r="C16">
            <v>146.274</v>
          </cell>
        </row>
        <row r="17">
          <cell r="C17">
            <v>146.274</v>
          </cell>
        </row>
        <row r="18">
          <cell r="C18">
            <v>148.145421666667</v>
          </cell>
        </row>
        <row r="19">
          <cell r="C19">
            <v>177.10450333333301</v>
          </cell>
        </row>
        <row r="20">
          <cell r="C20">
            <v>160.43475333333299</v>
          </cell>
        </row>
        <row r="21">
          <cell r="C21">
            <v>157.50348</v>
          </cell>
        </row>
        <row r="22">
          <cell r="C22">
            <v>157.484726666667</v>
          </cell>
        </row>
        <row r="23">
          <cell r="C23">
            <v>165.14472000000001</v>
          </cell>
        </row>
        <row r="24">
          <cell r="C24">
            <v>161.735141666667</v>
          </cell>
        </row>
        <row r="25">
          <cell r="C25">
            <v>162.21193</v>
          </cell>
        </row>
        <row r="26">
          <cell r="C26">
            <v>162.67309333333299</v>
          </cell>
        </row>
        <row r="27">
          <cell r="C27">
            <v>162.57966666666701</v>
          </cell>
        </row>
        <row r="28">
          <cell r="C28">
            <v>163.50667000000001</v>
          </cell>
        </row>
        <row r="29">
          <cell r="C29">
            <v>165.111273333333</v>
          </cell>
        </row>
        <row r="30">
          <cell r="C30">
            <v>165.21603166666699</v>
          </cell>
        </row>
        <row r="31">
          <cell r="C31">
            <v>162.96727999999999</v>
          </cell>
        </row>
        <row r="32">
          <cell r="C32">
            <v>168.83019666666701</v>
          </cell>
        </row>
        <row r="33">
          <cell r="C33">
            <v>161.47391833333299</v>
          </cell>
        </row>
        <row r="34">
          <cell r="C34">
            <v>155.60020499999999</v>
          </cell>
        </row>
        <row r="35">
          <cell r="C35">
            <v>154.50339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41615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41616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41617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41618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41619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41620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41621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41622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41623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41624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41611</v>
          </cell>
        </row>
      </sheetData>
      <sheetData sheetId="9"/>
      <sheetData sheetId="10">
        <row r="7">
          <cell r="B7">
            <v>41611</v>
          </cell>
        </row>
      </sheetData>
      <sheetData sheetId="11">
        <row r="7">
          <cell r="B7">
            <v>41611</v>
          </cell>
        </row>
      </sheetData>
      <sheetData sheetId="12">
        <row r="7">
          <cell r="B7">
            <v>41611</v>
          </cell>
        </row>
      </sheetData>
      <sheetData sheetId="13">
        <row r="7">
          <cell r="B7">
            <v>41611</v>
          </cell>
        </row>
      </sheetData>
      <sheetData sheetId="14">
        <row r="36">
          <cell r="B36">
            <v>255.04286412910068</v>
          </cell>
        </row>
      </sheetData>
      <sheetData sheetId="15"/>
      <sheetData sheetId="16">
        <row r="12">
          <cell r="C12">
            <v>150.70051833333301</v>
          </cell>
        </row>
        <row r="13">
          <cell r="C13">
            <v>152.70939999999999</v>
          </cell>
        </row>
        <row r="14">
          <cell r="C14">
            <v>152.70939999999999</v>
          </cell>
        </row>
        <row r="15">
          <cell r="C15">
            <v>152.70939999999999</v>
          </cell>
        </row>
        <row r="16">
          <cell r="C16">
            <v>149.13505166666701</v>
          </cell>
        </row>
        <row r="17">
          <cell r="C17">
            <v>150.85120000000001</v>
          </cell>
        </row>
        <row r="18">
          <cell r="C18">
            <v>157.746825</v>
          </cell>
        </row>
        <row r="19">
          <cell r="C19">
            <v>158.52329166666701</v>
          </cell>
        </row>
        <row r="20">
          <cell r="C20">
            <v>156.075336666667</v>
          </cell>
        </row>
        <row r="21">
          <cell r="C21">
            <v>156.062626666667</v>
          </cell>
        </row>
        <row r="22">
          <cell r="C22">
            <v>162.65233000000001</v>
          </cell>
        </row>
        <row r="23">
          <cell r="C23">
            <v>164.41185999999999</v>
          </cell>
        </row>
        <row r="24">
          <cell r="C24">
            <v>162.79015833333301</v>
          </cell>
        </row>
        <row r="25">
          <cell r="C25">
            <v>164.78515833333299</v>
          </cell>
        </row>
        <row r="26">
          <cell r="C26">
            <v>162.79631166666701</v>
          </cell>
        </row>
        <row r="27">
          <cell r="C27">
            <v>165.612018333333</v>
          </cell>
        </row>
        <row r="28">
          <cell r="C28">
            <v>162.73672666666701</v>
          </cell>
        </row>
        <row r="29">
          <cell r="C29">
            <v>165.520373333333</v>
          </cell>
        </row>
        <row r="30">
          <cell r="C30">
            <v>164.16345833333301</v>
          </cell>
        </row>
        <row r="31">
          <cell r="C31">
            <v>166.30257333333299</v>
          </cell>
        </row>
        <row r="32">
          <cell r="C32">
            <v>164.757961666667</v>
          </cell>
        </row>
        <row r="33">
          <cell r="C33">
            <v>164.97531166666701</v>
          </cell>
        </row>
        <row r="34">
          <cell r="C34">
            <v>159.10107666666701</v>
          </cell>
        </row>
        <row r="35">
          <cell r="C35">
            <v>154.59798833333301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41625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41626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41627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41628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41629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41630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41631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41632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41633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41634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41612</v>
          </cell>
        </row>
      </sheetData>
      <sheetData sheetId="9"/>
      <sheetData sheetId="10">
        <row r="7">
          <cell r="B7">
            <v>41612</v>
          </cell>
        </row>
      </sheetData>
      <sheetData sheetId="11">
        <row r="7">
          <cell r="B7">
            <v>41612</v>
          </cell>
        </row>
      </sheetData>
      <sheetData sheetId="12">
        <row r="7">
          <cell r="B7">
            <v>41612</v>
          </cell>
        </row>
      </sheetData>
      <sheetData sheetId="13">
        <row r="7">
          <cell r="B7">
            <v>41612</v>
          </cell>
        </row>
      </sheetData>
      <sheetData sheetId="14">
        <row r="36">
          <cell r="B36">
            <v>272.13058940484962</v>
          </cell>
        </row>
      </sheetData>
      <sheetData sheetId="15"/>
      <sheetData sheetId="16">
        <row r="12">
          <cell r="C12">
            <v>154.56274999999999</v>
          </cell>
        </row>
        <row r="13">
          <cell r="C13">
            <v>154.56001333333299</v>
          </cell>
        </row>
        <row r="14">
          <cell r="C14">
            <v>154.51391833333301</v>
          </cell>
        </row>
        <row r="15">
          <cell r="C15">
            <v>154.54399000000001</v>
          </cell>
        </row>
        <row r="16">
          <cell r="C16">
            <v>154.718481666667</v>
          </cell>
        </row>
        <row r="17">
          <cell r="C17">
            <v>154.55523333333301</v>
          </cell>
        </row>
        <row r="18">
          <cell r="C18">
            <v>154.61304833333301</v>
          </cell>
        </row>
        <row r="19">
          <cell r="C19">
            <v>154.62467166666701</v>
          </cell>
        </row>
        <row r="20">
          <cell r="C20">
            <v>156.30437833333301</v>
          </cell>
        </row>
        <row r="21">
          <cell r="C21">
            <v>157.83061499999999</v>
          </cell>
        </row>
        <row r="22">
          <cell r="C22">
            <v>156.260021666667</v>
          </cell>
        </row>
        <row r="23">
          <cell r="C23">
            <v>157.96074833333299</v>
          </cell>
        </row>
        <row r="24">
          <cell r="C24">
            <v>158.25809333333299</v>
          </cell>
        </row>
        <row r="25">
          <cell r="C25">
            <v>161.03590333333301</v>
          </cell>
        </row>
        <row r="26">
          <cell r="C26">
            <v>161.51330166666699</v>
          </cell>
        </row>
        <row r="27">
          <cell r="C27">
            <v>162.68549833333299</v>
          </cell>
        </row>
        <row r="28">
          <cell r="C28">
            <v>157.36759833333301</v>
          </cell>
        </row>
        <row r="29">
          <cell r="C29">
            <v>161.44268</v>
          </cell>
        </row>
        <row r="30">
          <cell r="C30">
            <v>162.17210333333301</v>
          </cell>
        </row>
        <row r="31">
          <cell r="C31">
            <v>155.95666666666699</v>
          </cell>
        </row>
        <row r="32">
          <cell r="C32">
            <v>158.755425</v>
          </cell>
        </row>
        <row r="33">
          <cell r="C33">
            <v>156.24548166666699</v>
          </cell>
        </row>
        <row r="34">
          <cell r="C34">
            <v>152.01454000000001</v>
          </cell>
        </row>
        <row r="35">
          <cell r="C35">
            <v>150.88283833333301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41635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41636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41637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41638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41639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41613</v>
          </cell>
        </row>
      </sheetData>
      <sheetData sheetId="9"/>
      <sheetData sheetId="10">
        <row r="7">
          <cell r="B7">
            <v>41613</v>
          </cell>
        </row>
      </sheetData>
      <sheetData sheetId="11">
        <row r="7">
          <cell r="B7">
            <v>41613</v>
          </cell>
        </row>
      </sheetData>
      <sheetData sheetId="12">
        <row r="7">
          <cell r="B7">
            <v>41613</v>
          </cell>
        </row>
      </sheetData>
      <sheetData sheetId="13">
        <row r="7">
          <cell r="B7">
            <v>41613</v>
          </cell>
        </row>
      </sheetData>
      <sheetData sheetId="14">
        <row r="36">
          <cell r="B36">
            <v>253.94482001422233</v>
          </cell>
        </row>
      </sheetData>
      <sheetData sheetId="15"/>
      <sheetData sheetId="16">
        <row r="12">
          <cell r="C12">
            <v>146.27000000000001</v>
          </cell>
        </row>
        <row r="13">
          <cell r="C13">
            <v>145.93757666666701</v>
          </cell>
        </row>
        <row r="14">
          <cell r="C14">
            <v>142.21163166666699</v>
          </cell>
        </row>
        <row r="15">
          <cell r="C15">
            <v>145.922298333334</v>
          </cell>
        </row>
        <row r="16">
          <cell r="C16">
            <v>146.27000000000001</v>
          </cell>
        </row>
        <row r="17">
          <cell r="C17">
            <v>146.27367166666701</v>
          </cell>
        </row>
        <row r="18">
          <cell r="C18">
            <v>149.74882500000001</v>
          </cell>
        </row>
        <row r="19">
          <cell r="C19">
            <v>153.37896333333299</v>
          </cell>
        </row>
        <row r="20">
          <cell r="C20">
            <v>154.35</v>
          </cell>
        </row>
        <row r="21">
          <cell r="C21">
            <v>158.53220999999999</v>
          </cell>
        </row>
        <row r="22">
          <cell r="C22">
            <v>155.69771499999999</v>
          </cell>
        </row>
        <row r="23">
          <cell r="C23">
            <v>154.35</v>
          </cell>
        </row>
        <row r="24">
          <cell r="C24">
            <v>154.77916666666701</v>
          </cell>
        </row>
        <row r="25">
          <cell r="C25">
            <v>161.65333166666699</v>
          </cell>
        </row>
        <row r="26">
          <cell r="C26">
            <v>155.64232999999999</v>
          </cell>
        </row>
        <row r="27">
          <cell r="C27">
            <v>155.55823333333299</v>
          </cell>
        </row>
        <row r="28">
          <cell r="C28">
            <v>155.67829166666701</v>
          </cell>
        </row>
        <row r="29">
          <cell r="C29">
            <v>161.629065</v>
          </cell>
        </row>
        <row r="30">
          <cell r="C30">
            <v>165.664075</v>
          </cell>
        </row>
        <row r="31">
          <cell r="C31">
            <v>168.37746999999999</v>
          </cell>
        </row>
        <row r="32">
          <cell r="C32">
            <v>159.28034666666699</v>
          </cell>
        </row>
        <row r="33">
          <cell r="C33">
            <v>156.53248833333299</v>
          </cell>
        </row>
        <row r="34">
          <cell r="C34">
            <v>151.41159500000001</v>
          </cell>
        </row>
        <row r="35">
          <cell r="C35">
            <v>150.55394833333301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41614</v>
          </cell>
        </row>
      </sheetData>
      <sheetData sheetId="9"/>
      <sheetData sheetId="10">
        <row r="7">
          <cell r="B7">
            <v>41614</v>
          </cell>
        </row>
      </sheetData>
      <sheetData sheetId="11">
        <row r="7">
          <cell r="B7">
            <v>41614</v>
          </cell>
        </row>
      </sheetData>
      <sheetData sheetId="12">
        <row r="7">
          <cell r="B7">
            <v>41614</v>
          </cell>
        </row>
      </sheetData>
      <sheetData sheetId="13">
        <row r="7">
          <cell r="B7">
            <v>41614</v>
          </cell>
        </row>
      </sheetData>
      <sheetData sheetId="14">
        <row r="36">
          <cell r="B36">
            <v>265.46627779822671</v>
          </cell>
        </row>
      </sheetData>
      <sheetData sheetId="15"/>
      <sheetData sheetId="16">
        <row r="12">
          <cell r="C12">
            <v>149.588091666667</v>
          </cell>
        </row>
        <row r="13">
          <cell r="C13">
            <v>148.152103333333</v>
          </cell>
        </row>
        <row r="14">
          <cell r="C14">
            <v>146.274</v>
          </cell>
        </row>
        <row r="15">
          <cell r="C15">
            <v>146.274</v>
          </cell>
        </row>
        <row r="16">
          <cell r="C16">
            <v>146.274</v>
          </cell>
        </row>
        <row r="17">
          <cell r="C17">
            <v>148.591725</v>
          </cell>
        </row>
        <row r="18">
          <cell r="C18">
            <v>149.13981166666699</v>
          </cell>
        </row>
        <row r="19">
          <cell r="C19">
            <v>153.42245666666699</v>
          </cell>
        </row>
        <row r="20">
          <cell r="C20">
            <v>154.445598333334</v>
          </cell>
        </row>
        <row r="21">
          <cell r="C21">
            <v>154.35</v>
          </cell>
        </row>
        <row r="22">
          <cell r="C22">
            <v>154.35</v>
          </cell>
        </row>
        <row r="23">
          <cell r="C23">
            <v>154.95851166666699</v>
          </cell>
        </row>
        <row r="24">
          <cell r="C24">
            <v>154.51315333333301</v>
          </cell>
        </row>
        <row r="25">
          <cell r="C25">
            <v>154.49548833333299</v>
          </cell>
        </row>
        <row r="26">
          <cell r="C26">
            <v>154.78606666666701</v>
          </cell>
        </row>
        <row r="27">
          <cell r="C27">
            <v>154.35</v>
          </cell>
        </row>
        <row r="28">
          <cell r="C28">
            <v>154.63123666666701</v>
          </cell>
        </row>
        <row r="29">
          <cell r="C29">
            <v>166.11524333333301</v>
          </cell>
        </row>
        <row r="30">
          <cell r="C30">
            <v>167.28782166666701</v>
          </cell>
        </row>
        <row r="31">
          <cell r="C31">
            <v>165.604535</v>
          </cell>
        </row>
        <row r="32">
          <cell r="C32">
            <v>163.16145166666701</v>
          </cell>
        </row>
        <row r="33">
          <cell r="C33">
            <v>159.781968333333</v>
          </cell>
        </row>
        <row r="34">
          <cell r="C34">
            <v>156.07029333333301</v>
          </cell>
        </row>
        <row r="35">
          <cell r="C35">
            <v>154.03257666666701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41615</v>
          </cell>
        </row>
      </sheetData>
      <sheetData sheetId="9"/>
      <sheetData sheetId="10">
        <row r="7">
          <cell r="B7">
            <v>41615</v>
          </cell>
        </row>
      </sheetData>
      <sheetData sheetId="11">
        <row r="7">
          <cell r="B7">
            <v>41615</v>
          </cell>
        </row>
      </sheetData>
      <sheetData sheetId="12">
        <row r="7">
          <cell r="B7">
            <v>41615</v>
          </cell>
        </row>
      </sheetData>
      <sheetData sheetId="13">
        <row r="7">
          <cell r="B7">
            <v>41615</v>
          </cell>
        </row>
      </sheetData>
      <sheetData sheetId="14">
        <row r="36">
          <cell r="B36">
            <v>244.36255579553642</v>
          </cell>
        </row>
      </sheetData>
      <sheetData sheetId="15"/>
      <sheetData sheetId="16">
        <row r="12">
          <cell r="C12">
            <v>152.004236666667</v>
          </cell>
        </row>
        <row r="13">
          <cell r="C13">
            <v>149.19960333333299</v>
          </cell>
        </row>
        <row r="14">
          <cell r="C14">
            <v>149.688948333333</v>
          </cell>
        </row>
        <row r="15">
          <cell r="C15">
            <v>149.37696666666699</v>
          </cell>
        </row>
        <row r="16">
          <cell r="C16">
            <v>149.11175499999999</v>
          </cell>
        </row>
        <row r="17">
          <cell r="C17">
            <v>148.06539833333301</v>
          </cell>
        </row>
        <row r="18">
          <cell r="C18">
            <v>153.85583</v>
          </cell>
        </row>
        <row r="19">
          <cell r="C19">
            <v>155.04828166666701</v>
          </cell>
        </row>
        <row r="20">
          <cell r="C20">
            <v>157.40254666666701</v>
          </cell>
        </row>
        <row r="21">
          <cell r="C21">
            <v>155.09553333333301</v>
          </cell>
        </row>
        <row r="22">
          <cell r="C22">
            <v>155.08146666666701</v>
          </cell>
        </row>
        <row r="23">
          <cell r="C23">
            <v>154.35</v>
          </cell>
        </row>
        <row r="24">
          <cell r="C24">
            <v>154.425095</v>
          </cell>
        </row>
        <row r="25">
          <cell r="C25">
            <v>154.44907000000001</v>
          </cell>
        </row>
        <row r="26">
          <cell r="C26">
            <v>154.46784500000001</v>
          </cell>
        </row>
        <row r="27">
          <cell r="C27">
            <v>154.47070666666701</v>
          </cell>
        </row>
        <row r="28">
          <cell r="C28">
            <v>154.45566500000001</v>
          </cell>
        </row>
        <row r="29">
          <cell r="C29">
            <v>159.157051666667</v>
          </cell>
        </row>
        <row r="30">
          <cell r="C30">
            <v>168.129901666667</v>
          </cell>
        </row>
        <row r="31">
          <cell r="C31">
            <v>155.607773333333</v>
          </cell>
        </row>
        <row r="32">
          <cell r="C32">
            <v>156.68311</v>
          </cell>
        </row>
        <row r="33">
          <cell r="C33">
            <v>155.09119166666699</v>
          </cell>
        </row>
        <row r="34">
          <cell r="C34">
            <v>157.14274333333299</v>
          </cell>
        </row>
        <row r="35">
          <cell r="C35">
            <v>150.284363333333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D53"/>
  <sheetViews>
    <sheetView tabSelected="1" topLeftCell="O1" workbookViewId="0">
      <selection activeCell="Z42" sqref="Z42"/>
    </sheetView>
  </sheetViews>
  <sheetFormatPr defaultColWidth="9.140625" defaultRowHeight="12.75" x14ac:dyDescent="0.2"/>
  <cols>
    <col min="1" max="1" width="3.5703125" style="1" customWidth="1"/>
    <col min="2" max="2" width="9.85546875" style="1" customWidth="1"/>
    <col min="3" max="3" width="9" style="1" customWidth="1"/>
    <col min="4" max="4" width="8.7109375" style="1" bestFit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11.140625" style="1" bestFit="1" customWidth="1"/>
    <col min="10" max="11" width="10.85546875" style="1" bestFit="1" customWidth="1"/>
    <col min="12" max="15" width="9" style="1" bestFit="1" customWidth="1"/>
    <col min="16" max="17" width="9.5703125" style="1" bestFit="1" customWidth="1"/>
    <col min="18" max="18" width="8.7109375" style="1" customWidth="1"/>
    <col min="19" max="19" width="8.5703125" style="1" customWidth="1"/>
    <col min="20" max="21" width="9.5703125" style="1" customWidth="1"/>
    <col min="22" max="23" width="8.7109375" style="1" customWidth="1"/>
    <col min="24" max="24" width="8.42578125" style="1" customWidth="1"/>
    <col min="25" max="31" width="9" style="1" customWidth="1"/>
    <col min="32" max="33" width="9.140625" style="9" customWidth="1"/>
    <col min="34" max="16384" width="9.140625" style="1"/>
  </cols>
  <sheetData>
    <row r="1" spans="1:33" x14ac:dyDescent="0.2">
      <c r="AF1"/>
      <c r="AG1"/>
    </row>
    <row r="2" spans="1:33" ht="25.5" customHeight="1" x14ac:dyDescent="0.2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/>
      <c r="AG2"/>
    </row>
    <row r="3" spans="1:33" ht="24.75" customHeight="1" x14ac:dyDescent="0.2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/>
      <c r="AG3"/>
    </row>
    <row r="4" spans="1:33" ht="13.5" customHeight="1" x14ac:dyDescent="0.2">
      <c r="AF4"/>
      <c r="AG4"/>
    </row>
    <row r="5" spans="1:33" x14ac:dyDescent="0.2">
      <c r="AF5"/>
      <c r="AG5"/>
    </row>
    <row r="6" spans="1:33" x14ac:dyDescent="0.2">
      <c r="AF6"/>
      <c r="AG6"/>
    </row>
    <row r="7" spans="1:33" ht="26.25" customHeight="1" x14ac:dyDescent="0.2">
      <c r="B7" s="8" t="s">
        <v>0</v>
      </c>
    </row>
    <row r="8" spans="1:33" ht="18.75" x14ac:dyDescent="0.2">
      <c r="B8" s="10" t="s">
        <v>1</v>
      </c>
    </row>
    <row r="9" spans="1:33" ht="20.25" x14ac:dyDescent="0.2">
      <c r="B9" s="8" t="str">
        <f>+[1]PEAJE!C8</f>
        <v>PERIODO: 01.DICIEMBRE.2013 - 31.DICIEMBRE.2013</v>
      </c>
      <c r="C9" s="11"/>
      <c r="D9" s="11"/>
      <c r="E9" s="11"/>
      <c r="F9" s="11"/>
      <c r="G9" s="11"/>
      <c r="R9" s="11"/>
      <c r="S9" s="11"/>
      <c r="T9" s="11"/>
      <c r="U9" s="11"/>
    </row>
    <row r="11" spans="1:33" x14ac:dyDescent="0.2">
      <c r="C11" s="12">
        <f>[2]Sheet1!C4</f>
        <v>41609</v>
      </c>
      <c r="D11" s="12">
        <f>[2]Sheet1!D4</f>
        <v>41610</v>
      </c>
      <c r="E11" s="12">
        <f>[2]Sheet1!E4</f>
        <v>41611</v>
      </c>
      <c r="F11" s="12">
        <f>[2]Sheet1!F4</f>
        <v>41612</v>
      </c>
      <c r="G11" s="12">
        <f>[2]Sheet1!G4</f>
        <v>41613</v>
      </c>
      <c r="H11" s="12">
        <f>[2]Sheet1!H4</f>
        <v>41614</v>
      </c>
      <c r="I11" s="12">
        <f>[2]Sheet1!I4</f>
        <v>41615</v>
      </c>
      <c r="J11" s="12">
        <f>[2]Sheet1!J4</f>
        <v>41616</v>
      </c>
      <c r="K11" s="12">
        <f>[2]Sheet1!K4</f>
        <v>41617</v>
      </c>
      <c r="L11" s="12">
        <f>[2]Sheet1!L4</f>
        <v>41618</v>
      </c>
      <c r="M11" s="12">
        <f>[2]Sheet1!M4</f>
        <v>41619</v>
      </c>
      <c r="N11" s="12">
        <f>[2]Sheet1!N4</f>
        <v>41620</v>
      </c>
      <c r="O11" s="12">
        <f>[2]Sheet1!O4</f>
        <v>41621</v>
      </c>
      <c r="P11" s="12">
        <f>[2]Sheet1!P4</f>
        <v>41622</v>
      </c>
      <c r="Q11" s="12">
        <f>[2]Sheet1!Q4</f>
        <v>41623</v>
      </c>
      <c r="R11" s="12">
        <f>[2]Sheet1!R4</f>
        <v>41624</v>
      </c>
      <c r="S11" s="12">
        <f>[2]Sheet1!S4</f>
        <v>41625</v>
      </c>
      <c r="T11" s="12">
        <f>[2]Sheet1!T4</f>
        <v>41626</v>
      </c>
      <c r="U11" s="12">
        <f>[2]Sheet1!U4</f>
        <v>41627</v>
      </c>
      <c r="V11" s="12">
        <f>[2]Sheet1!V4</f>
        <v>41628</v>
      </c>
      <c r="W11" s="12">
        <f>[2]Sheet1!W4</f>
        <v>41629</v>
      </c>
      <c r="X11" s="12">
        <f>[2]Sheet1!X4</f>
        <v>41630</v>
      </c>
      <c r="Y11" s="12">
        <f>[2]Sheet1!Y4</f>
        <v>41631</v>
      </c>
      <c r="Z11" s="12">
        <f>[2]Sheet1!Z4</f>
        <v>41632</v>
      </c>
      <c r="AA11" s="12">
        <f>[2]Sheet1!AA4</f>
        <v>41633</v>
      </c>
      <c r="AB11" s="12">
        <f>[2]Sheet1!AB4</f>
        <v>41634</v>
      </c>
      <c r="AC11" s="12">
        <f>[2]Sheet1!AC4</f>
        <v>41635</v>
      </c>
      <c r="AD11" s="12">
        <f>[2]Sheet1!AD4</f>
        <v>41636</v>
      </c>
      <c r="AE11" s="12">
        <f>[2]Sheet1!AE4</f>
        <v>41637</v>
      </c>
      <c r="AF11" s="12">
        <f>[2]Sheet1!AF4</f>
        <v>41638</v>
      </c>
      <c r="AG11" s="12">
        <f>[2]Sheet1!AG4</f>
        <v>41639</v>
      </c>
    </row>
    <row r="12" spans="1:33" s="13" customFormat="1" ht="20.100000000000001" customHeight="1" x14ac:dyDescent="0.2">
      <c r="B12" s="14" t="s">
        <v>2</v>
      </c>
      <c r="C12" s="15">
        <f>[3]RESUMEN!$B$7</f>
        <v>41609</v>
      </c>
      <c r="D12" s="15">
        <f>[4]RESUMEN!$B$7</f>
        <v>41610</v>
      </c>
      <c r="E12" s="15">
        <f>[5]RESUMEN!$B$7</f>
        <v>41611</v>
      </c>
      <c r="F12" s="15">
        <f>[6]RESUMEN!$B$7</f>
        <v>41612</v>
      </c>
      <c r="G12" s="15">
        <f>[7]RESUMEN!$B$7</f>
        <v>41613</v>
      </c>
      <c r="H12" s="15">
        <f>[8]RESUMEN!$B$7</f>
        <v>41614</v>
      </c>
      <c r="I12" s="15">
        <f>[9]RESUMEN!$B$7</f>
        <v>41615</v>
      </c>
      <c r="J12" s="15">
        <f>[10]RESUMEN!$B$7</f>
        <v>41616</v>
      </c>
      <c r="K12" s="15">
        <f>[11]RESUMEN!$B$7</f>
        <v>41617</v>
      </c>
      <c r="L12" s="15">
        <f>[12]RESUMEN!$B$7</f>
        <v>41618</v>
      </c>
      <c r="M12" s="15">
        <f>[13]RESUMEN!$B$7</f>
        <v>41619</v>
      </c>
      <c r="N12" s="15">
        <f>[14]RESUMEN!$B$7</f>
        <v>41620</v>
      </c>
      <c r="O12" s="15">
        <f>[15]RESUMEN!$B$7</f>
        <v>41621</v>
      </c>
      <c r="P12" s="15">
        <f>[16]RESUMEN!$B$7</f>
        <v>41622</v>
      </c>
      <c r="Q12" s="15">
        <f>[17]RESUMEN!$B$7</f>
        <v>41623</v>
      </c>
      <c r="R12" s="15">
        <f>[18]RESUMEN!$B$7</f>
        <v>41624</v>
      </c>
      <c r="S12" s="15">
        <f>[19]RESUMEN!$B$7</f>
        <v>41625</v>
      </c>
      <c r="T12" s="15">
        <f>[20]RESUMEN!$B$7</f>
        <v>41626</v>
      </c>
      <c r="U12" s="15">
        <f>[21]RESUMEN!$B$7</f>
        <v>41627</v>
      </c>
      <c r="V12" s="15">
        <f>[22]RESUMEN!$B$7</f>
        <v>41628</v>
      </c>
      <c r="W12" s="15">
        <f>[23]RESUMEN!$B$7</f>
        <v>41629</v>
      </c>
      <c r="X12" s="15">
        <f>[24]RESUMEN!$B$7</f>
        <v>41630</v>
      </c>
      <c r="Y12" s="15">
        <f>[25]RESUMEN!$B$7</f>
        <v>41631</v>
      </c>
      <c r="Z12" s="15">
        <f>[26]RESUMEN!$B$7</f>
        <v>41632</v>
      </c>
      <c r="AA12" s="15">
        <f>[27]RESUMEN!$B$7</f>
        <v>41633</v>
      </c>
      <c r="AB12" s="15">
        <f>[28]RESUMEN!$B$7</f>
        <v>41634</v>
      </c>
      <c r="AC12" s="15">
        <f>[29]RESUMEN!$B$7</f>
        <v>41635</v>
      </c>
      <c r="AD12" s="15">
        <f>[30]RESUMEN!$B$7</f>
        <v>41636</v>
      </c>
      <c r="AE12" s="15">
        <f>[31]RESUMEN!$B$7</f>
        <v>41637</v>
      </c>
      <c r="AF12" s="15">
        <f>[32]RESUMEN!$B$7</f>
        <v>41638</v>
      </c>
      <c r="AG12" s="15">
        <f>[33]RESUMEN!$B$7</f>
        <v>41639</v>
      </c>
    </row>
    <row r="13" spans="1:33" ht="20.100000000000001" customHeight="1" x14ac:dyDescent="0.2">
      <c r="A13" s="16"/>
      <c r="B13" s="17">
        <v>4.1666666666666664E-2</v>
      </c>
      <c r="C13" s="18">
        <f>+'[3]ENEL PCA+PCF'!$C12</f>
        <v>143.41999999999999</v>
      </c>
      <c r="D13" s="18">
        <f>+'[4]ENEL PCA+PCF'!$C12</f>
        <v>151.72578999999999</v>
      </c>
      <c r="E13" s="18">
        <f>+'[5]ENEL PCA+PCF'!$C12</f>
        <v>150.70051833333301</v>
      </c>
      <c r="F13" s="18">
        <f>+'[6]ENEL PCA+PCF'!$C12</f>
        <v>154.56274999999999</v>
      </c>
      <c r="G13" s="18">
        <f>+'[7]ENEL PCA+PCF'!$C12</f>
        <v>146.27000000000001</v>
      </c>
      <c r="H13" s="18">
        <f>+'[8]ENEL PCA+PCF'!$C12</f>
        <v>149.588091666667</v>
      </c>
      <c r="I13" s="18">
        <f>+'[9]ENEL PCA+PCF'!$C12</f>
        <v>152.004236666667</v>
      </c>
      <c r="J13" s="18">
        <f>+'[10]ENEL PCA+PCF'!$C12</f>
        <v>146.274</v>
      </c>
      <c r="K13" s="18">
        <f>+'[11]ENEL PCA+PCF'!$C12</f>
        <v>144.152446666667</v>
      </c>
      <c r="L13" s="18">
        <f>+'[12]ENEL PCA+PCF'!$C12</f>
        <v>152.220001666667</v>
      </c>
      <c r="M13" s="18">
        <f>+'[13]ENEL PCA+PCF'!$C12</f>
        <v>145.793816666666</v>
      </c>
      <c r="N13" s="18">
        <f>+'[14]ENEL PCA+PCF'!$C12</f>
        <v>147.65205166666701</v>
      </c>
      <c r="O13" s="18">
        <f>+'[15]ENEL PCA+PCF'!$C12</f>
        <v>147.09984</v>
      </c>
      <c r="P13" s="18">
        <f>+'[16]ENEL PCA+PCF'!$C12</f>
        <v>146.24</v>
      </c>
      <c r="Q13" s="18">
        <f>+'[17]ENEL PCA+PCF'!$C12</f>
        <v>151.02667333333301</v>
      </c>
      <c r="R13" s="18">
        <f>+'[18]ENEL PCA+PCF'!$C12</f>
        <v>148.65350000000001</v>
      </c>
      <c r="S13" s="18">
        <f>+'[19]ENEL PCA+PCF'!$C12</f>
        <v>143.58216166666699</v>
      </c>
      <c r="T13" s="18">
        <f>+'[20]ENEL PCA+PCF'!$C12</f>
        <v>145.263511666667</v>
      </c>
      <c r="U13" s="18">
        <f>+'[21]ENEL PCA+PCF'!$C12</f>
        <v>145.70569333333299</v>
      </c>
      <c r="V13" s="18">
        <f>+'[22]ENEL PCA+PCF'!$C12</f>
        <v>145.94814833333299</v>
      </c>
      <c r="W13" s="18">
        <f>+'[23]ENEL PCA+PCF'!$C12</f>
        <v>147.31399999999999</v>
      </c>
      <c r="X13" s="18">
        <f>+'[24]ENEL PCA+PCF'!$C12</f>
        <v>145.76647500000001</v>
      </c>
      <c r="Y13" s="18">
        <f>+'[25]ENEL PCA+PCF'!$C12</f>
        <v>147.75</v>
      </c>
      <c r="Z13" s="18">
        <f>+'[26]ENEL PCA+PCF'!$C12</f>
        <v>145.49533</v>
      </c>
      <c r="AA13" s="18">
        <f>+'[27]ENEL PCA+PCF'!$C12</f>
        <v>153.461886666667</v>
      </c>
      <c r="AB13" s="18">
        <f>+'[28]ENEL PCA+PCF'!$C12</f>
        <v>142.35613333333299</v>
      </c>
      <c r="AC13" s="18">
        <f>+'[29]ENEL PCA+PCF'!$C12</f>
        <v>144.60059833333301</v>
      </c>
      <c r="AD13" s="18">
        <f>+'[30]ENEL PCA+PCF'!$C12</f>
        <v>144.689291666667</v>
      </c>
      <c r="AE13" s="18">
        <f>+'[31]ENEL PCA+PCF'!$C12</f>
        <v>143.169366666667</v>
      </c>
      <c r="AF13" s="18">
        <f>+'[32]ENEL PCA+PCF'!$C12</f>
        <v>159.206083333333</v>
      </c>
      <c r="AG13" s="18">
        <f>+'[33]ENEL PCA+PCF'!$C12</f>
        <v>150.83234999999999</v>
      </c>
    </row>
    <row r="14" spans="1:33" ht="20.100000000000001" customHeight="1" x14ac:dyDescent="0.2">
      <c r="A14" s="16"/>
      <c r="B14" s="17">
        <v>8.3333333333333301E-2</v>
      </c>
      <c r="C14" s="18">
        <f>+'[3]ENEL PCA+PCF'!$C13</f>
        <v>143.41999999999999</v>
      </c>
      <c r="D14" s="18">
        <f>+'[4]ENEL PCA+PCF'!$C13</f>
        <v>146.27049666666699</v>
      </c>
      <c r="E14" s="18">
        <f>+'[5]ENEL PCA+PCF'!$C13</f>
        <v>152.70939999999999</v>
      </c>
      <c r="F14" s="18">
        <f>+'[6]ENEL PCA+PCF'!$C13</f>
        <v>154.56001333333299</v>
      </c>
      <c r="G14" s="18">
        <f>+'[7]ENEL PCA+PCF'!$C13</f>
        <v>145.93757666666701</v>
      </c>
      <c r="H14" s="18">
        <f>+'[8]ENEL PCA+PCF'!$C13</f>
        <v>148.152103333333</v>
      </c>
      <c r="I14" s="18">
        <f>+'[9]ENEL PCA+PCF'!$C13</f>
        <v>149.19960333333299</v>
      </c>
      <c r="J14" s="18">
        <f>+'[10]ENEL PCA+PCF'!$C13</f>
        <v>146.270321666667</v>
      </c>
      <c r="K14" s="18">
        <f>+'[11]ENEL PCA+PCF'!$C13</f>
        <v>144.24422000000001</v>
      </c>
      <c r="L14" s="18">
        <f>+'[12]ENEL PCA+PCF'!$C13</f>
        <v>152.6576</v>
      </c>
      <c r="M14" s="18">
        <f>+'[13]ENEL PCA+PCF'!$C13</f>
        <v>144.06475333333299</v>
      </c>
      <c r="N14" s="18">
        <f>+'[14]ENEL PCA+PCF'!$C13</f>
        <v>146.24</v>
      </c>
      <c r="O14" s="18">
        <f>+'[15]ENEL PCA+PCF'!$C13</f>
        <v>146.24</v>
      </c>
      <c r="P14" s="18">
        <f>+'[16]ENEL PCA+PCF'!$C13</f>
        <v>147.833693333333</v>
      </c>
      <c r="Q14" s="18">
        <f>+'[17]ENEL PCA+PCF'!$C13</f>
        <v>151.81209999999999</v>
      </c>
      <c r="R14" s="18">
        <f>+'[18]ENEL PCA+PCF'!$C13</f>
        <v>150.196055</v>
      </c>
      <c r="S14" s="18">
        <f>+'[19]ENEL PCA+PCF'!$C13</f>
        <v>144.01299666666699</v>
      </c>
      <c r="T14" s="18">
        <f>+'[20]ENEL PCA+PCF'!$C13</f>
        <v>143.77945500000001</v>
      </c>
      <c r="U14" s="18">
        <f>+'[21]ENEL PCA+PCF'!$C13</f>
        <v>144.004858333333</v>
      </c>
      <c r="V14" s="18">
        <f>+'[22]ENEL PCA+PCF'!$C13</f>
        <v>143.70128</v>
      </c>
      <c r="W14" s="18">
        <f>+'[23]ENEL PCA+PCF'!$C13</f>
        <v>147.31399999999999</v>
      </c>
      <c r="X14" s="18">
        <f>+'[24]ENEL PCA+PCF'!$C13</f>
        <v>142.66399999999999</v>
      </c>
      <c r="Y14" s="18">
        <f>+'[25]ENEL PCA+PCF'!$C13</f>
        <v>143.250231666666</v>
      </c>
      <c r="Z14" s="18">
        <f>+'[26]ENEL PCA+PCF'!$C13</f>
        <v>145.80132166666701</v>
      </c>
      <c r="AA14" s="18">
        <f>+'[27]ENEL PCA+PCF'!$C13</f>
        <v>147.75</v>
      </c>
      <c r="AB14" s="18">
        <f>+'[28]ENEL PCA+PCF'!$C13</f>
        <v>124.85</v>
      </c>
      <c r="AC14" s="18">
        <f>+'[29]ENEL PCA+PCF'!$C13</f>
        <v>145.20341666666701</v>
      </c>
      <c r="AD14" s="18">
        <f>+'[30]ENEL PCA+PCF'!$C13</f>
        <v>143.105075</v>
      </c>
      <c r="AE14" s="18">
        <f>+'[31]ENEL PCA+PCF'!$C13</f>
        <v>152.11709833333299</v>
      </c>
      <c r="AF14" s="18">
        <f>+'[32]ENEL PCA+PCF'!$C13</f>
        <v>149.749</v>
      </c>
      <c r="AG14" s="18">
        <f>+'[33]ENEL PCA+PCF'!$C13</f>
        <v>147.638881666667</v>
      </c>
    </row>
    <row r="15" spans="1:33" ht="20.100000000000001" customHeight="1" x14ac:dyDescent="0.2">
      <c r="A15" s="16"/>
      <c r="B15" s="17">
        <v>0.125</v>
      </c>
      <c r="C15" s="18">
        <f>+'[3]ENEL PCA+PCF'!$C14</f>
        <v>141.64036666666701</v>
      </c>
      <c r="D15" s="18">
        <f>+'[4]ENEL PCA+PCF'!$C14</f>
        <v>146.274</v>
      </c>
      <c r="E15" s="18">
        <f>+'[5]ENEL PCA+PCF'!$C14</f>
        <v>152.70939999999999</v>
      </c>
      <c r="F15" s="18">
        <f>+'[6]ENEL PCA+PCF'!$C14</f>
        <v>154.51391833333301</v>
      </c>
      <c r="G15" s="18">
        <f>+'[7]ENEL PCA+PCF'!$C14</f>
        <v>142.21163166666699</v>
      </c>
      <c r="H15" s="18">
        <f>+'[8]ENEL PCA+PCF'!$C14</f>
        <v>146.274</v>
      </c>
      <c r="I15" s="18">
        <f>+'[9]ENEL PCA+PCF'!$C14</f>
        <v>149.688948333333</v>
      </c>
      <c r="J15" s="18">
        <f>+'[10]ENEL PCA+PCF'!$C14</f>
        <v>148.491013333334</v>
      </c>
      <c r="K15" s="18">
        <f>+'[11]ENEL PCA+PCF'!$C14</f>
        <v>144.06546333333301</v>
      </c>
      <c r="L15" s="18">
        <f>+'[12]ENEL PCA+PCF'!$C14</f>
        <v>152.46484000000001</v>
      </c>
      <c r="M15" s="18">
        <f>+'[13]ENEL PCA+PCF'!$C14</f>
        <v>144.32975999999999</v>
      </c>
      <c r="N15" s="18">
        <f>+'[14]ENEL PCA+PCF'!$C14</f>
        <v>146.24</v>
      </c>
      <c r="O15" s="18">
        <f>+'[15]ENEL PCA+PCF'!$C14</f>
        <v>146.24</v>
      </c>
      <c r="P15" s="18">
        <f>+'[16]ENEL PCA+PCF'!$C14</f>
        <v>148.62491</v>
      </c>
      <c r="Q15" s="18">
        <f>+'[17]ENEL PCA+PCF'!$C14</f>
        <v>152.085385</v>
      </c>
      <c r="R15" s="18">
        <f>+'[18]ENEL PCA+PCF'!$C14</f>
        <v>147.31</v>
      </c>
      <c r="S15" s="18">
        <f>+'[19]ENEL PCA+PCF'!$C14</f>
        <v>144.144158333333</v>
      </c>
      <c r="T15" s="18">
        <f>+'[20]ENEL PCA+PCF'!$C14</f>
        <v>145.089881666667</v>
      </c>
      <c r="U15" s="18">
        <f>+'[21]ENEL PCA+PCF'!$C14</f>
        <v>154.632125</v>
      </c>
      <c r="V15" s="18">
        <f>+'[22]ENEL PCA+PCF'!$C14</f>
        <v>145.22615166666699</v>
      </c>
      <c r="W15" s="18">
        <f>+'[23]ENEL PCA+PCF'!$C14</f>
        <v>147.31399999999999</v>
      </c>
      <c r="X15" s="18">
        <f>+'[24]ENEL PCA+PCF'!$C14</f>
        <v>144.18333999999999</v>
      </c>
      <c r="Y15" s="18">
        <f>+'[25]ENEL PCA+PCF'!$C14</f>
        <v>144.97225499999999</v>
      </c>
      <c r="Z15" s="18">
        <f>+'[26]ENEL PCA+PCF'!$C14</f>
        <v>146.983475</v>
      </c>
      <c r="AA15" s="18">
        <f>+'[27]ENEL PCA+PCF'!$C14</f>
        <v>147.75</v>
      </c>
      <c r="AB15" s="18">
        <f>+'[28]ENEL PCA+PCF'!$C14</f>
        <v>124.85</v>
      </c>
      <c r="AC15" s="18">
        <f>+'[29]ENEL PCA+PCF'!$C14</f>
        <v>144.52813499999999</v>
      </c>
      <c r="AD15" s="18">
        <f>+'[30]ENEL PCA+PCF'!$C14</f>
        <v>124.85</v>
      </c>
      <c r="AE15" s="18">
        <f>+'[31]ENEL PCA+PCF'!$C14</f>
        <v>156.60740999999999</v>
      </c>
      <c r="AF15" s="18">
        <f>+'[32]ENEL PCA+PCF'!$C14</f>
        <v>128.43154999999999</v>
      </c>
      <c r="AG15" s="18">
        <f>+'[33]ENEL PCA+PCF'!$C14</f>
        <v>147.737873333333</v>
      </c>
    </row>
    <row r="16" spans="1:33" ht="20.100000000000001" customHeight="1" x14ac:dyDescent="0.2">
      <c r="A16" s="16"/>
      <c r="B16" s="17">
        <v>0.16666666666666699</v>
      </c>
      <c r="C16" s="18">
        <f>+'[3]ENEL PCA+PCF'!$C15</f>
        <v>141.39302499999999</v>
      </c>
      <c r="D16" s="18">
        <f>+'[4]ENEL PCA+PCF'!$C15</f>
        <v>145.93576166666699</v>
      </c>
      <c r="E16" s="18">
        <f>+'[5]ENEL PCA+PCF'!$C15</f>
        <v>152.70939999999999</v>
      </c>
      <c r="F16" s="18">
        <f>+'[6]ENEL PCA+PCF'!$C15</f>
        <v>154.54399000000001</v>
      </c>
      <c r="G16" s="18">
        <f>+'[7]ENEL PCA+PCF'!$C15</f>
        <v>145.922298333334</v>
      </c>
      <c r="H16" s="18">
        <f>+'[8]ENEL PCA+PCF'!$C15</f>
        <v>146.274</v>
      </c>
      <c r="I16" s="18">
        <f>+'[9]ENEL PCA+PCF'!$C15</f>
        <v>149.37696666666699</v>
      </c>
      <c r="J16" s="18">
        <f>+'[10]ENEL PCA+PCF'!$C15</f>
        <v>147.99862166666699</v>
      </c>
      <c r="K16" s="18">
        <f>+'[11]ENEL PCA+PCF'!$C15</f>
        <v>144.07887500000001</v>
      </c>
      <c r="L16" s="18">
        <f>+'[12]ENEL PCA+PCF'!$C15</f>
        <v>151.44038499999999</v>
      </c>
      <c r="M16" s="18">
        <f>+'[13]ENEL PCA+PCF'!$C15</f>
        <v>144.26460499999999</v>
      </c>
      <c r="N16" s="18">
        <f>+'[14]ENEL PCA+PCF'!$C15</f>
        <v>146.374568333333</v>
      </c>
      <c r="O16" s="18">
        <f>+'[15]ENEL PCA+PCF'!$C15</f>
        <v>148.56089333333301</v>
      </c>
      <c r="P16" s="18">
        <f>+'[16]ENEL PCA+PCF'!$C15</f>
        <v>146.24</v>
      </c>
      <c r="Q16" s="18">
        <f>+'[17]ENEL PCA+PCF'!$C15</f>
        <v>148.04298666666699</v>
      </c>
      <c r="R16" s="18">
        <f>+'[18]ENEL PCA+PCF'!$C15</f>
        <v>147.31</v>
      </c>
      <c r="S16" s="18">
        <f>+'[19]ENEL PCA+PCF'!$C15</f>
        <v>144.141453333333</v>
      </c>
      <c r="T16" s="18">
        <f>+'[20]ENEL PCA+PCF'!$C15</f>
        <v>143.866508333333</v>
      </c>
      <c r="U16" s="18">
        <f>+'[21]ENEL PCA+PCF'!$C15</f>
        <v>153.95309666666699</v>
      </c>
      <c r="V16" s="18">
        <f>+'[22]ENEL PCA+PCF'!$C15</f>
        <v>147.31</v>
      </c>
      <c r="W16" s="18">
        <f>+'[23]ENEL PCA+PCF'!$C15</f>
        <v>145.82833500000001</v>
      </c>
      <c r="X16" s="18">
        <f>+'[24]ENEL PCA+PCF'!$C15</f>
        <v>147.31</v>
      </c>
      <c r="Y16" s="18">
        <f>+'[25]ENEL PCA+PCF'!$C15</f>
        <v>147.168303333333</v>
      </c>
      <c r="Z16" s="18">
        <f>+'[26]ENEL PCA+PCF'!$C15</f>
        <v>147.162518333333</v>
      </c>
      <c r="AA16" s="18">
        <f>+'[27]ENEL PCA+PCF'!$C15</f>
        <v>139.61252166666699</v>
      </c>
      <c r="AB16" s="18">
        <f>+'[28]ENEL PCA+PCF'!$C15</f>
        <v>124.85</v>
      </c>
      <c r="AC16" s="18">
        <f>+'[29]ENEL PCA+PCF'!$C15</f>
        <v>144.617623333333</v>
      </c>
      <c r="AD16" s="18">
        <f>+'[30]ENEL PCA+PCF'!$C15</f>
        <v>124.85</v>
      </c>
      <c r="AE16" s="18">
        <f>+'[31]ENEL PCA+PCF'!$C15</f>
        <v>150.66591333333301</v>
      </c>
      <c r="AF16" s="18">
        <f>+'[32]ENEL PCA+PCF'!$C15</f>
        <v>110.99</v>
      </c>
      <c r="AG16" s="18">
        <f>+'[33]ENEL PCA+PCF'!$C15</f>
        <v>147.727736666667</v>
      </c>
    </row>
    <row r="17" spans="1:108" ht="20.100000000000001" customHeight="1" x14ac:dyDescent="0.2">
      <c r="A17" s="16"/>
      <c r="B17" s="17">
        <v>0.20833333333333301</v>
      </c>
      <c r="C17" s="18">
        <f>+'[3]ENEL PCA+PCF'!$C16</f>
        <v>143.41999999999999</v>
      </c>
      <c r="D17" s="18">
        <f>+'[4]ENEL PCA+PCF'!$C16</f>
        <v>146.274</v>
      </c>
      <c r="E17" s="18">
        <f>+'[5]ENEL PCA+PCF'!$C16</f>
        <v>149.13505166666701</v>
      </c>
      <c r="F17" s="18">
        <f>+'[6]ENEL PCA+PCF'!$C16</f>
        <v>154.718481666667</v>
      </c>
      <c r="G17" s="18">
        <f>+'[7]ENEL PCA+PCF'!$C16</f>
        <v>146.27000000000001</v>
      </c>
      <c r="H17" s="18">
        <f>+'[8]ENEL PCA+PCF'!$C16</f>
        <v>146.274</v>
      </c>
      <c r="I17" s="18">
        <f>+'[9]ENEL PCA+PCF'!$C16</f>
        <v>149.11175499999999</v>
      </c>
      <c r="J17" s="18">
        <f>+'[10]ENEL PCA+PCF'!$C16</f>
        <v>148.55432666666701</v>
      </c>
      <c r="K17" s="18">
        <f>+'[11]ENEL PCA+PCF'!$C16</f>
        <v>150.948958333333</v>
      </c>
      <c r="L17" s="18">
        <f>+'[12]ENEL PCA+PCF'!$C16</f>
        <v>151.82116500000001</v>
      </c>
      <c r="M17" s="18">
        <f>+'[13]ENEL PCA+PCF'!$C16</f>
        <v>144.41598833333299</v>
      </c>
      <c r="N17" s="18">
        <f>+'[14]ENEL PCA+PCF'!$C16</f>
        <v>146.24</v>
      </c>
      <c r="O17" s="18">
        <f>+'[15]ENEL PCA+PCF'!$C16</f>
        <v>146.24</v>
      </c>
      <c r="P17" s="18">
        <f>+'[16]ENEL PCA+PCF'!$C16</f>
        <v>149.193923333333</v>
      </c>
      <c r="Q17" s="18">
        <f>+'[17]ENEL PCA+PCF'!$C16</f>
        <v>147.244</v>
      </c>
      <c r="R17" s="18">
        <f>+'[18]ENEL PCA+PCF'!$C16</f>
        <v>147.31137166666699</v>
      </c>
      <c r="S17" s="18">
        <f>+'[19]ENEL PCA+PCF'!$C16</f>
        <v>143.19200333333299</v>
      </c>
      <c r="T17" s="18">
        <f>+'[20]ENEL PCA+PCF'!$C16</f>
        <v>146.154596666667</v>
      </c>
      <c r="U17" s="18">
        <f>+'[21]ENEL PCA+PCF'!$C16</f>
        <v>144.889401666667</v>
      </c>
      <c r="V17" s="18">
        <f>+'[22]ENEL PCA+PCF'!$C16</f>
        <v>147.31</v>
      </c>
      <c r="W17" s="18">
        <f>+'[23]ENEL PCA+PCF'!$C16</f>
        <v>148.33317500000001</v>
      </c>
      <c r="X17" s="18">
        <f>+'[24]ENEL PCA+PCF'!$C16</f>
        <v>144.521266666667</v>
      </c>
      <c r="Y17" s="18">
        <f>+'[25]ENEL PCA+PCF'!$C16</f>
        <v>145.18626333333299</v>
      </c>
      <c r="Z17" s="18">
        <f>+'[26]ENEL PCA+PCF'!$C16</f>
        <v>146.57861666666699</v>
      </c>
      <c r="AA17" s="18">
        <f>+'[27]ENEL PCA+PCF'!$C16</f>
        <v>130.46086</v>
      </c>
      <c r="AB17" s="18">
        <f>+'[28]ENEL PCA+PCF'!$C16</f>
        <v>124.85</v>
      </c>
      <c r="AC17" s="18">
        <f>+'[29]ENEL PCA+PCF'!$C16</f>
        <v>144.892576666667</v>
      </c>
      <c r="AD17" s="18">
        <f>+'[30]ENEL PCA+PCF'!$C16</f>
        <v>135.31493333333299</v>
      </c>
      <c r="AE17" s="18">
        <f>+'[31]ENEL PCA+PCF'!$C16</f>
        <v>145.70291</v>
      </c>
      <c r="AF17" s="18">
        <f>+'[32]ENEL PCA+PCF'!$C16</f>
        <v>119.983903333333</v>
      </c>
      <c r="AG17" s="18">
        <f>+'[33]ENEL PCA+PCF'!$C16</f>
        <v>146.07891499999999</v>
      </c>
    </row>
    <row r="18" spans="1:108" ht="20.100000000000001" customHeight="1" x14ac:dyDescent="0.2">
      <c r="A18" s="16"/>
      <c r="B18" s="17">
        <v>0.25</v>
      </c>
      <c r="C18" s="18">
        <f>+'[3]ENEL PCA+PCF'!$C17</f>
        <v>143.41999999999999</v>
      </c>
      <c r="D18" s="18">
        <f>+'[4]ENEL PCA+PCF'!$C17</f>
        <v>146.274</v>
      </c>
      <c r="E18" s="18">
        <f>+'[5]ENEL PCA+PCF'!$C17</f>
        <v>150.85120000000001</v>
      </c>
      <c r="F18" s="18">
        <f>+'[6]ENEL PCA+PCF'!$C17</f>
        <v>154.55523333333301</v>
      </c>
      <c r="G18" s="18">
        <f>+'[7]ENEL PCA+PCF'!$C17</f>
        <v>146.27367166666701</v>
      </c>
      <c r="H18" s="18">
        <f>+'[8]ENEL PCA+PCF'!$C17</f>
        <v>148.591725</v>
      </c>
      <c r="I18" s="18">
        <f>+'[9]ENEL PCA+PCF'!$C17</f>
        <v>148.06539833333301</v>
      </c>
      <c r="J18" s="18">
        <f>+'[10]ENEL PCA+PCF'!$C17</f>
        <v>146.27000000000001</v>
      </c>
      <c r="K18" s="18">
        <f>+'[11]ENEL PCA+PCF'!$C17</f>
        <v>153.47</v>
      </c>
      <c r="L18" s="18">
        <f>+'[12]ENEL PCA+PCF'!$C17</f>
        <v>155.316</v>
      </c>
      <c r="M18" s="18">
        <f>+'[13]ENEL PCA+PCF'!$C17</f>
        <v>144.48130166666701</v>
      </c>
      <c r="N18" s="18">
        <f>+'[14]ENEL PCA+PCF'!$C17</f>
        <v>146.24</v>
      </c>
      <c r="O18" s="18">
        <f>+'[15]ENEL PCA+PCF'!$C17</f>
        <v>146.24</v>
      </c>
      <c r="P18" s="18">
        <f>+'[16]ENEL PCA+PCF'!$C17</f>
        <v>153.121745</v>
      </c>
      <c r="Q18" s="18">
        <f>+'[17]ENEL PCA+PCF'!$C17</f>
        <v>148.992605</v>
      </c>
      <c r="R18" s="18">
        <f>+'[18]ENEL PCA+PCF'!$C17</f>
        <v>150.71570666666699</v>
      </c>
      <c r="S18" s="18">
        <f>+'[19]ENEL PCA+PCF'!$C17</f>
        <v>146.785596666667</v>
      </c>
      <c r="T18" s="18">
        <f>+'[20]ENEL PCA+PCF'!$C17</f>
        <v>147.31399999999999</v>
      </c>
      <c r="U18" s="18">
        <f>+'[21]ENEL PCA+PCF'!$C17</f>
        <v>146.7715</v>
      </c>
      <c r="V18" s="18">
        <f>+'[22]ENEL PCA+PCF'!$C17</f>
        <v>147.31</v>
      </c>
      <c r="W18" s="18">
        <f>+'[23]ENEL PCA+PCF'!$C17</f>
        <v>150.40367000000001</v>
      </c>
      <c r="X18" s="18">
        <f>+'[24]ENEL PCA+PCF'!$C17</f>
        <v>147.31</v>
      </c>
      <c r="Y18" s="18">
        <f>+'[25]ENEL PCA+PCF'!$C17</f>
        <v>147.75</v>
      </c>
      <c r="Z18" s="18">
        <f>+'[26]ENEL PCA+PCF'!$C17</f>
        <v>147.75</v>
      </c>
      <c r="AA18" s="18">
        <f>+'[27]ENEL PCA+PCF'!$C17</f>
        <v>144.1104</v>
      </c>
      <c r="AB18" s="18">
        <f>+'[28]ENEL PCA+PCF'!$C17</f>
        <v>124.85</v>
      </c>
      <c r="AC18" s="18">
        <f>+'[29]ENEL PCA+PCF'!$C17</f>
        <v>143.44309999999999</v>
      </c>
      <c r="AD18" s="18">
        <f>+'[30]ENEL PCA+PCF'!$C17</f>
        <v>147.75</v>
      </c>
      <c r="AE18" s="18">
        <f>+'[31]ENEL PCA+PCF'!$C17</f>
        <v>145.13345833333301</v>
      </c>
      <c r="AF18" s="18">
        <f>+'[32]ENEL PCA+PCF'!$C17</f>
        <v>147.683083333333</v>
      </c>
      <c r="AG18" s="18">
        <f>+'[33]ENEL PCA+PCF'!$C17</f>
        <v>145.0899</v>
      </c>
    </row>
    <row r="19" spans="1:108" ht="20.100000000000001" customHeight="1" x14ac:dyDescent="0.2">
      <c r="A19" s="16"/>
      <c r="B19" s="17">
        <v>0.29166666666666702</v>
      </c>
      <c r="C19" s="18">
        <f>+'[3]ENEL PCA+PCF'!$C18</f>
        <v>141.677416666667</v>
      </c>
      <c r="D19" s="18">
        <f>+'[4]ENEL PCA+PCF'!$C18</f>
        <v>148.145421666667</v>
      </c>
      <c r="E19" s="18">
        <f>+'[5]ENEL PCA+PCF'!$C18</f>
        <v>157.746825</v>
      </c>
      <c r="F19" s="18">
        <f>+'[6]ENEL PCA+PCF'!$C18</f>
        <v>154.61304833333301</v>
      </c>
      <c r="G19" s="18">
        <f>+'[7]ENEL PCA+PCF'!$C18</f>
        <v>149.74882500000001</v>
      </c>
      <c r="H19" s="18">
        <f>+'[8]ENEL PCA+PCF'!$C18</f>
        <v>149.13981166666699</v>
      </c>
      <c r="I19" s="18">
        <f>+'[9]ENEL PCA+PCF'!$C18</f>
        <v>153.85583</v>
      </c>
      <c r="J19" s="18">
        <f>+'[10]ENEL PCA+PCF'!$C18</f>
        <v>147.87159500000001</v>
      </c>
      <c r="K19" s="18">
        <f>+'[11]ENEL PCA+PCF'!$C18</f>
        <v>144.55651166666701</v>
      </c>
      <c r="L19" s="18">
        <f>+'[12]ENEL PCA+PCF'!$C18</f>
        <v>154.409505</v>
      </c>
      <c r="M19" s="18">
        <f>+'[13]ENEL PCA+PCF'!$C18</f>
        <v>146.39060000000001</v>
      </c>
      <c r="N19" s="18">
        <f>+'[14]ENEL PCA+PCF'!$C18</f>
        <v>146.43078666666699</v>
      </c>
      <c r="O19" s="18">
        <f>+'[15]ENEL PCA+PCF'!$C18</f>
        <v>146.348013333333</v>
      </c>
      <c r="P19" s="18">
        <f>+'[16]ENEL PCA+PCF'!$C18</f>
        <v>152.23984833333299</v>
      </c>
      <c r="Q19" s="18">
        <f>+'[17]ENEL PCA+PCF'!$C18</f>
        <v>151.83924166666699</v>
      </c>
      <c r="R19" s="18">
        <f>+'[18]ENEL PCA+PCF'!$C18</f>
        <v>149.98235333333301</v>
      </c>
      <c r="S19" s="18">
        <f>+'[19]ENEL PCA+PCF'!$C18</f>
        <v>147.31030166666699</v>
      </c>
      <c r="T19" s="18">
        <f>+'[20]ENEL PCA+PCF'!$C18</f>
        <v>147.31399999999999</v>
      </c>
      <c r="U19" s="18">
        <f>+'[21]ENEL PCA+PCF'!$C18</f>
        <v>147.31399999999999</v>
      </c>
      <c r="V19" s="18">
        <f>+'[22]ENEL PCA+PCF'!$C18</f>
        <v>147.31</v>
      </c>
      <c r="W19" s="18">
        <f>+'[23]ENEL PCA+PCF'!$C18</f>
        <v>149.02791833333299</v>
      </c>
      <c r="X19" s="18">
        <f>+'[24]ENEL PCA+PCF'!$C18</f>
        <v>143.95398333333301</v>
      </c>
      <c r="Y19" s="18">
        <f>+'[25]ENEL PCA+PCF'!$C18</f>
        <v>147.75</v>
      </c>
      <c r="Z19" s="18">
        <f>+'[26]ENEL PCA+PCF'!$C18</f>
        <v>144.316368333333</v>
      </c>
      <c r="AA19" s="18">
        <f>+'[27]ENEL PCA+PCF'!$C18</f>
        <v>134.13247333333399</v>
      </c>
      <c r="AB19" s="18">
        <f>+'[28]ENEL PCA+PCF'!$C18</f>
        <v>124.85</v>
      </c>
      <c r="AC19" s="18">
        <f>+'[29]ENEL PCA+PCF'!$C18</f>
        <v>144.261028333333</v>
      </c>
      <c r="AD19" s="18">
        <f>+'[30]ENEL PCA+PCF'!$C18</f>
        <v>151.384095</v>
      </c>
      <c r="AE19" s="18">
        <f>+'[31]ENEL PCA+PCF'!$C18</f>
        <v>143.479366666667</v>
      </c>
      <c r="AF19" s="18">
        <f>+'[32]ENEL PCA+PCF'!$C18</f>
        <v>147.74675999999999</v>
      </c>
      <c r="AG19" s="18">
        <f>+'[33]ENEL PCA+PCF'!$C18</f>
        <v>145.37620999999999</v>
      </c>
    </row>
    <row r="20" spans="1:108" ht="20.100000000000001" customHeight="1" x14ac:dyDescent="0.2">
      <c r="A20" s="16"/>
      <c r="B20" s="17">
        <v>0.33333333333333298</v>
      </c>
      <c r="C20" s="18">
        <f>+'[3]ENEL PCA+PCF'!$C19</f>
        <v>140.91906333333301</v>
      </c>
      <c r="D20" s="18">
        <f>+'[4]ENEL PCA+PCF'!$C19</f>
        <v>177.10450333333301</v>
      </c>
      <c r="E20" s="18">
        <f>+'[5]ENEL PCA+PCF'!$C19</f>
        <v>158.52329166666701</v>
      </c>
      <c r="F20" s="18">
        <f>+'[6]ENEL PCA+PCF'!$C19</f>
        <v>154.62467166666701</v>
      </c>
      <c r="G20" s="18">
        <f>+'[7]ENEL PCA+PCF'!$C19</f>
        <v>153.37896333333299</v>
      </c>
      <c r="H20" s="18">
        <f>+'[8]ENEL PCA+PCF'!$C19</f>
        <v>153.42245666666699</v>
      </c>
      <c r="I20" s="18">
        <f>+'[9]ENEL PCA+PCF'!$C19</f>
        <v>155.04828166666701</v>
      </c>
      <c r="J20" s="18">
        <f>+'[10]ENEL PCA+PCF'!$C19</f>
        <v>149.09346833333399</v>
      </c>
      <c r="K20" s="18">
        <f>+'[11]ENEL PCA+PCF'!$C19</f>
        <v>144.44712166666699</v>
      </c>
      <c r="L20" s="18">
        <f>+'[12]ENEL PCA+PCF'!$C19</f>
        <v>154.64293499999999</v>
      </c>
      <c r="M20" s="18">
        <f>+'[13]ENEL PCA+PCF'!$C19</f>
        <v>153.585473333333</v>
      </c>
      <c r="N20" s="18">
        <f>+'[14]ENEL PCA+PCF'!$C19</f>
        <v>152.63463833333299</v>
      </c>
      <c r="O20" s="18">
        <f>+'[15]ENEL PCA+PCF'!$C19</f>
        <v>150.750341666667</v>
      </c>
      <c r="P20" s="18">
        <f>+'[16]ENEL PCA+PCF'!$C19</f>
        <v>153.73360500000001</v>
      </c>
      <c r="Q20" s="18">
        <f>+'[17]ENEL PCA+PCF'!$C19</f>
        <v>150.40925999999999</v>
      </c>
      <c r="R20" s="18">
        <f>+'[18]ENEL PCA+PCF'!$C19</f>
        <v>148.90330166666701</v>
      </c>
      <c r="S20" s="18">
        <f>+'[19]ENEL PCA+PCF'!$C19</f>
        <v>154.829043333333</v>
      </c>
      <c r="T20" s="18">
        <f>+'[20]ENEL PCA+PCF'!$C19</f>
        <v>150.05780166666699</v>
      </c>
      <c r="U20" s="18">
        <f>+'[21]ENEL PCA+PCF'!$C19</f>
        <v>149.79102</v>
      </c>
      <c r="V20" s="18">
        <f>+'[22]ENEL PCA+PCF'!$C19</f>
        <v>147.31281166666699</v>
      </c>
      <c r="W20" s="18">
        <f>+'[23]ENEL PCA+PCF'!$C19</f>
        <v>150.007431666667</v>
      </c>
      <c r="X20" s="18">
        <f>+'[24]ENEL PCA+PCF'!$C19</f>
        <v>145.520626666667</v>
      </c>
      <c r="Y20" s="18">
        <f>+'[25]ENEL PCA+PCF'!$C19</f>
        <v>148.903775</v>
      </c>
      <c r="Z20" s="18">
        <f>+'[26]ENEL PCA+PCF'!$C19</f>
        <v>145.31129166666699</v>
      </c>
      <c r="AA20" s="18">
        <f>+'[27]ENEL PCA+PCF'!$C19</f>
        <v>124.85</v>
      </c>
      <c r="AB20" s="18">
        <f>+'[28]ENEL PCA+PCF'!$C19</f>
        <v>149.55642499999999</v>
      </c>
      <c r="AC20" s="18">
        <f>+'[29]ENEL PCA+PCF'!$C19</f>
        <v>145.91778666666701</v>
      </c>
      <c r="AD20" s="18">
        <f>+'[30]ENEL PCA+PCF'!$C19</f>
        <v>147.75</v>
      </c>
      <c r="AE20" s="18">
        <f>+'[31]ENEL PCA+PCF'!$C19</f>
        <v>143.95481166666701</v>
      </c>
      <c r="AF20" s="18">
        <f>+'[32]ENEL PCA+PCF'!$C19</f>
        <v>148.02225166666699</v>
      </c>
      <c r="AG20" s="18">
        <f>+'[33]ENEL PCA+PCF'!$C19</f>
        <v>145.32927000000001</v>
      </c>
    </row>
    <row r="21" spans="1:108" ht="20.100000000000001" customHeight="1" x14ac:dyDescent="0.2">
      <c r="A21" s="16"/>
      <c r="B21" s="17">
        <v>0.375</v>
      </c>
      <c r="C21" s="18">
        <f>+'[3]ENEL PCA+PCF'!$C20</f>
        <v>145.48528833333299</v>
      </c>
      <c r="D21" s="18">
        <f>+'[4]ENEL PCA+PCF'!$C20</f>
        <v>160.43475333333299</v>
      </c>
      <c r="E21" s="18">
        <f>+'[5]ENEL PCA+PCF'!$C20</f>
        <v>156.075336666667</v>
      </c>
      <c r="F21" s="18">
        <f>+'[6]ENEL PCA+PCF'!$C20</f>
        <v>156.30437833333301</v>
      </c>
      <c r="G21" s="18">
        <f>+'[7]ENEL PCA+PCF'!$C20</f>
        <v>154.35</v>
      </c>
      <c r="H21" s="18">
        <f>+'[8]ENEL PCA+PCF'!$C20</f>
        <v>154.445598333334</v>
      </c>
      <c r="I21" s="18">
        <f>+'[9]ENEL PCA+PCF'!$C20</f>
        <v>157.40254666666701</v>
      </c>
      <c r="J21" s="18">
        <f>+'[10]ENEL PCA+PCF'!$C20</f>
        <v>146.27160000000001</v>
      </c>
      <c r="K21" s="18">
        <f>+'[11]ENEL PCA+PCF'!$C20</f>
        <v>153.47</v>
      </c>
      <c r="L21" s="18">
        <f>+'[12]ENEL PCA+PCF'!$C20</f>
        <v>162.46470500000001</v>
      </c>
      <c r="M21" s="18">
        <f>+'[13]ENEL PCA+PCF'!$C20</f>
        <v>163.57852500000001</v>
      </c>
      <c r="N21" s="18">
        <f>+'[14]ENEL PCA+PCF'!$C20</f>
        <v>154.951255</v>
      </c>
      <c r="O21" s="18">
        <f>+'[15]ENEL PCA+PCF'!$C20</f>
        <v>154.64471</v>
      </c>
      <c r="P21" s="18">
        <f>+'[16]ENEL PCA+PCF'!$C20</f>
        <v>154.86600000000001</v>
      </c>
      <c r="Q21" s="18">
        <f>+'[17]ENEL PCA+PCF'!$C20</f>
        <v>155.18051333333301</v>
      </c>
      <c r="R21" s="18">
        <f>+'[18]ENEL PCA+PCF'!$C20</f>
        <v>155.434001666667</v>
      </c>
      <c r="S21" s="18">
        <f>+'[19]ENEL PCA+PCF'!$C20</f>
        <v>155.16850666666701</v>
      </c>
      <c r="T21" s="18">
        <f>+'[20]ENEL PCA+PCF'!$C20</f>
        <v>155.514923333333</v>
      </c>
      <c r="U21" s="18">
        <f>+'[21]ENEL PCA+PCF'!$C20</f>
        <v>153.401995</v>
      </c>
      <c r="V21" s="18">
        <f>+'[22]ENEL PCA+PCF'!$C20</f>
        <v>148.80922333333299</v>
      </c>
      <c r="W21" s="18">
        <f>+'[23]ENEL PCA+PCF'!$C20</f>
        <v>151.03899999999999</v>
      </c>
      <c r="X21" s="18">
        <f>+'[24]ENEL PCA+PCF'!$C20</f>
        <v>147.31</v>
      </c>
      <c r="Y21" s="18">
        <f>+'[25]ENEL PCA+PCF'!$C20</f>
        <v>150.261775</v>
      </c>
      <c r="Z21" s="18">
        <f>+'[26]ENEL PCA+PCF'!$C20</f>
        <v>147.75</v>
      </c>
      <c r="AA21" s="18">
        <f>+'[27]ENEL PCA+PCF'!$C20</f>
        <v>124.85</v>
      </c>
      <c r="AB21" s="18">
        <f>+'[28]ENEL PCA+PCF'!$C20</f>
        <v>147.75</v>
      </c>
      <c r="AC21" s="18">
        <f>+'[29]ENEL PCA+PCF'!$C20</f>
        <v>150.29400000000001</v>
      </c>
      <c r="AD21" s="18">
        <f>+'[30]ENEL PCA+PCF'!$C20</f>
        <v>147.75</v>
      </c>
      <c r="AE21" s="18">
        <f>+'[31]ENEL PCA+PCF'!$C20</f>
        <v>147.33517499999999</v>
      </c>
      <c r="AF21" s="18">
        <f>+'[32]ENEL PCA+PCF'!$C20</f>
        <v>149.749</v>
      </c>
      <c r="AG21" s="18">
        <f>+'[33]ENEL PCA+PCF'!$C20</f>
        <v>149.749</v>
      </c>
    </row>
    <row r="22" spans="1:108" ht="20.100000000000001" customHeight="1" x14ac:dyDescent="0.2">
      <c r="A22" s="16"/>
      <c r="B22" s="17">
        <v>0.41666666666666702</v>
      </c>
      <c r="C22" s="18">
        <f>+'[3]ENEL PCA+PCF'!$C21</f>
        <v>147.59693666666701</v>
      </c>
      <c r="D22" s="18">
        <f>+'[4]ENEL PCA+PCF'!$C21</f>
        <v>157.50348</v>
      </c>
      <c r="E22" s="18">
        <f>+'[5]ENEL PCA+PCF'!$C21</f>
        <v>156.062626666667</v>
      </c>
      <c r="F22" s="18">
        <f>+'[6]ENEL PCA+PCF'!$C21</f>
        <v>157.83061499999999</v>
      </c>
      <c r="G22" s="18">
        <f>+'[7]ENEL PCA+PCF'!$C21</f>
        <v>158.53220999999999</v>
      </c>
      <c r="H22" s="18">
        <f>+'[8]ENEL PCA+PCF'!$C21</f>
        <v>154.35</v>
      </c>
      <c r="I22" s="18">
        <f>+'[9]ENEL PCA+PCF'!$C21</f>
        <v>155.09553333333301</v>
      </c>
      <c r="J22" s="18">
        <f>+'[10]ENEL PCA+PCF'!$C21</f>
        <v>146.274</v>
      </c>
      <c r="K22" s="18">
        <f>+'[11]ENEL PCA+PCF'!$C21</f>
        <v>154.656746666667</v>
      </c>
      <c r="L22" s="18">
        <f>+'[12]ENEL PCA+PCF'!$C21</f>
        <v>156.598653333334</v>
      </c>
      <c r="M22" s="18">
        <f>+'[13]ENEL PCA+PCF'!$C21</f>
        <v>156.31144166666701</v>
      </c>
      <c r="N22" s="18">
        <f>+'[14]ENEL PCA+PCF'!$C21</f>
        <v>163.17688999999999</v>
      </c>
      <c r="O22" s="18">
        <f>+'[15]ENEL PCA+PCF'!$C21</f>
        <v>158.65353500000001</v>
      </c>
      <c r="P22" s="18">
        <f>+'[16]ENEL PCA+PCF'!$C21</f>
        <v>155.30099999999999</v>
      </c>
      <c r="Q22" s="18">
        <f>+'[17]ENEL PCA+PCF'!$C21</f>
        <v>155.316</v>
      </c>
      <c r="R22" s="18">
        <f>+'[18]ENEL PCA+PCF'!$C21</f>
        <v>159.825983333333</v>
      </c>
      <c r="S22" s="18">
        <f>+'[19]ENEL PCA+PCF'!$C21</f>
        <v>155.385461666667</v>
      </c>
      <c r="T22" s="18">
        <f>+'[20]ENEL PCA+PCF'!$C21</f>
        <v>155.38499999999999</v>
      </c>
      <c r="U22" s="18">
        <f>+'[21]ENEL PCA+PCF'!$C21</f>
        <v>154.94</v>
      </c>
      <c r="V22" s="18">
        <f>+'[22]ENEL PCA+PCF'!$C21</f>
        <v>158.48977833333299</v>
      </c>
      <c r="W22" s="18">
        <f>+'[23]ENEL PCA+PCF'!$C21</f>
        <v>152.728213333333</v>
      </c>
      <c r="X22" s="18">
        <f>+'[24]ENEL PCA+PCF'!$C21</f>
        <v>147.31</v>
      </c>
      <c r="Y22" s="18">
        <f>+'[25]ENEL PCA+PCF'!$C21</f>
        <v>149.65860333333299</v>
      </c>
      <c r="Z22" s="18">
        <f>+'[26]ENEL PCA+PCF'!$C21</f>
        <v>147.75</v>
      </c>
      <c r="AA22" s="18">
        <f>+'[27]ENEL PCA+PCF'!$C21</f>
        <v>124.85</v>
      </c>
      <c r="AB22" s="18">
        <f>+'[28]ENEL PCA+PCF'!$C21</f>
        <v>151.842481666667</v>
      </c>
      <c r="AC22" s="18">
        <f>+'[29]ENEL PCA+PCF'!$C21</f>
        <v>149.20410000000001</v>
      </c>
      <c r="AD22" s="18">
        <f>+'[30]ENEL PCA+PCF'!$C21</f>
        <v>147.75</v>
      </c>
      <c r="AE22" s="18">
        <f>+'[31]ENEL PCA+PCF'!$C21</f>
        <v>147.75</v>
      </c>
      <c r="AF22" s="18">
        <f>+'[32]ENEL PCA+PCF'!$C21</f>
        <v>151.51803000000001</v>
      </c>
      <c r="AG22" s="18">
        <f>+'[33]ENEL PCA+PCF'!$C21</f>
        <v>149.749</v>
      </c>
    </row>
    <row r="23" spans="1:108" ht="20.100000000000001" customHeight="1" x14ac:dyDescent="0.2">
      <c r="A23" s="16"/>
      <c r="B23" s="17">
        <v>0.45833333333333298</v>
      </c>
      <c r="C23" s="18">
        <f>+'[3]ENEL PCA+PCF'!$C22</f>
        <v>146.05459999999999</v>
      </c>
      <c r="D23" s="18">
        <f>+'[4]ENEL PCA+PCF'!$C22</f>
        <v>157.484726666667</v>
      </c>
      <c r="E23" s="18">
        <f>+'[5]ENEL PCA+PCF'!$C22</f>
        <v>162.65233000000001</v>
      </c>
      <c r="F23" s="18">
        <f>+'[6]ENEL PCA+PCF'!$C22</f>
        <v>156.260021666667</v>
      </c>
      <c r="G23" s="18">
        <f>+'[7]ENEL PCA+PCF'!$C22</f>
        <v>155.69771499999999</v>
      </c>
      <c r="H23" s="18">
        <f>+'[8]ENEL PCA+PCF'!$C22</f>
        <v>154.35</v>
      </c>
      <c r="I23" s="18">
        <f>+'[9]ENEL PCA+PCF'!$C22</f>
        <v>155.08146666666701</v>
      </c>
      <c r="J23" s="18">
        <f>+'[10]ENEL PCA+PCF'!$C22</f>
        <v>146.274</v>
      </c>
      <c r="K23" s="18">
        <f>+'[11]ENEL PCA+PCF'!$C22</f>
        <v>156.14707999999999</v>
      </c>
      <c r="L23" s="18">
        <f>+'[12]ENEL PCA+PCF'!$C22</f>
        <v>156.821621666667</v>
      </c>
      <c r="M23" s="18">
        <f>+'[13]ENEL PCA+PCF'!$C22</f>
        <v>156.37813</v>
      </c>
      <c r="N23" s="18">
        <f>+'[14]ENEL PCA+PCF'!$C22</f>
        <v>157.430988333333</v>
      </c>
      <c r="O23" s="18">
        <f>+'[15]ENEL PCA+PCF'!$C22</f>
        <v>156.23496333333301</v>
      </c>
      <c r="P23" s="18">
        <f>+'[16]ENEL PCA+PCF'!$C22</f>
        <v>155.316</v>
      </c>
      <c r="Q23" s="18">
        <f>+'[17]ENEL PCA+PCF'!$C22</f>
        <v>155.316</v>
      </c>
      <c r="R23" s="18">
        <f>+'[18]ENEL PCA+PCF'!$C22</f>
        <v>156.322826666667</v>
      </c>
      <c r="S23" s="18">
        <f>+'[19]ENEL PCA+PCF'!$C22</f>
        <v>155.386281666667</v>
      </c>
      <c r="T23" s="18">
        <f>+'[20]ENEL PCA+PCF'!$C22</f>
        <v>156.09105</v>
      </c>
      <c r="U23" s="18">
        <f>+'[21]ENEL PCA+PCF'!$C22</f>
        <v>155.17683500000001</v>
      </c>
      <c r="V23" s="18">
        <f>+'[22]ENEL PCA+PCF'!$C22</f>
        <v>154.80497333333301</v>
      </c>
      <c r="W23" s="18">
        <f>+'[23]ENEL PCA+PCF'!$C22</f>
        <v>152.07109333333301</v>
      </c>
      <c r="X23" s="18">
        <f>+'[24]ENEL PCA+PCF'!$C22</f>
        <v>152.459845</v>
      </c>
      <c r="Y23" s="18">
        <f>+'[25]ENEL PCA+PCF'!$C22</f>
        <v>154.60280166666701</v>
      </c>
      <c r="Z23" s="18">
        <f>+'[26]ENEL PCA+PCF'!$C22</f>
        <v>147.75</v>
      </c>
      <c r="AA23" s="18">
        <f>+'[27]ENEL PCA+PCF'!$C22</f>
        <v>151.294258333333</v>
      </c>
      <c r="AB23" s="18">
        <f>+'[28]ENEL PCA+PCF'!$C22</f>
        <v>151.173196666667</v>
      </c>
      <c r="AC23" s="18">
        <f>+'[29]ENEL PCA+PCF'!$C22</f>
        <v>148.89996333333301</v>
      </c>
      <c r="AD23" s="18">
        <f>+'[30]ENEL PCA+PCF'!$C22</f>
        <v>154.46204166666701</v>
      </c>
      <c r="AE23" s="18">
        <f>+'[31]ENEL PCA+PCF'!$C22</f>
        <v>147.75</v>
      </c>
      <c r="AF23" s="18">
        <f>+'[32]ENEL PCA+PCF'!$C22</f>
        <v>154.23792499999999</v>
      </c>
      <c r="AG23" s="18">
        <f>+'[33]ENEL PCA+PCF'!$C22</f>
        <v>149.749</v>
      </c>
    </row>
    <row r="24" spans="1:108" ht="20.100000000000001" customHeight="1" x14ac:dyDescent="0.2">
      <c r="A24" s="16"/>
      <c r="B24" s="17">
        <v>0.5</v>
      </c>
      <c r="C24" s="18">
        <f>+'[3]ENEL PCA+PCF'!$C23</f>
        <v>146.04129333333401</v>
      </c>
      <c r="D24" s="18">
        <f>+'[4]ENEL PCA+PCF'!$C23</f>
        <v>165.14472000000001</v>
      </c>
      <c r="E24" s="18">
        <f>+'[5]ENEL PCA+PCF'!$C23</f>
        <v>164.41185999999999</v>
      </c>
      <c r="F24" s="18">
        <f>+'[6]ENEL PCA+PCF'!$C23</f>
        <v>157.96074833333299</v>
      </c>
      <c r="G24" s="18">
        <f>+'[7]ENEL PCA+PCF'!$C23</f>
        <v>154.35</v>
      </c>
      <c r="H24" s="18">
        <f>+'[8]ENEL PCA+PCF'!$C23</f>
        <v>154.95851166666699</v>
      </c>
      <c r="I24" s="18">
        <f>+'[9]ENEL PCA+PCF'!$C23</f>
        <v>154.35</v>
      </c>
      <c r="J24" s="18">
        <f>+'[10]ENEL PCA+PCF'!$C23</f>
        <v>149.34855666666701</v>
      </c>
      <c r="K24" s="18">
        <f>+'[11]ENEL PCA+PCF'!$C23</f>
        <v>159.13236499999999</v>
      </c>
      <c r="L24" s="18">
        <f>+'[12]ENEL PCA+PCF'!$C23</f>
        <v>158.63500500000001</v>
      </c>
      <c r="M24" s="18">
        <f>+'[13]ENEL PCA+PCF'!$C23</f>
        <v>157.66150666666601</v>
      </c>
      <c r="N24" s="18">
        <f>+'[14]ENEL PCA+PCF'!$C23</f>
        <v>158.99660666666699</v>
      </c>
      <c r="O24" s="18">
        <f>+'[15]ENEL PCA+PCF'!$C23</f>
        <v>155.67293333333299</v>
      </c>
      <c r="P24" s="18">
        <f>+'[16]ENEL PCA+PCF'!$C23</f>
        <v>155.316</v>
      </c>
      <c r="Q24" s="18">
        <f>+'[17]ENEL PCA+PCF'!$C23</f>
        <v>155.316</v>
      </c>
      <c r="R24" s="18">
        <f>+'[18]ENEL PCA+PCF'!$C23</f>
        <v>157.64443333333301</v>
      </c>
      <c r="S24" s="18">
        <f>+'[19]ENEL PCA+PCF'!$C23</f>
        <v>155.39187166666699</v>
      </c>
      <c r="T24" s="18">
        <f>+'[20]ENEL PCA+PCF'!$C23</f>
        <v>158.97319666666701</v>
      </c>
      <c r="U24" s="18">
        <f>+'[21]ENEL PCA+PCF'!$C23</f>
        <v>155.38499999999999</v>
      </c>
      <c r="V24" s="18">
        <f>+'[22]ENEL PCA+PCF'!$C23</f>
        <v>155.38499999999999</v>
      </c>
      <c r="W24" s="18">
        <f>+'[23]ENEL PCA+PCF'!$C23</f>
        <v>151.946541666667</v>
      </c>
      <c r="X24" s="18">
        <f>+'[24]ENEL PCA+PCF'!$C23</f>
        <v>151.93560833333299</v>
      </c>
      <c r="Y24" s="18">
        <f>+'[25]ENEL PCA+PCF'!$C23</f>
        <v>156.34118166666701</v>
      </c>
      <c r="Z24" s="18">
        <f>+'[26]ENEL PCA+PCF'!$C23</f>
        <v>147.75</v>
      </c>
      <c r="AA24" s="18">
        <f>+'[27]ENEL PCA+PCF'!$C23</f>
        <v>147.75</v>
      </c>
      <c r="AB24" s="18">
        <f>+'[28]ENEL PCA+PCF'!$C23</f>
        <v>154.16822833333299</v>
      </c>
      <c r="AC24" s="18">
        <f>+'[29]ENEL PCA+PCF'!$C23</f>
        <v>153.24781833333299</v>
      </c>
      <c r="AD24" s="18">
        <f>+'[30]ENEL PCA+PCF'!$C23</f>
        <v>151.14520666666701</v>
      </c>
      <c r="AE24" s="18">
        <f>+'[31]ENEL PCA+PCF'!$C23</f>
        <v>152.58893499999999</v>
      </c>
      <c r="AF24" s="18">
        <f>+'[32]ENEL PCA+PCF'!$C23</f>
        <v>154.57063666666701</v>
      </c>
      <c r="AG24" s="18">
        <f>+'[33]ENEL PCA+PCF'!$C23</f>
        <v>149.749</v>
      </c>
    </row>
    <row r="25" spans="1:108" ht="20.100000000000001" customHeight="1" x14ac:dyDescent="0.2">
      <c r="A25" s="16"/>
      <c r="B25" s="17">
        <v>0.54166666666666696</v>
      </c>
      <c r="C25" s="18">
        <f>+'[3]ENEL PCA+PCF'!$C24</f>
        <v>145.94164166666701</v>
      </c>
      <c r="D25" s="18">
        <f>+'[4]ENEL PCA+PCF'!$C24</f>
        <v>161.735141666667</v>
      </c>
      <c r="E25" s="18">
        <f>+'[5]ENEL PCA+PCF'!$C24</f>
        <v>162.79015833333301</v>
      </c>
      <c r="F25" s="18">
        <f>+'[6]ENEL PCA+PCF'!$C24</f>
        <v>158.25809333333299</v>
      </c>
      <c r="G25" s="18">
        <f>+'[7]ENEL PCA+PCF'!$C24</f>
        <v>154.77916666666701</v>
      </c>
      <c r="H25" s="18">
        <f>+'[8]ENEL PCA+PCF'!$C24</f>
        <v>154.51315333333301</v>
      </c>
      <c r="I25" s="18">
        <f>+'[9]ENEL PCA+PCF'!$C24</f>
        <v>154.425095</v>
      </c>
      <c r="J25" s="18">
        <f>+'[10]ENEL PCA+PCF'!$C24</f>
        <v>148.72974500000001</v>
      </c>
      <c r="K25" s="18">
        <f>+'[11]ENEL PCA+PCF'!$C24</f>
        <v>156.69023000000001</v>
      </c>
      <c r="L25" s="18">
        <f>+'[12]ENEL PCA+PCF'!$C24</f>
        <v>164.675175</v>
      </c>
      <c r="M25" s="18">
        <f>+'[13]ENEL PCA+PCF'!$C24</f>
        <v>158.016166666667</v>
      </c>
      <c r="N25" s="18">
        <f>+'[14]ENEL PCA+PCF'!$C24</f>
        <v>156.22499999999999</v>
      </c>
      <c r="O25" s="18">
        <f>+'[15]ENEL PCA+PCF'!$C24</f>
        <v>155.847915</v>
      </c>
      <c r="P25" s="18">
        <f>+'[16]ENEL PCA+PCF'!$C24</f>
        <v>155.316</v>
      </c>
      <c r="Q25" s="18">
        <f>+'[17]ENEL PCA+PCF'!$C24</f>
        <v>155.02623666666699</v>
      </c>
      <c r="R25" s="18">
        <f>+'[18]ENEL PCA+PCF'!$C24</f>
        <v>156.08420833333301</v>
      </c>
      <c r="S25" s="18">
        <f>+'[19]ENEL PCA+PCF'!$C24</f>
        <v>155.38499999999999</v>
      </c>
      <c r="T25" s="18">
        <f>+'[20]ENEL PCA+PCF'!$C24</f>
        <v>159.362818333333</v>
      </c>
      <c r="U25" s="18">
        <f>+'[21]ENEL PCA+PCF'!$C24</f>
        <v>155.38906499999999</v>
      </c>
      <c r="V25" s="18">
        <f>+'[22]ENEL PCA+PCF'!$C24</f>
        <v>155.38499999999999</v>
      </c>
      <c r="W25" s="18">
        <f>+'[23]ENEL PCA+PCF'!$C24</f>
        <v>149.83324833333299</v>
      </c>
      <c r="X25" s="18">
        <f>+'[24]ENEL PCA+PCF'!$C24</f>
        <v>151.53469000000001</v>
      </c>
      <c r="Y25" s="18">
        <f>+'[25]ENEL PCA+PCF'!$C24</f>
        <v>154.73432</v>
      </c>
      <c r="Z25" s="18">
        <f>+'[26]ENEL PCA+PCF'!$C24</f>
        <v>147.75</v>
      </c>
      <c r="AA25" s="18">
        <f>+'[27]ENEL PCA+PCF'!$C24</f>
        <v>148.70959999999999</v>
      </c>
      <c r="AB25" s="18">
        <f>+'[28]ENEL PCA+PCF'!$C24</f>
        <v>155.81899999999999</v>
      </c>
      <c r="AC25" s="18">
        <f>+'[29]ENEL PCA+PCF'!$C24</f>
        <v>156.92499166666701</v>
      </c>
      <c r="AD25" s="18">
        <f>+'[30]ENEL PCA+PCF'!$C24</f>
        <v>150.27121666666699</v>
      </c>
      <c r="AE25" s="18">
        <f>+'[31]ENEL PCA+PCF'!$C24</f>
        <v>154.50644333333301</v>
      </c>
      <c r="AF25" s="18">
        <f>+'[32]ENEL PCA+PCF'!$C24</f>
        <v>155.01204999999999</v>
      </c>
      <c r="AG25" s="18">
        <f>+'[33]ENEL PCA+PCF'!$C24</f>
        <v>149.749</v>
      </c>
    </row>
    <row r="26" spans="1:108" ht="20.100000000000001" customHeight="1" x14ac:dyDescent="0.2">
      <c r="A26" s="16"/>
      <c r="B26" s="17">
        <v>0.58333333333333304</v>
      </c>
      <c r="C26" s="18">
        <f>+'[3]ENEL PCA+PCF'!$C25</f>
        <v>146.71030999999999</v>
      </c>
      <c r="D26" s="18">
        <f>+'[4]ENEL PCA+PCF'!$C25</f>
        <v>162.21193</v>
      </c>
      <c r="E26" s="18">
        <f>+'[5]ENEL PCA+PCF'!$C25</f>
        <v>164.78515833333299</v>
      </c>
      <c r="F26" s="18">
        <f>+'[6]ENEL PCA+PCF'!$C25</f>
        <v>161.03590333333301</v>
      </c>
      <c r="G26" s="18">
        <f>+'[7]ENEL PCA+PCF'!$C25</f>
        <v>161.65333166666699</v>
      </c>
      <c r="H26" s="18">
        <f>+'[8]ENEL PCA+PCF'!$C25</f>
        <v>154.49548833333299</v>
      </c>
      <c r="I26" s="18">
        <f>+'[9]ENEL PCA+PCF'!$C25</f>
        <v>154.44907000000001</v>
      </c>
      <c r="J26" s="18">
        <f>+'[10]ENEL PCA+PCF'!$C25</f>
        <v>148.729085</v>
      </c>
      <c r="K26" s="18">
        <f>+'[11]ENEL PCA+PCF'!$C25</f>
        <v>156.55304000000001</v>
      </c>
      <c r="L26" s="18">
        <f>+'[12]ENEL PCA+PCF'!$C25</f>
        <v>165.893745</v>
      </c>
      <c r="M26" s="18">
        <f>+'[13]ENEL PCA+PCF'!$C25</f>
        <v>164.816666666667</v>
      </c>
      <c r="N26" s="18">
        <f>+'[14]ENEL PCA+PCF'!$C25</f>
        <v>156.22499999999999</v>
      </c>
      <c r="O26" s="18">
        <f>+'[15]ENEL PCA+PCF'!$C25</f>
        <v>159.82058833333301</v>
      </c>
      <c r="P26" s="18">
        <f>+'[16]ENEL PCA+PCF'!$C25</f>
        <v>155.316</v>
      </c>
      <c r="Q26" s="18">
        <f>+'[17]ENEL PCA+PCF'!$C25</f>
        <v>150.82221166666699</v>
      </c>
      <c r="R26" s="18">
        <f>+'[18]ENEL PCA+PCF'!$C25</f>
        <v>155.74116000000001</v>
      </c>
      <c r="S26" s="18">
        <f>+'[19]ENEL PCA+PCF'!$C25</f>
        <v>155.39723833333301</v>
      </c>
      <c r="T26" s="18">
        <f>+'[20]ENEL PCA+PCF'!$C25</f>
        <v>155.67193666666699</v>
      </c>
      <c r="U26" s="18">
        <f>+'[21]ENEL PCA+PCF'!$C25</f>
        <v>155.38499999999999</v>
      </c>
      <c r="V26" s="18">
        <f>+'[22]ENEL PCA+PCF'!$C25</f>
        <v>155.38499999999999</v>
      </c>
      <c r="W26" s="18">
        <f>+'[23]ENEL PCA+PCF'!$C25</f>
        <v>150.213388333333</v>
      </c>
      <c r="X26" s="18">
        <f>+'[24]ENEL PCA+PCF'!$C25</f>
        <v>152.04917666666699</v>
      </c>
      <c r="Y26" s="18">
        <f>+'[25]ENEL PCA+PCF'!$C25</f>
        <v>155.00698333333301</v>
      </c>
      <c r="Z26" s="18">
        <f>+'[26]ENEL PCA+PCF'!$C25</f>
        <v>147.75</v>
      </c>
      <c r="AA26" s="18">
        <f>+'[27]ENEL PCA+PCF'!$C25</f>
        <v>147.75</v>
      </c>
      <c r="AB26" s="18">
        <f>+'[28]ENEL PCA+PCF'!$C25</f>
        <v>163.23945333333299</v>
      </c>
      <c r="AC26" s="18">
        <f>+'[29]ENEL PCA+PCF'!$C25</f>
        <v>155.08374499999999</v>
      </c>
      <c r="AD26" s="18">
        <f>+'[30]ENEL PCA+PCF'!$C25</f>
        <v>151.556131666667</v>
      </c>
      <c r="AE26" s="18">
        <f>+'[31]ENEL PCA+PCF'!$C25</f>
        <v>152.95123833333301</v>
      </c>
      <c r="AF26" s="18">
        <f>+'[32]ENEL PCA+PCF'!$C25</f>
        <v>154.347688333333</v>
      </c>
      <c r="AG26" s="18">
        <f>+'[33]ENEL PCA+PCF'!$C25</f>
        <v>149.749</v>
      </c>
    </row>
    <row r="27" spans="1:108" ht="20.100000000000001" customHeight="1" x14ac:dyDescent="0.2">
      <c r="A27" s="16"/>
      <c r="B27" s="17">
        <v>0.625</v>
      </c>
      <c r="C27" s="18">
        <f>+'[3]ENEL PCA+PCF'!$C26</f>
        <v>150.08613500000001</v>
      </c>
      <c r="D27" s="18">
        <f>+'[4]ENEL PCA+PCF'!$C26</f>
        <v>162.67309333333299</v>
      </c>
      <c r="E27" s="18">
        <f>+'[5]ENEL PCA+PCF'!$C26</f>
        <v>162.79631166666701</v>
      </c>
      <c r="F27" s="18">
        <f>+'[6]ENEL PCA+PCF'!$C26</f>
        <v>161.51330166666699</v>
      </c>
      <c r="G27" s="18">
        <f>+'[7]ENEL PCA+PCF'!$C26</f>
        <v>155.64232999999999</v>
      </c>
      <c r="H27" s="18">
        <f>+'[8]ENEL PCA+PCF'!$C26</f>
        <v>154.78606666666701</v>
      </c>
      <c r="I27" s="18">
        <f>+'[9]ENEL PCA+PCF'!$C26</f>
        <v>154.46784500000001</v>
      </c>
      <c r="J27" s="18">
        <f>+'[10]ENEL PCA+PCF'!$C26</f>
        <v>148.90468833333301</v>
      </c>
      <c r="K27" s="18">
        <f>+'[11]ENEL PCA+PCF'!$C26</f>
        <v>156.66017666666701</v>
      </c>
      <c r="L27" s="18">
        <f>+'[12]ENEL PCA+PCF'!$C26</f>
        <v>162.81996333333299</v>
      </c>
      <c r="M27" s="18">
        <f>+'[13]ENEL PCA+PCF'!$C26</f>
        <v>163.70365166666701</v>
      </c>
      <c r="N27" s="18">
        <f>+'[14]ENEL PCA+PCF'!$C26</f>
        <v>156.23295666666701</v>
      </c>
      <c r="O27" s="18">
        <f>+'[15]ENEL PCA+PCF'!$C26</f>
        <v>161.95180500000001</v>
      </c>
      <c r="P27" s="18">
        <f>+'[16]ENEL PCA+PCF'!$C26</f>
        <v>155.316</v>
      </c>
      <c r="Q27" s="18">
        <f>+'[17]ENEL PCA+PCF'!$C26</f>
        <v>153.13428833333299</v>
      </c>
      <c r="R27" s="18">
        <f>+'[18]ENEL PCA+PCF'!$C26</f>
        <v>157.10824333333301</v>
      </c>
      <c r="S27" s="18">
        <f>+'[19]ENEL PCA+PCF'!$C26</f>
        <v>155.526581666667</v>
      </c>
      <c r="T27" s="18">
        <f>+'[20]ENEL PCA+PCF'!$C26</f>
        <v>155.38499999999999</v>
      </c>
      <c r="U27" s="18">
        <f>+'[21]ENEL PCA+PCF'!$C26</f>
        <v>155.38499999999999</v>
      </c>
      <c r="V27" s="18">
        <f>+'[22]ENEL PCA+PCF'!$C26</f>
        <v>154.88906</v>
      </c>
      <c r="W27" s="18">
        <f>+'[23]ENEL PCA+PCF'!$C26</f>
        <v>150.176688333333</v>
      </c>
      <c r="X27" s="18">
        <f>+'[24]ENEL PCA+PCF'!$C26</f>
        <v>153.241121666667</v>
      </c>
      <c r="Y27" s="18">
        <f>+'[25]ENEL PCA+PCF'!$C26</f>
        <v>155.81899999999999</v>
      </c>
      <c r="Z27" s="18">
        <f>+'[26]ENEL PCA+PCF'!$C26</f>
        <v>150.56604666666701</v>
      </c>
      <c r="AA27" s="18">
        <f>+'[27]ENEL PCA+PCF'!$C26</f>
        <v>147.75</v>
      </c>
      <c r="AB27" s="18">
        <f>+'[28]ENEL PCA+PCF'!$C26</f>
        <v>157.40098333333299</v>
      </c>
      <c r="AC27" s="18">
        <f>+'[29]ENEL PCA+PCF'!$C26</f>
        <v>155.81899999999999</v>
      </c>
      <c r="AD27" s="18">
        <f>+'[30]ENEL PCA+PCF'!$C26</f>
        <v>150.13225666666699</v>
      </c>
      <c r="AE27" s="18">
        <f>+'[31]ENEL PCA+PCF'!$C26</f>
        <v>153.27604666666701</v>
      </c>
      <c r="AF27" s="18">
        <f>+'[32]ENEL PCA+PCF'!$C26</f>
        <v>153.638053333333</v>
      </c>
      <c r="AG27" s="18">
        <f>+'[33]ENEL PCA+PCF'!$C26</f>
        <v>149.749</v>
      </c>
    </row>
    <row r="28" spans="1:108" ht="20.100000000000001" customHeight="1" x14ac:dyDescent="0.2">
      <c r="A28" s="16"/>
      <c r="B28" s="17">
        <v>0.66666666666666696</v>
      </c>
      <c r="C28" s="18">
        <f>+'[3]ENEL PCA+PCF'!$C27</f>
        <v>150.52664166666699</v>
      </c>
      <c r="D28" s="18">
        <f>+'[4]ENEL PCA+PCF'!$C27</f>
        <v>162.57966666666701</v>
      </c>
      <c r="E28" s="18">
        <f>+'[5]ENEL PCA+PCF'!$C27</f>
        <v>165.612018333333</v>
      </c>
      <c r="F28" s="18">
        <f>+'[6]ENEL PCA+PCF'!$C27</f>
        <v>162.68549833333299</v>
      </c>
      <c r="G28" s="18">
        <f>+'[7]ENEL PCA+PCF'!$C27</f>
        <v>155.55823333333299</v>
      </c>
      <c r="H28" s="18">
        <f>+'[8]ENEL PCA+PCF'!$C27</f>
        <v>154.35</v>
      </c>
      <c r="I28" s="18">
        <f>+'[9]ENEL PCA+PCF'!$C27</f>
        <v>154.47070666666701</v>
      </c>
      <c r="J28" s="18">
        <f>+'[10]ENEL PCA+PCF'!$C27</f>
        <v>148.52667500000001</v>
      </c>
      <c r="K28" s="18">
        <f>+'[11]ENEL PCA+PCF'!$C27</f>
        <v>160.47617333333301</v>
      </c>
      <c r="L28" s="18">
        <f>+'[12]ENEL PCA+PCF'!$C27</f>
        <v>162.77091166666699</v>
      </c>
      <c r="M28" s="18">
        <f>+'[13]ENEL PCA+PCF'!$C27</f>
        <v>163.78956333333301</v>
      </c>
      <c r="N28" s="18">
        <f>+'[14]ENEL PCA+PCF'!$C27</f>
        <v>157.635523333333</v>
      </c>
      <c r="O28" s="18">
        <f>+'[15]ENEL PCA+PCF'!$C27</f>
        <v>157.378751666667</v>
      </c>
      <c r="P28" s="18">
        <f>+'[16]ENEL PCA+PCF'!$C27</f>
        <v>154.11986166666699</v>
      </c>
      <c r="Q28" s="18">
        <f>+'[17]ENEL PCA+PCF'!$C27</f>
        <v>146.24</v>
      </c>
      <c r="R28" s="18">
        <f>+'[18]ENEL PCA+PCF'!$C27</f>
        <v>155.38499999999999</v>
      </c>
      <c r="S28" s="18">
        <f>+'[19]ENEL PCA+PCF'!$C27</f>
        <v>156.30000000000001</v>
      </c>
      <c r="T28" s="18">
        <f>+'[20]ENEL PCA+PCF'!$C27</f>
        <v>155.38499999999999</v>
      </c>
      <c r="U28" s="18">
        <f>+'[21]ENEL PCA+PCF'!$C27</f>
        <v>155.38499999999999</v>
      </c>
      <c r="V28" s="18">
        <f>+'[22]ENEL PCA+PCF'!$C27</f>
        <v>154.48671166666699</v>
      </c>
      <c r="W28" s="18">
        <f>+'[23]ENEL PCA+PCF'!$C27</f>
        <v>150.84652666666699</v>
      </c>
      <c r="X28" s="18">
        <f>+'[24]ENEL PCA+PCF'!$C27</f>
        <v>154.495241666667</v>
      </c>
      <c r="Y28" s="18">
        <f>+'[25]ENEL PCA+PCF'!$C27</f>
        <v>155.81899999999999</v>
      </c>
      <c r="Z28" s="18">
        <f>+'[26]ENEL PCA+PCF'!$C27</f>
        <v>150.33945333333301</v>
      </c>
      <c r="AA28" s="18">
        <f>+'[27]ENEL PCA+PCF'!$C27</f>
        <v>124.85</v>
      </c>
      <c r="AB28" s="18">
        <f>+'[28]ENEL PCA+PCF'!$C27</f>
        <v>155.81899999999999</v>
      </c>
      <c r="AC28" s="18">
        <f>+'[29]ENEL PCA+PCF'!$C27</f>
        <v>155.81899999999999</v>
      </c>
      <c r="AD28" s="18">
        <f>+'[30]ENEL PCA+PCF'!$C27</f>
        <v>147.75</v>
      </c>
      <c r="AE28" s="18">
        <f>+'[31]ENEL PCA+PCF'!$C27</f>
        <v>147.75</v>
      </c>
      <c r="AF28" s="18">
        <f>+'[32]ENEL PCA+PCF'!$C27</f>
        <v>153.22186500000001</v>
      </c>
      <c r="AG28" s="18">
        <f>+'[33]ENEL PCA+PCF'!$C27</f>
        <v>149.749</v>
      </c>
    </row>
    <row r="29" spans="1:108" ht="20.100000000000001" customHeight="1" x14ac:dyDescent="0.2">
      <c r="A29" s="16"/>
      <c r="B29" s="17">
        <v>0.70833333333333304</v>
      </c>
      <c r="C29" s="18">
        <f>+'[3]ENEL PCA+PCF'!$C28</f>
        <v>147.6815</v>
      </c>
      <c r="D29" s="18">
        <f>+'[4]ENEL PCA+PCF'!$C28</f>
        <v>163.50667000000001</v>
      </c>
      <c r="E29" s="18">
        <f>+'[5]ENEL PCA+PCF'!$C28</f>
        <v>162.73672666666701</v>
      </c>
      <c r="F29" s="18">
        <f>+'[6]ENEL PCA+PCF'!$C28</f>
        <v>157.36759833333301</v>
      </c>
      <c r="G29" s="18">
        <f>+'[7]ENEL PCA+PCF'!$C28</f>
        <v>155.67829166666701</v>
      </c>
      <c r="H29" s="18">
        <f>+'[8]ENEL PCA+PCF'!$C28</f>
        <v>154.63123666666701</v>
      </c>
      <c r="I29" s="18">
        <f>+'[9]ENEL PCA+PCF'!$C28</f>
        <v>154.45566500000001</v>
      </c>
      <c r="J29" s="18">
        <f>+'[10]ENEL PCA+PCF'!$C28</f>
        <v>151.34183666666701</v>
      </c>
      <c r="K29" s="18">
        <f>+'[11]ENEL PCA+PCF'!$C28</f>
        <v>156.856146666667</v>
      </c>
      <c r="L29" s="18">
        <f>+'[12]ENEL PCA+PCF'!$C28</f>
        <v>162.788348333333</v>
      </c>
      <c r="M29" s="18">
        <f>+'[13]ENEL PCA+PCF'!$C28</f>
        <v>163.70072833333299</v>
      </c>
      <c r="N29" s="18">
        <f>+'[14]ENEL PCA+PCF'!$C28</f>
        <v>155.521741666667</v>
      </c>
      <c r="O29" s="18">
        <f>+'[15]ENEL PCA+PCF'!$C28</f>
        <v>155.74019999999999</v>
      </c>
      <c r="P29" s="18">
        <f>+'[16]ENEL PCA+PCF'!$C28</f>
        <v>155.056915</v>
      </c>
      <c r="Q29" s="18">
        <f>+'[17]ENEL PCA+PCF'!$C28</f>
        <v>149.75753166666701</v>
      </c>
      <c r="R29" s="18">
        <f>+'[18]ENEL PCA+PCF'!$C28</f>
        <v>155.38499999999999</v>
      </c>
      <c r="S29" s="18">
        <f>+'[19]ENEL PCA+PCF'!$C28</f>
        <v>156.30000000000001</v>
      </c>
      <c r="T29" s="18">
        <f>+'[20]ENEL PCA+PCF'!$C28</f>
        <v>155.38499999999999</v>
      </c>
      <c r="U29" s="18">
        <f>+'[21]ENEL PCA+PCF'!$C28</f>
        <v>155.38499999999999</v>
      </c>
      <c r="V29" s="18">
        <f>+'[22]ENEL PCA+PCF'!$C28</f>
        <v>154.762863333333</v>
      </c>
      <c r="W29" s="18">
        <f>+'[23]ENEL PCA+PCF'!$C28</f>
        <v>150.282518333333</v>
      </c>
      <c r="X29" s="18">
        <f>+'[24]ENEL PCA+PCF'!$C28</f>
        <v>158.22163166666601</v>
      </c>
      <c r="Y29" s="18">
        <f>+'[25]ENEL PCA+PCF'!$C28</f>
        <v>155.81899999999999</v>
      </c>
      <c r="Z29" s="18">
        <f>+'[26]ENEL PCA+PCF'!$C28</f>
        <v>147.75</v>
      </c>
      <c r="AA29" s="18">
        <f>+'[27]ENEL PCA+PCF'!$C28</f>
        <v>151.23472166666701</v>
      </c>
      <c r="AB29" s="18">
        <f>+'[28]ENEL PCA+PCF'!$C28</f>
        <v>155.81899999999999</v>
      </c>
      <c r="AC29" s="18">
        <f>+'[29]ENEL PCA+PCF'!$C28</f>
        <v>154.58183</v>
      </c>
      <c r="AD29" s="18">
        <f>+'[30]ENEL PCA+PCF'!$C28</f>
        <v>147.75</v>
      </c>
      <c r="AE29" s="18">
        <f>+'[31]ENEL PCA+PCF'!$C28</f>
        <v>147.75</v>
      </c>
      <c r="AF29" s="18">
        <f>+'[32]ENEL PCA+PCF'!$C28</f>
        <v>153.27217999999999</v>
      </c>
      <c r="AG29" s="18">
        <f>+'[33]ENEL PCA+PCF'!$C28</f>
        <v>149.749</v>
      </c>
    </row>
    <row r="30" spans="1:108" ht="20.100000000000001" customHeight="1" x14ac:dyDescent="0.2">
      <c r="A30" s="16"/>
      <c r="B30" s="17">
        <v>0.75</v>
      </c>
      <c r="C30" s="18">
        <f>+'[3]ENEL PCA+PCF'!$C29</f>
        <v>151.76535833333301</v>
      </c>
      <c r="D30" s="18">
        <f>+'[4]ENEL PCA+PCF'!$C29</f>
        <v>165.111273333333</v>
      </c>
      <c r="E30" s="18">
        <f>+'[5]ENEL PCA+PCF'!$C29</f>
        <v>165.520373333333</v>
      </c>
      <c r="F30" s="18">
        <f>+'[6]ENEL PCA+PCF'!$C29</f>
        <v>161.44268</v>
      </c>
      <c r="G30" s="18">
        <f>+'[7]ENEL PCA+PCF'!$C29</f>
        <v>161.629065</v>
      </c>
      <c r="H30" s="18">
        <f>+'[8]ENEL PCA+PCF'!$C29</f>
        <v>166.11524333333301</v>
      </c>
      <c r="I30" s="18">
        <f>+'[9]ENEL PCA+PCF'!$C29</f>
        <v>159.157051666667</v>
      </c>
      <c r="J30" s="18">
        <f>+'[10]ENEL PCA+PCF'!$C29</f>
        <v>158.12466166666701</v>
      </c>
      <c r="K30" s="18">
        <f>+'[11]ENEL PCA+PCF'!$C29</f>
        <v>163.00625833333299</v>
      </c>
      <c r="L30" s="18">
        <f>+'[12]ENEL PCA+PCF'!$C29</f>
        <v>161.95513</v>
      </c>
      <c r="M30" s="18">
        <f>+'[13]ENEL PCA+PCF'!$C29</f>
        <v>163.70129</v>
      </c>
      <c r="N30" s="18">
        <f>+'[14]ENEL PCA+PCF'!$C29</f>
        <v>160.97235333333299</v>
      </c>
      <c r="O30" s="18">
        <f>+'[15]ENEL PCA+PCF'!$C29</f>
        <v>155.60208</v>
      </c>
      <c r="P30" s="18">
        <f>+'[16]ENEL PCA+PCF'!$C29</f>
        <v>163.15465</v>
      </c>
      <c r="Q30" s="18">
        <f>+'[17]ENEL PCA+PCF'!$C29</f>
        <v>159.35003666666699</v>
      </c>
      <c r="R30" s="18">
        <f>+'[18]ENEL PCA+PCF'!$C29</f>
        <v>161.70127333333301</v>
      </c>
      <c r="S30" s="18">
        <f>+'[19]ENEL PCA+PCF'!$C29</f>
        <v>160.69255833333301</v>
      </c>
      <c r="T30" s="18">
        <f>+'[20]ENEL PCA+PCF'!$C29</f>
        <v>158.789436666667</v>
      </c>
      <c r="U30" s="18">
        <f>+'[21]ENEL PCA+PCF'!$C29</f>
        <v>159.02782500000001</v>
      </c>
      <c r="V30" s="18">
        <f>+'[22]ENEL PCA+PCF'!$C29</f>
        <v>158.70274000000001</v>
      </c>
      <c r="W30" s="18">
        <f>+'[23]ENEL PCA+PCF'!$C29</f>
        <v>160.874873333333</v>
      </c>
      <c r="X30" s="18">
        <f>+'[24]ENEL PCA+PCF'!$C29</f>
        <v>160.742703333333</v>
      </c>
      <c r="Y30" s="18">
        <f>+'[25]ENEL PCA+PCF'!$C29</f>
        <v>155.81899999999999</v>
      </c>
      <c r="Z30" s="18">
        <f>+'[26]ENEL PCA+PCF'!$C29</f>
        <v>156.417665</v>
      </c>
      <c r="AA30" s="18">
        <f>+'[27]ENEL PCA+PCF'!$C29</f>
        <v>155.31874500000001</v>
      </c>
      <c r="AB30" s="18">
        <f>+'[28]ENEL PCA+PCF'!$C29</f>
        <v>167.121698333333</v>
      </c>
      <c r="AC30" s="18">
        <f>+'[29]ENEL PCA+PCF'!$C29</f>
        <v>163.67345499999999</v>
      </c>
      <c r="AD30" s="18">
        <f>+'[30]ENEL PCA+PCF'!$C29</f>
        <v>153.311186666667</v>
      </c>
      <c r="AE30" s="18">
        <f>+'[31]ENEL PCA+PCF'!$C29</f>
        <v>154.97896666666699</v>
      </c>
      <c r="AF30" s="18">
        <f>+'[32]ENEL PCA+PCF'!$C29</f>
        <v>157.00937999999999</v>
      </c>
      <c r="AG30" s="18">
        <f>+'[33]ENEL PCA+PCF'!$C29</f>
        <v>155.22103999999999</v>
      </c>
    </row>
    <row r="31" spans="1:108" ht="20.100000000000001" customHeight="1" x14ac:dyDescent="0.2">
      <c r="A31" s="16"/>
      <c r="B31" s="17">
        <v>0.79166666666666696</v>
      </c>
      <c r="C31" s="18">
        <f>+'[3]ENEL PCA+PCF'!$C30</f>
        <v>157.18233166666701</v>
      </c>
      <c r="D31" s="18">
        <f>+'[4]ENEL PCA+PCF'!$C30</f>
        <v>165.21603166666699</v>
      </c>
      <c r="E31" s="18">
        <f>+'[5]ENEL PCA+PCF'!$C30</f>
        <v>164.16345833333301</v>
      </c>
      <c r="F31" s="18">
        <f>+'[6]ENEL PCA+PCF'!$C30</f>
        <v>162.17210333333301</v>
      </c>
      <c r="G31" s="18">
        <f>+'[7]ENEL PCA+PCF'!$C30</f>
        <v>165.664075</v>
      </c>
      <c r="H31" s="18">
        <f>+'[8]ENEL PCA+PCF'!$C30</f>
        <v>167.28782166666701</v>
      </c>
      <c r="I31" s="18">
        <f>+'[9]ENEL PCA+PCF'!$C30</f>
        <v>168.129901666667</v>
      </c>
      <c r="J31" s="18">
        <f>+'[10]ENEL PCA+PCF'!$C30</f>
        <v>165.75046</v>
      </c>
      <c r="K31" s="18">
        <f>+'[11]ENEL PCA+PCF'!$C30</f>
        <v>164.159873333333</v>
      </c>
      <c r="L31" s="18">
        <f>+'[12]ENEL PCA+PCF'!$C30</f>
        <v>163.174853333333</v>
      </c>
      <c r="M31" s="18">
        <f>+'[13]ENEL PCA+PCF'!$C30</f>
        <v>170.8331</v>
      </c>
      <c r="N31" s="18">
        <f>+'[14]ENEL PCA+PCF'!$C30</f>
        <v>159.044771666667</v>
      </c>
      <c r="O31" s="18">
        <f>+'[15]ENEL PCA+PCF'!$C30</f>
        <v>156.22499999999999</v>
      </c>
      <c r="P31" s="18">
        <f>+'[16]ENEL PCA+PCF'!$C30</f>
        <v>162.67235833333299</v>
      </c>
      <c r="Q31" s="18">
        <f>+'[17]ENEL PCA+PCF'!$C30</f>
        <v>160.114051666667</v>
      </c>
      <c r="R31" s="18">
        <f>+'[18]ENEL PCA+PCF'!$C30</f>
        <v>166.200076666667</v>
      </c>
      <c r="S31" s="18">
        <f>+'[19]ENEL PCA+PCF'!$C30</f>
        <v>163.96707833333301</v>
      </c>
      <c r="T31" s="18">
        <f>+'[20]ENEL PCA+PCF'!$C30</f>
        <v>156.80382499999999</v>
      </c>
      <c r="U31" s="18">
        <f>+'[21]ENEL PCA+PCF'!$C30</f>
        <v>157.82035166666699</v>
      </c>
      <c r="V31" s="18">
        <f>+'[22]ENEL PCA+PCF'!$C30</f>
        <v>157.545211666667</v>
      </c>
      <c r="W31" s="18">
        <f>+'[23]ENEL PCA+PCF'!$C30</f>
        <v>156.58471</v>
      </c>
      <c r="X31" s="18">
        <f>+'[24]ENEL PCA+PCF'!$C30</f>
        <v>155.38499999999999</v>
      </c>
      <c r="Y31" s="18">
        <f>+'[25]ENEL PCA+PCF'!$C30</f>
        <v>156.129993333334</v>
      </c>
      <c r="Z31" s="18">
        <f>+'[26]ENEL PCA+PCF'!$C30</f>
        <v>156.05500000000001</v>
      </c>
      <c r="AA31" s="18">
        <f>+'[27]ENEL PCA+PCF'!$C30</f>
        <v>155.629848333333</v>
      </c>
      <c r="AB31" s="18">
        <f>+'[28]ENEL PCA+PCF'!$C30</f>
        <v>159.645878333333</v>
      </c>
      <c r="AC31" s="18">
        <f>+'[29]ENEL PCA+PCF'!$C30</f>
        <v>158.44325166666701</v>
      </c>
      <c r="AD31" s="18">
        <f>+'[30]ENEL PCA+PCF'!$C30</f>
        <v>155.875043333333</v>
      </c>
      <c r="AE31" s="18">
        <f>+'[31]ENEL PCA+PCF'!$C30</f>
        <v>155.81899999999999</v>
      </c>
      <c r="AF31" s="18">
        <f>+'[32]ENEL PCA+PCF'!$C30</f>
        <v>157.80799999999999</v>
      </c>
      <c r="AG31" s="18">
        <f>+'[33]ENEL PCA+PCF'!$C30</f>
        <v>157.77489499999999</v>
      </c>
      <c r="DD31" s="19"/>
    </row>
    <row r="32" spans="1:108" ht="20.100000000000001" customHeight="1" x14ac:dyDescent="0.2">
      <c r="A32" s="16"/>
      <c r="B32" s="17">
        <v>0.83333333333333304</v>
      </c>
      <c r="C32" s="18">
        <f>+'[3]ENEL PCA+PCF'!$C31</f>
        <v>153.21315166666699</v>
      </c>
      <c r="D32" s="18">
        <f>+'[4]ENEL PCA+PCF'!$C31</f>
        <v>162.96727999999999</v>
      </c>
      <c r="E32" s="18">
        <f>+'[5]ENEL PCA+PCF'!$C31</f>
        <v>166.30257333333299</v>
      </c>
      <c r="F32" s="18">
        <f>+'[6]ENEL PCA+PCF'!$C31</f>
        <v>155.95666666666699</v>
      </c>
      <c r="G32" s="18">
        <f>+'[7]ENEL PCA+PCF'!$C31</f>
        <v>168.37746999999999</v>
      </c>
      <c r="H32" s="18">
        <f>+'[8]ENEL PCA+PCF'!$C31</f>
        <v>165.604535</v>
      </c>
      <c r="I32" s="18">
        <f>+'[9]ENEL PCA+PCF'!$C31</f>
        <v>155.607773333333</v>
      </c>
      <c r="J32" s="18">
        <f>+'[10]ENEL PCA+PCF'!$C31</f>
        <v>163.23718833333299</v>
      </c>
      <c r="K32" s="18">
        <f>+'[11]ENEL PCA+PCF'!$C31</f>
        <v>163.24806000000001</v>
      </c>
      <c r="L32" s="18">
        <f>+'[12]ENEL PCA+PCF'!$C31</f>
        <v>160.22431499999999</v>
      </c>
      <c r="M32" s="18">
        <f>+'[13]ENEL PCA+PCF'!$C31</f>
        <v>167.915408333333</v>
      </c>
      <c r="N32" s="18">
        <f>+'[14]ENEL PCA+PCF'!$C31</f>
        <v>159.06039166666699</v>
      </c>
      <c r="O32" s="18">
        <f>+'[15]ENEL PCA+PCF'!$C31</f>
        <v>156.22499999999999</v>
      </c>
      <c r="P32" s="18">
        <f>+'[16]ENEL PCA+PCF'!$C31</f>
        <v>161.79218166666701</v>
      </c>
      <c r="Q32" s="18">
        <f>+'[17]ENEL PCA+PCF'!$C31</f>
        <v>157.714701666667</v>
      </c>
      <c r="R32" s="18">
        <f>+'[18]ENEL PCA+PCF'!$C31</f>
        <v>155.38499999999999</v>
      </c>
      <c r="S32" s="18">
        <f>+'[19]ENEL PCA+PCF'!$C31</f>
        <v>158.212165</v>
      </c>
      <c r="T32" s="18">
        <f>+'[20]ENEL PCA+PCF'!$C31</f>
        <v>155.59701166666699</v>
      </c>
      <c r="U32" s="18">
        <f>+'[21]ENEL PCA+PCF'!$C31</f>
        <v>155.928893333334</v>
      </c>
      <c r="V32" s="18">
        <f>+'[22]ENEL PCA+PCF'!$C31</f>
        <v>155.38499999999999</v>
      </c>
      <c r="W32" s="18">
        <f>+'[23]ENEL PCA+PCF'!$C31</f>
        <v>157.04029499999999</v>
      </c>
      <c r="X32" s="18">
        <f>+'[24]ENEL PCA+PCF'!$C31</f>
        <v>155.38499999999999</v>
      </c>
      <c r="Y32" s="18">
        <f>+'[25]ENEL PCA+PCF'!$C31</f>
        <v>156.06036499999999</v>
      </c>
      <c r="Z32" s="18">
        <f>+'[26]ENEL PCA+PCF'!$C31</f>
        <v>155.802516666667</v>
      </c>
      <c r="AA32" s="18">
        <f>+'[27]ENEL PCA+PCF'!$C31</f>
        <v>155.78544500000001</v>
      </c>
      <c r="AB32" s="18">
        <f>+'[28]ENEL PCA+PCF'!$C31</f>
        <v>160.67482000000001</v>
      </c>
      <c r="AC32" s="18">
        <f>+'[29]ENEL PCA+PCF'!$C31</f>
        <v>163.79393999999999</v>
      </c>
      <c r="AD32" s="18">
        <f>+'[30]ENEL PCA+PCF'!$C31</f>
        <v>155.74936666666699</v>
      </c>
      <c r="AE32" s="18">
        <f>+'[31]ENEL PCA+PCF'!$C31</f>
        <v>155.544508333333</v>
      </c>
      <c r="AF32" s="18">
        <f>+'[32]ENEL PCA+PCF'!$C31</f>
        <v>157.80799999999999</v>
      </c>
      <c r="AG32" s="18">
        <f>+'[33]ENEL PCA+PCF'!$C31</f>
        <v>157.65057666666701</v>
      </c>
    </row>
    <row r="33" spans="1:62" ht="20.100000000000001" customHeight="1" x14ac:dyDescent="0.2">
      <c r="A33" s="16"/>
      <c r="B33" s="17">
        <v>0.875</v>
      </c>
      <c r="C33" s="18">
        <f>+'[3]ENEL PCA+PCF'!$C32</f>
        <v>156.65248500000001</v>
      </c>
      <c r="D33" s="18">
        <f>+'[4]ENEL PCA+PCF'!$C32</f>
        <v>168.83019666666701</v>
      </c>
      <c r="E33" s="18">
        <f>+'[5]ENEL PCA+PCF'!$C32</f>
        <v>164.757961666667</v>
      </c>
      <c r="F33" s="18">
        <f>+'[6]ENEL PCA+PCF'!$C32</f>
        <v>158.755425</v>
      </c>
      <c r="G33" s="18">
        <f>+'[7]ENEL PCA+PCF'!$C32</f>
        <v>159.28034666666699</v>
      </c>
      <c r="H33" s="18">
        <f>+'[8]ENEL PCA+PCF'!$C32</f>
        <v>163.16145166666701</v>
      </c>
      <c r="I33" s="18">
        <f>+'[9]ENEL PCA+PCF'!$C32</f>
        <v>156.68311</v>
      </c>
      <c r="J33" s="18">
        <f>+'[10]ENEL PCA+PCF'!$C32</f>
        <v>157.90434999999999</v>
      </c>
      <c r="K33" s="18">
        <f>+'[11]ENEL PCA+PCF'!$C32</f>
        <v>161.08710500000001</v>
      </c>
      <c r="L33" s="18">
        <f>+'[12]ENEL PCA+PCF'!$C32</f>
        <v>165.03226000000001</v>
      </c>
      <c r="M33" s="18">
        <f>+'[13]ENEL PCA+PCF'!$C32</f>
        <v>161.63445666666701</v>
      </c>
      <c r="N33" s="18">
        <f>+'[14]ENEL PCA+PCF'!$C32</f>
        <v>158.26174</v>
      </c>
      <c r="O33" s="18">
        <f>+'[15]ENEL PCA+PCF'!$C32</f>
        <v>155.72896</v>
      </c>
      <c r="P33" s="18">
        <f>+'[16]ENEL PCA+PCF'!$C32</f>
        <v>161.13882333333299</v>
      </c>
      <c r="Q33" s="18">
        <f>+'[17]ENEL PCA+PCF'!$C32</f>
        <v>158.172333333333</v>
      </c>
      <c r="R33" s="18">
        <f>+'[18]ENEL PCA+PCF'!$C32</f>
        <v>155.60133833333299</v>
      </c>
      <c r="S33" s="18">
        <f>+'[19]ENEL PCA+PCF'!$C32</f>
        <v>155.38499999999999</v>
      </c>
      <c r="T33" s="18">
        <f>+'[20]ENEL PCA+PCF'!$C32</f>
        <v>157.236191666667</v>
      </c>
      <c r="U33" s="18">
        <f>+'[21]ENEL PCA+PCF'!$C32</f>
        <v>154.98450333333301</v>
      </c>
      <c r="V33" s="18">
        <f>+'[22]ENEL PCA+PCF'!$C32</f>
        <v>158.37839</v>
      </c>
      <c r="W33" s="18">
        <f>+'[23]ENEL PCA+PCF'!$C32</f>
        <v>156.78689333333301</v>
      </c>
      <c r="X33" s="18">
        <f>+'[24]ENEL PCA+PCF'!$C32</f>
        <v>154.782385</v>
      </c>
      <c r="Y33" s="18">
        <f>+'[25]ENEL PCA+PCF'!$C32</f>
        <v>155.223868333333</v>
      </c>
      <c r="Z33" s="18">
        <f>+'[26]ENEL PCA+PCF'!$C32</f>
        <v>159.31337666666701</v>
      </c>
      <c r="AA33" s="18">
        <f>+'[27]ENEL PCA+PCF'!$C32</f>
        <v>156.53584333333299</v>
      </c>
      <c r="AB33" s="18">
        <f>+'[28]ENEL PCA+PCF'!$C32</f>
        <v>155.72637499999999</v>
      </c>
      <c r="AC33" s="18">
        <f>+'[29]ENEL PCA+PCF'!$C32</f>
        <v>158.97266999999999</v>
      </c>
      <c r="AD33" s="18">
        <f>+'[30]ENEL PCA+PCF'!$C32</f>
        <v>159.362443333333</v>
      </c>
      <c r="AE33" s="18">
        <f>+'[31]ENEL PCA+PCF'!$C32</f>
        <v>157.677703333333</v>
      </c>
      <c r="AF33" s="18">
        <f>+'[32]ENEL PCA+PCF'!$C32</f>
        <v>157.010298333333</v>
      </c>
      <c r="AG33" s="18">
        <f>+'[33]ENEL PCA+PCF'!$C32</f>
        <v>158.24571499999999</v>
      </c>
    </row>
    <row r="34" spans="1:62" ht="20.100000000000001" customHeight="1" x14ac:dyDescent="0.2">
      <c r="A34" s="16"/>
      <c r="B34" s="17">
        <v>0.91666666666666696</v>
      </c>
      <c r="C34" s="18">
        <f>+'[3]ENEL PCA+PCF'!$C33</f>
        <v>155.31898833333301</v>
      </c>
      <c r="D34" s="18">
        <f>+'[4]ENEL PCA+PCF'!$C33</f>
        <v>161.47391833333299</v>
      </c>
      <c r="E34" s="18">
        <f>+'[5]ENEL PCA+PCF'!$C33</f>
        <v>164.97531166666701</v>
      </c>
      <c r="F34" s="18">
        <f>+'[6]ENEL PCA+PCF'!$C33</f>
        <v>156.24548166666699</v>
      </c>
      <c r="G34" s="18">
        <f>+'[7]ENEL PCA+PCF'!$C33</f>
        <v>156.53248833333299</v>
      </c>
      <c r="H34" s="18">
        <f>+'[8]ENEL PCA+PCF'!$C33</f>
        <v>159.781968333333</v>
      </c>
      <c r="I34" s="18">
        <f>+'[9]ENEL PCA+PCF'!$C33</f>
        <v>155.09119166666699</v>
      </c>
      <c r="J34" s="18">
        <f>+'[10]ENEL PCA+PCF'!$C33</f>
        <v>159.65658166666699</v>
      </c>
      <c r="K34" s="18">
        <f>+'[11]ENEL PCA+PCF'!$C33</f>
        <v>157.39482000000001</v>
      </c>
      <c r="L34" s="18">
        <f>+'[12]ENEL PCA+PCF'!$C33</f>
        <v>154.715753333333</v>
      </c>
      <c r="M34" s="18">
        <f>+'[13]ENEL PCA+PCF'!$C33</f>
        <v>158.64824833333299</v>
      </c>
      <c r="N34" s="18">
        <f>+'[14]ENEL PCA+PCF'!$C33</f>
        <v>155.07864333333299</v>
      </c>
      <c r="O34" s="18">
        <f>+'[15]ENEL PCA+PCF'!$C33</f>
        <v>157.475613333333</v>
      </c>
      <c r="P34" s="18">
        <f>+'[16]ENEL PCA+PCF'!$C33</f>
        <v>156.87335999999999</v>
      </c>
      <c r="Q34" s="18">
        <f>+'[17]ENEL PCA+PCF'!$C33</f>
        <v>158.919446666667</v>
      </c>
      <c r="R34" s="18">
        <f>+'[18]ENEL PCA+PCF'!$C33</f>
        <v>156.590188333333</v>
      </c>
      <c r="S34" s="18">
        <f>+'[19]ENEL PCA+PCF'!$C33</f>
        <v>153.62163166666701</v>
      </c>
      <c r="T34" s="18">
        <f>+'[20]ENEL PCA+PCF'!$C33</f>
        <v>154.33336</v>
      </c>
      <c r="U34" s="18">
        <f>+'[21]ENEL PCA+PCF'!$C33</f>
        <v>157.998551666667</v>
      </c>
      <c r="V34" s="18">
        <f>+'[22]ENEL PCA+PCF'!$C33</f>
        <v>151.53035</v>
      </c>
      <c r="W34" s="18">
        <f>+'[23]ENEL PCA+PCF'!$C33</f>
        <v>151.284973333333</v>
      </c>
      <c r="X34" s="18">
        <f>+'[24]ENEL PCA+PCF'!$C33</f>
        <v>157.970943333333</v>
      </c>
      <c r="Y34" s="18">
        <f>+'[25]ENEL PCA+PCF'!$C33</f>
        <v>156.968085</v>
      </c>
      <c r="Z34" s="18">
        <f>+'[26]ENEL PCA+PCF'!$C33</f>
        <v>151.74001833333301</v>
      </c>
      <c r="AA34" s="18">
        <f>+'[27]ENEL PCA+PCF'!$C33</f>
        <v>149.547188333333</v>
      </c>
      <c r="AB34" s="18">
        <f>+'[28]ENEL PCA+PCF'!$C33</f>
        <v>158.39829</v>
      </c>
      <c r="AC34" s="18">
        <f>+'[29]ENEL PCA+PCF'!$C33</f>
        <v>153.68136999999999</v>
      </c>
      <c r="AD34" s="18">
        <f>+'[30]ENEL PCA+PCF'!$C33</f>
        <v>153.757133333333</v>
      </c>
      <c r="AE34" s="18">
        <f>+'[31]ENEL PCA+PCF'!$C33</f>
        <v>150.925985</v>
      </c>
      <c r="AF34" s="18">
        <f>+'[32]ENEL PCA+PCF'!$C33</f>
        <v>155.490446666667</v>
      </c>
      <c r="AG34" s="18">
        <f>+'[33]ENEL PCA+PCF'!$C33</f>
        <v>154.83888166666699</v>
      </c>
    </row>
    <row r="35" spans="1:62" ht="20.100000000000001" customHeight="1" x14ac:dyDescent="0.2">
      <c r="A35" s="16"/>
      <c r="B35" s="17">
        <v>0.95833333333333304</v>
      </c>
      <c r="C35" s="18">
        <f>+'[3]ENEL PCA+PCF'!$C34</f>
        <v>149.57095166666701</v>
      </c>
      <c r="D35" s="18">
        <f>+'[4]ENEL PCA+PCF'!$C34</f>
        <v>155.60020499999999</v>
      </c>
      <c r="E35" s="18">
        <f>+'[5]ENEL PCA+PCF'!$C34</f>
        <v>159.10107666666701</v>
      </c>
      <c r="F35" s="18">
        <f>+'[6]ENEL PCA+PCF'!$C34</f>
        <v>152.01454000000001</v>
      </c>
      <c r="G35" s="18">
        <f>+'[7]ENEL PCA+PCF'!$C34</f>
        <v>151.41159500000001</v>
      </c>
      <c r="H35" s="18">
        <f>+'[8]ENEL PCA+PCF'!$C34</f>
        <v>156.07029333333301</v>
      </c>
      <c r="I35" s="18">
        <f>+'[9]ENEL PCA+PCF'!$C34</f>
        <v>157.14274333333299</v>
      </c>
      <c r="J35" s="18">
        <f>+'[10]ENEL PCA+PCF'!$C34</f>
        <v>147.5754</v>
      </c>
      <c r="K35" s="18">
        <f>+'[11]ENEL PCA+PCF'!$C34</f>
        <v>155.20061000000001</v>
      </c>
      <c r="L35" s="18">
        <f>+'[12]ENEL PCA+PCF'!$C34</f>
        <v>151.705211666667</v>
      </c>
      <c r="M35" s="18">
        <f>+'[13]ENEL PCA+PCF'!$C34</f>
        <v>154.85402666666701</v>
      </c>
      <c r="N35" s="18">
        <f>+'[14]ENEL PCA+PCF'!$C34</f>
        <v>150.19390999999999</v>
      </c>
      <c r="O35" s="18">
        <f>+'[15]ENEL PCA+PCF'!$C34</f>
        <v>153.96933000000001</v>
      </c>
      <c r="P35" s="18">
        <f>+'[16]ENEL PCA+PCF'!$C34</f>
        <v>154.95309166666701</v>
      </c>
      <c r="Q35" s="18">
        <f>+'[17]ENEL PCA+PCF'!$C34</f>
        <v>158.99100166666699</v>
      </c>
      <c r="R35" s="18">
        <f>+'[18]ENEL PCA+PCF'!$C34</f>
        <v>147.31162166666701</v>
      </c>
      <c r="S35" s="18">
        <f>+'[19]ENEL PCA+PCF'!$C34</f>
        <v>152.62826999999999</v>
      </c>
      <c r="T35" s="18">
        <f>+'[20]ENEL PCA+PCF'!$C34</f>
        <v>151.027166666667</v>
      </c>
      <c r="U35" s="18">
        <f>+'[21]ENEL PCA+PCF'!$C34</f>
        <v>147.31399999999999</v>
      </c>
      <c r="V35" s="18">
        <f>+'[22]ENEL PCA+PCF'!$C34</f>
        <v>148.176625</v>
      </c>
      <c r="W35" s="18">
        <f>+'[23]ENEL PCA+PCF'!$C34</f>
        <v>152.18655833333301</v>
      </c>
      <c r="X35" s="18">
        <f>+'[24]ENEL PCA+PCF'!$C34</f>
        <v>151.850066666667</v>
      </c>
      <c r="Y35" s="18">
        <f>+'[25]ENEL PCA+PCF'!$C34</f>
        <v>147.75</v>
      </c>
      <c r="Z35" s="18">
        <f>+'[26]ENEL PCA+PCF'!$C34</f>
        <v>153.17854333333301</v>
      </c>
      <c r="AA35" s="18">
        <f>+'[27]ENEL PCA+PCF'!$C34</f>
        <v>147.44278666666699</v>
      </c>
      <c r="AB35" s="18">
        <f>+'[28]ENEL PCA+PCF'!$C34</f>
        <v>150.504831666667</v>
      </c>
      <c r="AC35" s="18">
        <f>+'[29]ENEL PCA+PCF'!$C34</f>
        <v>147.596611666667</v>
      </c>
      <c r="AD35" s="18">
        <f>+'[30]ENEL PCA+PCF'!$C34</f>
        <v>151.287223333333</v>
      </c>
      <c r="AE35" s="18">
        <f>+'[31]ENEL PCA+PCF'!$C34</f>
        <v>149.30745999999999</v>
      </c>
      <c r="AF35" s="18">
        <f>+'[32]ENEL PCA+PCF'!$C34</f>
        <v>154.94321500000001</v>
      </c>
      <c r="AG35" s="18">
        <f>+'[33]ENEL PCA+PCF'!$C34</f>
        <v>152.30373</v>
      </c>
    </row>
    <row r="36" spans="1:62" ht="20.100000000000001" customHeight="1" x14ac:dyDescent="0.2">
      <c r="A36" s="16"/>
      <c r="B36" s="20" t="s">
        <v>3</v>
      </c>
      <c r="C36" s="18">
        <f>+'[3]ENEL PCA+PCF'!$C35</f>
        <v>149.497536666667</v>
      </c>
      <c r="D36" s="18">
        <f>+'[4]ENEL PCA+PCF'!$C35</f>
        <v>154.50339</v>
      </c>
      <c r="E36" s="18">
        <f>+'[5]ENEL PCA+PCF'!$C35</f>
        <v>154.59798833333301</v>
      </c>
      <c r="F36" s="18">
        <f>+'[6]ENEL PCA+PCF'!$C35</f>
        <v>150.88283833333301</v>
      </c>
      <c r="G36" s="18">
        <f>+'[7]ENEL PCA+PCF'!$C35</f>
        <v>150.55394833333301</v>
      </c>
      <c r="H36" s="18">
        <f>+'[8]ENEL PCA+PCF'!$C35</f>
        <v>154.03257666666701</v>
      </c>
      <c r="I36" s="18">
        <f>+'[9]ENEL PCA+PCF'!$C35</f>
        <v>150.284363333333</v>
      </c>
      <c r="J36" s="18">
        <f>+'[10]ENEL PCA+PCF'!$C35</f>
        <v>146.27000000000001</v>
      </c>
      <c r="K36" s="18">
        <f>+'[11]ENEL PCA+PCF'!$C35</f>
        <v>153.47</v>
      </c>
      <c r="L36" s="18">
        <f>+'[12]ENEL PCA+PCF'!$C35</f>
        <v>150.39911499999999</v>
      </c>
      <c r="M36" s="18">
        <f>+'[13]ENEL PCA+PCF'!$C35</f>
        <v>153.84112833333299</v>
      </c>
      <c r="N36" s="18">
        <f>+'[14]ENEL PCA+PCF'!$C35</f>
        <v>146.40733333333301</v>
      </c>
      <c r="O36" s="18">
        <f>+'[15]ENEL PCA+PCF'!$C35</f>
        <v>146.70853333333301</v>
      </c>
      <c r="P36" s="18">
        <f>+'[16]ENEL PCA+PCF'!$C35</f>
        <v>152.47508833333299</v>
      </c>
      <c r="Q36" s="18">
        <f>+'[17]ENEL PCA+PCF'!$C35</f>
        <v>147.244</v>
      </c>
      <c r="R36" s="18">
        <f>+'[18]ENEL PCA+PCF'!$C35</f>
        <v>147.01000500000001</v>
      </c>
      <c r="S36" s="18">
        <f>+'[19]ENEL PCA+PCF'!$C35</f>
        <v>150.74598666666699</v>
      </c>
      <c r="T36" s="18">
        <f>+'[20]ENEL PCA+PCF'!$C35</f>
        <v>147.31399999999999</v>
      </c>
      <c r="U36" s="18">
        <f>+'[21]ENEL PCA+PCF'!$C35</f>
        <v>147.31399999999999</v>
      </c>
      <c r="V36" s="18">
        <f>+'[22]ENEL PCA+PCF'!$C35</f>
        <v>147.07769999999999</v>
      </c>
      <c r="W36" s="18">
        <f>+'[23]ENEL PCA+PCF'!$C35</f>
        <v>151.075336666667</v>
      </c>
      <c r="X36" s="18">
        <f>+'[24]ENEL PCA+PCF'!$C35</f>
        <v>152.83476666666701</v>
      </c>
      <c r="Y36" s="18">
        <f>+'[25]ENEL PCA+PCF'!$C35</f>
        <v>147.75</v>
      </c>
      <c r="Z36" s="18">
        <f>+'[26]ENEL PCA+PCF'!$C35</f>
        <v>153.197</v>
      </c>
      <c r="AA36" s="18">
        <f>+'[27]ENEL PCA+PCF'!$C35</f>
        <v>145.00430333333301</v>
      </c>
      <c r="AB36" s="18">
        <f>+'[28]ENEL PCA+PCF'!$C35</f>
        <v>146.564371666667</v>
      </c>
      <c r="AC36" s="18">
        <f>+'[29]ENEL PCA+PCF'!$C35</f>
        <v>146.281791666667</v>
      </c>
      <c r="AD36" s="18">
        <f>+'[30]ENEL PCA+PCF'!$C35</f>
        <v>146.81956</v>
      </c>
      <c r="AE36" s="18">
        <f>+'[31]ENEL PCA+PCF'!$C35</f>
        <v>150.14410833333301</v>
      </c>
      <c r="AF36" s="18">
        <f>+'[32]ENEL PCA+PCF'!$C35</f>
        <v>155.227773333333</v>
      </c>
      <c r="AG36" s="18">
        <f>+'[33]ENEL PCA+PCF'!$C35</f>
        <v>154.55405833333401</v>
      </c>
    </row>
    <row r="37" spans="1:62" x14ac:dyDescent="0.2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>
        <f>SUM(AG13:AG36)-[2]Sheet1!AG$29</f>
        <v>0</v>
      </c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 x14ac:dyDescent="0.2">
      <c r="B39" s="8" t="s">
        <v>4</v>
      </c>
      <c r="C39" s="21"/>
      <c r="R39" s="9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x14ac:dyDescent="0.2">
      <c r="B40" s="24"/>
      <c r="C40" s="21"/>
      <c r="R40" s="9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 x14ac:dyDescent="0.2">
      <c r="B41" s="24"/>
      <c r="C41" s="15">
        <f>+[34]Sheet1!$B$10</f>
        <v>41609</v>
      </c>
      <c r="D41" s="15">
        <f>+[35]Sheet1!$B$10</f>
        <v>41610</v>
      </c>
      <c r="E41" s="15">
        <f>+[36]Sheet1!$B$10</f>
        <v>41611</v>
      </c>
      <c r="F41" s="15">
        <f>+[37]Sheet1!$B$10</f>
        <v>41612</v>
      </c>
      <c r="G41" s="15">
        <f>+[38]Sheet1!$B$10</f>
        <v>41613</v>
      </c>
      <c r="H41" s="15">
        <f>+[39]Sheet1!$B$10</f>
        <v>41614</v>
      </c>
      <c r="I41" s="15">
        <f>+[40]Sheet1!$B$10</f>
        <v>41615</v>
      </c>
      <c r="J41" s="15">
        <f>+[41]Sheet1!$B$10</f>
        <v>41616</v>
      </c>
      <c r="K41" s="15">
        <f>+[42]Sheet1!$B$10</f>
        <v>41617</v>
      </c>
      <c r="L41" s="15">
        <f>+[43]Sheet1!$B$10</f>
        <v>41618</v>
      </c>
      <c r="M41" s="15">
        <f>+[44]Sheet1!$B$10</f>
        <v>41619</v>
      </c>
      <c r="N41" s="15">
        <f>+[45]Sheet1!$B$10</f>
        <v>41620</v>
      </c>
      <c r="O41" s="15">
        <f>+[46]Sheet1!$B$10</f>
        <v>41621</v>
      </c>
      <c r="P41" s="15">
        <f>+[47]Sheet1!$B$10</f>
        <v>41622</v>
      </c>
      <c r="Q41" s="15">
        <f>+[48]Sheet1!$B$10</f>
        <v>41623</v>
      </c>
      <c r="R41" s="15">
        <f>+[49]Sheet1!$B$10</f>
        <v>41624</v>
      </c>
      <c r="S41" s="15">
        <f>+[50]Sheet1!$B$10</f>
        <v>41625</v>
      </c>
      <c r="T41" s="15">
        <f>+[51]Sheet1!$B$10</f>
        <v>41626</v>
      </c>
      <c r="U41" s="15">
        <f>+[52]Sheet1!$B$10</f>
        <v>41627</v>
      </c>
      <c r="V41" s="15">
        <f>+[53]Sheet1!$B$10</f>
        <v>41628</v>
      </c>
      <c r="W41" s="15">
        <f>+[54]Sheet1!$B$10</f>
        <v>41629</v>
      </c>
      <c r="X41" s="15">
        <f>+[55]Sheet1!$B$10</f>
        <v>41630</v>
      </c>
      <c r="Y41" s="15">
        <f>+[56]Sheet1!$B$10</f>
        <v>41631</v>
      </c>
      <c r="Z41" s="15">
        <f>+[57]Sheet1!$B$10</f>
        <v>41632</v>
      </c>
      <c r="AA41" s="15">
        <f>+[58]Sheet1!$B$10</f>
        <v>41633</v>
      </c>
      <c r="AB41" s="15">
        <f>+[59]Sheet1!$B$10</f>
        <v>41634</v>
      </c>
      <c r="AC41" s="15">
        <f>+[60]Sheet1!$B$10</f>
        <v>41635</v>
      </c>
      <c r="AD41" s="15">
        <f>+[61]Sheet1!$B$10</f>
        <v>41636</v>
      </c>
      <c r="AE41" s="15">
        <f>+[62]Sheet1!$B$10</f>
        <v>41637</v>
      </c>
      <c r="AF41" s="15">
        <f>+[63]Sheet1!$B$10</f>
        <v>41638</v>
      </c>
      <c r="AG41" s="15">
        <f>+[64]Sheet1!$B$10</f>
        <v>41639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 x14ac:dyDescent="0.2">
      <c r="B42" s="26" t="s">
        <v>5</v>
      </c>
      <c r="C42" s="18">
        <f>+[34]Sheet1!$N$110</f>
        <v>215</v>
      </c>
      <c r="D42" s="18">
        <f>+[35]Sheet1!$N$110</f>
        <v>0.5</v>
      </c>
      <c r="E42" s="18">
        <f>+[36]Sheet1!$N$110</f>
        <v>0.5</v>
      </c>
      <c r="F42" s="18">
        <f>+[37]Sheet1!$N$110</f>
        <v>0.5</v>
      </c>
      <c r="G42" s="18">
        <f>+[38]Sheet1!$N$110</f>
        <v>0.5</v>
      </c>
      <c r="H42" s="18">
        <f>+[39]Sheet1!$N$110</f>
        <v>0.5</v>
      </c>
      <c r="I42" s="18">
        <f>+[40]Sheet1!$N$110</f>
        <v>0.5</v>
      </c>
      <c r="J42" s="18">
        <f>+[41]Sheet1!$N$110</f>
        <v>0.5</v>
      </c>
      <c r="K42" s="18">
        <f>+[42]Sheet1!$N$110</f>
        <v>0.5</v>
      </c>
      <c r="L42" s="18">
        <f>+[43]Sheet1!$N$110</f>
        <v>0.5</v>
      </c>
      <c r="M42" s="18">
        <f>+[44]Sheet1!$N$110</f>
        <v>0.5</v>
      </c>
      <c r="N42" s="18">
        <f>+[45]Sheet1!$N$110</f>
        <v>0.5</v>
      </c>
      <c r="O42" s="18">
        <f>+[46]Sheet1!$N$110</f>
        <v>0.5</v>
      </c>
      <c r="P42" s="18">
        <f>+[47]Sheet1!$N$110</f>
        <v>0.5</v>
      </c>
      <c r="Q42" s="18">
        <f>+[48]Sheet1!$N$110</f>
        <v>215</v>
      </c>
      <c r="R42" s="18">
        <f>+[49]Sheet1!$N$110</f>
        <v>0.5</v>
      </c>
      <c r="S42" s="18">
        <f>+[50]Sheet1!$N$110</f>
        <v>0.5</v>
      </c>
      <c r="T42" s="18">
        <f>+[51]Sheet1!$N$110</f>
        <v>0.5</v>
      </c>
      <c r="U42" s="18">
        <f>+[52]Sheet1!$N$110</f>
        <v>0.5</v>
      </c>
      <c r="V42" s="18">
        <f>+[53]Sheet1!$N$110</f>
        <v>0.5</v>
      </c>
      <c r="W42" s="18">
        <f>+[54]Sheet1!$N$110</f>
        <v>0.5</v>
      </c>
      <c r="X42" s="18">
        <f>+[55]Sheet1!$N$110</f>
        <v>0.5</v>
      </c>
      <c r="Y42" s="18">
        <f>+[56]Sheet1!$N$110</f>
        <v>0.5</v>
      </c>
      <c r="Z42" s="18">
        <f>+[57]Sheet1!$N$110</f>
        <v>190</v>
      </c>
      <c r="AA42" s="18">
        <f>+[58]Sheet1!$N$110</f>
        <v>0.5</v>
      </c>
      <c r="AB42" s="18">
        <f>+[59]Sheet1!$N$110</f>
        <v>0.5</v>
      </c>
      <c r="AC42" s="18">
        <f>+[60]Sheet1!$N$110</f>
        <v>0.5</v>
      </c>
      <c r="AD42" s="18">
        <f>+[61]Sheet1!$N$110</f>
        <v>0.5</v>
      </c>
      <c r="AE42" s="18">
        <f>+[62]Sheet1!$N$110</f>
        <v>0.5</v>
      </c>
      <c r="AF42" s="18">
        <f>+[63]Sheet1!$N$110</f>
        <v>0.5</v>
      </c>
      <c r="AG42" s="18">
        <f>+[64]Sheet1!$N$110</f>
        <v>0.5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 x14ac:dyDescent="0.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 x14ac:dyDescent="0.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 x14ac:dyDescent="0.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 x14ac:dyDescent="0.2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 x14ac:dyDescent="0.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 x14ac:dyDescent="0.2">
      <c r="B50" s="30" t="s">
        <v>10</v>
      </c>
      <c r="C50" s="18">
        <f>MAX($C$13:$AG$36)</f>
        <v>177.10450333333301</v>
      </c>
      <c r="D50" s="18">
        <f>MIN($C$13:$AG$36)</f>
        <v>110.99</v>
      </c>
      <c r="E50" s="18">
        <f>+[1]LIQUIDAC!BV288/[1]LIQUIDAC!BU288</f>
        <v>101.70553452139664</v>
      </c>
      <c r="F50" s="18">
        <f>AVERAGE($C$13:$AG$36)</f>
        <v>152.3879855667563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 x14ac:dyDescent="0.2">
      <c r="B51" s="30" t="s">
        <v>11</v>
      </c>
      <c r="C51" s="18">
        <f>MAX($C$42:$AG$42)</f>
        <v>215</v>
      </c>
      <c r="D51" s="18">
        <f>MIN($C$42:$AG$42)</f>
        <v>0.5</v>
      </c>
      <c r="E51" s="18">
        <f>[1]LIQUIDAC!BV290/[1]LIQUIDAC!BU290</f>
        <v>124.42606400076163</v>
      </c>
      <c r="F51" s="18">
        <f>AVERAGE($C$42:$AG$42)</f>
        <v>20.451612903225808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 x14ac:dyDescent="0.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 x14ac:dyDescent="0.2">
      <c r="B53" s="24"/>
      <c r="C53" s="21"/>
      <c r="E53" s="28"/>
      <c r="S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AE11">
    <cfRule type="cellIs" dxfId="21" priority="18" stopIfTrue="1" operator="equal">
      <formula>TRUNC(C$12,0)</formula>
    </cfRule>
  </conditionalFormatting>
  <conditionalFormatting sqref="C42:AF42">
    <cfRule type="cellIs" dxfId="20" priority="19" stopIfTrue="1" operator="equal">
      <formula>$C$51</formula>
    </cfRule>
    <cfRule type="cellIs" dxfId="19" priority="20" stopIfTrue="1" operator="equal">
      <formula>$D$51</formula>
    </cfRule>
  </conditionalFormatting>
  <conditionalFormatting sqref="C37:AE37">
    <cfRule type="cellIs" dxfId="18" priority="17" operator="notEqual">
      <formula>0</formula>
    </cfRule>
  </conditionalFormatting>
  <conditionalFormatting sqref="C11:AE11">
    <cfRule type="cellIs" dxfId="17" priority="16" stopIfTrue="1" operator="equal">
      <formula>TRUNC(C$12,0)</formula>
    </cfRule>
  </conditionalFormatting>
  <conditionalFormatting sqref="C13:AE36">
    <cfRule type="cellIs" dxfId="16" priority="15" operator="equal">
      <formula>$D$50</formula>
    </cfRule>
    <cfRule type="cellIs" dxfId="15" priority="21" stopIfTrue="1" operator="equal">
      <formula>$C$50</formula>
    </cfRule>
    <cfRule type="cellIs" dxfId="14" priority="22" stopIfTrue="1" operator="equal">
      <formula>$D$50</formula>
    </cfRule>
  </conditionalFormatting>
  <conditionalFormatting sqref="AF11">
    <cfRule type="cellIs" dxfId="13" priority="12" stopIfTrue="1" operator="equal">
      <formula>TRUNC(AF$12,0)</formula>
    </cfRule>
  </conditionalFormatting>
  <conditionalFormatting sqref="AF37">
    <cfRule type="cellIs" dxfId="12" priority="11" operator="notEqual">
      <formula>0</formula>
    </cfRule>
  </conditionalFormatting>
  <conditionalFormatting sqref="AF11">
    <cfRule type="cellIs" dxfId="11" priority="10" stopIfTrue="1" operator="equal">
      <formula>TRUNC(AF$12,0)</formula>
    </cfRule>
  </conditionalFormatting>
  <conditionalFormatting sqref="AF13:AF36">
    <cfRule type="cellIs" dxfId="10" priority="9" operator="equal">
      <formula>$D$50</formula>
    </cfRule>
    <cfRule type="cellIs" dxfId="9" priority="13" stopIfTrue="1" operator="equal">
      <formula>$C$50</formula>
    </cfRule>
    <cfRule type="cellIs" dxfId="8" priority="14" stopIfTrue="1" operator="equal">
      <formula>$D$50</formula>
    </cfRule>
  </conditionalFormatting>
  <conditionalFormatting sqref="AG42">
    <cfRule type="cellIs" dxfId="7" priority="7" stopIfTrue="1" operator="equal">
      <formula>$C$51</formula>
    </cfRule>
    <cfRule type="cellIs" dxfId="6" priority="8" stopIfTrue="1" operator="equal">
      <formula>$D$51</formula>
    </cfRule>
  </conditionalFormatting>
  <conditionalFormatting sqref="AG11">
    <cfRule type="cellIs" dxfId="5" priority="4" stopIfTrue="1" operator="equal">
      <formula>TRUNC(AG$12,0)</formula>
    </cfRule>
  </conditionalFormatting>
  <conditionalFormatting sqref="AG37">
    <cfRule type="cellIs" dxfId="4" priority="3" operator="notEqual">
      <formula>0</formula>
    </cfRule>
  </conditionalFormatting>
  <conditionalFormatting sqref="AG11">
    <cfRule type="cellIs" dxfId="3" priority="2" stopIfTrue="1" operator="equal">
      <formula>TRUNC(AG$12,0)</formula>
    </cfRule>
  </conditionalFormatting>
  <conditionalFormatting sqref="AG13:AG36">
    <cfRule type="cellIs" dxfId="2" priority="1" operator="equal">
      <formula>$D$50</formula>
    </cfRule>
    <cfRule type="cellIs" dxfId="1" priority="5" stopIfTrue="1" operator="equal">
      <formula>$C$50</formula>
    </cfRule>
    <cfRule type="cellIs" dxfId="0" priority="6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2014-01-15T16:39:12Z</dcterms:created>
  <dcterms:modified xsi:type="dcterms:W3CDTF">2014-01-15T16:39:43Z</dcterms:modified>
</cp:coreProperties>
</file>