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BF">#REF!</definedName>
    <definedName name="Contratada">[1]INY!$B$1048575</definedName>
    <definedName name="EF">#REF!</definedName>
    <definedName name="_xlnm.Print_Area" localSheetId="0">PRECIOS!$B$2:$AG$52</definedName>
  </definedNames>
  <calcPr calcId="145621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51" i="1" s="1"/>
  <c r="D42" i="1"/>
  <c r="C42" i="1"/>
  <c r="D51" i="1" s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F50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C50" i="1" l="1"/>
  <c r="F51" i="1"/>
  <c r="D50" i="1"/>
  <c r="C37" i="1"/>
</calcChain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<sst xmlns="http://schemas.openxmlformats.org/spreadsheetml/2006/main" count="14" uniqueCount="12">
  <si>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</si>
  <si>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AGOSTO 2014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</si>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</sst>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4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18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6688"/>
          <a:ext cx="3036774" cy="90657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30</xdr:col>
      <xdr:colOff>182336</xdr:colOff>
      <xdr:row>0</xdr:row>
      <xdr:rowOff>138792</xdr:rowOff>
    </xdr:from>
    <xdr:to>
      <xdr:col>32</xdr:col>
      <xdr:colOff>473075</xdr:colOff>
      <xdr:row>4</xdr:row>
      <xdr:rowOff>13607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213286" y="138792"/>
          <a:ext cx="1567089" cy="8463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Ago_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8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8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8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8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8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8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8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8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8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8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Ago%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8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8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8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8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8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8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8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8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8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8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8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8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820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8201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82014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8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8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8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8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8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8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8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8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8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8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8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8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8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8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8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8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8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8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8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8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8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8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8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8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8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8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8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8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8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8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8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814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8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8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8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8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INY"/>
      <sheetName val="EXT"/>
      <sheetName val="Perd"/>
      <sheetName val="PRECIOS"/>
      <sheetName val="LIQUIDAC"/>
      <sheetName val="PEAJE"/>
      <sheetName val="HIDROPANTASMA-POT"/>
      <sheetName val="EOLO-POT"/>
      <sheetName val="HEMCO-POT"/>
      <sheetName val="BLUE POWER-POT"/>
      <sheetName val="AMAYO 2-POT"/>
      <sheetName val="ALBANISA-POT"/>
      <sheetName val="AMAYO 1-POT"/>
      <sheetName val="MULUKUKU-POT"/>
      <sheetName val="SIUNA-POT"/>
      <sheetName val="INDEX-POT"/>
      <sheetName val="ENSA-POT"/>
      <sheetName val="PENSA-POT"/>
      <sheetName val="GESARSA-POT"/>
      <sheetName val="CCN-POT"/>
      <sheetName val="ENACAL-POT"/>
      <sheetName val="MONTE ROSA-POT"/>
      <sheetName val="BLUEFIELDS-POT"/>
      <sheetName val="PLB-PMG-POT"/>
      <sheetName val="DISSUR-POT"/>
      <sheetName val="DISNORTE-POT"/>
      <sheetName val="EEC20-POT"/>
      <sheetName val="GEOSA-POT"/>
      <sheetName val="PCA-PCF-POT"/>
      <sheetName val="HIDROPANTASMA"/>
      <sheetName val="EOLO"/>
      <sheetName val="HEMCO"/>
      <sheetName val="BLUE POWER"/>
      <sheetName val="AMAYO 2"/>
      <sheetName val="ALBANISA"/>
      <sheetName val="AMAYO 1"/>
      <sheetName val="MULUKUKU"/>
      <sheetName val="SIUNA"/>
      <sheetName val="INDEX"/>
      <sheetName val="ENSA"/>
      <sheetName val="PENSA"/>
      <sheetName val="GESARSA"/>
      <sheetName val="CCN"/>
      <sheetName val="ENACAL"/>
      <sheetName val="MONTE ROSA"/>
      <sheetName val="BLUEFIELDS"/>
      <sheetName val="PLB-PMG"/>
      <sheetName val="DISSUR"/>
      <sheetName val="DISNORTE"/>
      <sheetName val="EEC20"/>
      <sheetName val="GEOSA"/>
      <sheetName val="PCA-PCF"/>
    </sheetNames>
    <sheetDataSet>
      <sheetData sheetId="0"/>
      <sheetData sheetId="1"/>
      <sheetData sheetId="2"/>
      <sheetData sheetId="3">
        <row r="1048575">
          <cell r="B1048575" t="str">
            <v>SI</v>
          </cell>
        </row>
      </sheetData>
      <sheetData sheetId="4"/>
      <sheetData sheetId="5"/>
      <sheetData sheetId="6"/>
      <sheetData sheetId="7">
        <row r="288">
          <cell r="BU288">
            <v>17405.246839421023</v>
          </cell>
          <cell r="BV288">
            <v>2777888.7906946</v>
          </cell>
        </row>
        <row r="290">
          <cell r="BU290">
            <v>-363.14821103679401</v>
          </cell>
          <cell r="BV290">
            <v>-74707.004142411723</v>
          </cell>
        </row>
      </sheetData>
      <sheetData sheetId="8">
        <row r="8">
          <cell r="C8" t="str">
            <v>PERIODO: 01.JULIO.2014 - 31.JULIO.2014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41859</v>
          </cell>
        </row>
      </sheetData>
      <sheetData sheetId="9"/>
      <sheetData sheetId="10">
        <row r="7">
          <cell r="B7">
            <v>41859</v>
          </cell>
        </row>
      </sheetData>
      <sheetData sheetId="11">
        <row r="7">
          <cell r="B7">
            <v>41859</v>
          </cell>
        </row>
      </sheetData>
      <sheetData sheetId="12">
        <row r="7">
          <cell r="B7">
            <v>41859</v>
          </cell>
        </row>
      </sheetData>
      <sheetData sheetId="13">
        <row r="7">
          <cell r="B7">
            <v>41859</v>
          </cell>
        </row>
      </sheetData>
      <sheetData sheetId="14">
        <row r="36">
          <cell r="B36">
            <v>243.02449738955329</v>
          </cell>
        </row>
      </sheetData>
      <sheetData sheetId="15"/>
      <sheetData sheetId="16">
        <row r="12">
          <cell r="C12">
            <v>153.91231666666701</v>
          </cell>
        </row>
        <row r="13">
          <cell r="C13">
            <v>154.03355666666701</v>
          </cell>
        </row>
        <row r="14">
          <cell r="C14">
            <v>152.32769500000001</v>
          </cell>
        </row>
        <row r="15">
          <cell r="C15">
            <v>151.08439999999999</v>
          </cell>
        </row>
        <row r="16">
          <cell r="C16">
            <v>152.67986166666699</v>
          </cell>
        </row>
        <row r="17">
          <cell r="C17">
            <v>152.72710833333301</v>
          </cell>
        </row>
        <row r="18">
          <cell r="C18">
            <v>158.529225</v>
          </cell>
        </row>
        <row r="19">
          <cell r="C19">
            <v>160.99590333333299</v>
          </cell>
        </row>
        <row r="20">
          <cell r="C20">
            <v>159.21266</v>
          </cell>
        </row>
        <row r="21">
          <cell r="C21">
            <v>164.770725</v>
          </cell>
        </row>
        <row r="22">
          <cell r="C22">
            <v>162.54924500000001</v>
          </cell>
        </row>
        <row r="23">
          <cell r="C23">
            <v>162.60872166666601</v>
          </cell>
        </row>
        <row r="24">
          <cell r="C24">
            <v>163.19109</v>
          </cell>
        </row>
        <row r="25">
          <cell r="C25">
            <v>161.53223</v>
          </cell>
        </row>
        <row r="26">
          <cell r="C26">
            <v>162.31088666666699</v>
          </cell>
        </row>
        <row r="27">
          <cell r="C27">
            <v>163.70884833333301</v>
          </cell>
        </row>
        <row r="28">
          <cell r="C28">
            <v>161.70588833333301</v>
          </cell>
        </row>
        <row r="29">
          <cell r="C29">
            <v>157.55697333333299</v>
          </cell>
        </row>
        <row r="30">
          <cell r="C30">
            <v>160.16765166666701</v>
          </cell>
        </row>
        <row r="31">
          <cell r="C31">
            <v>183.29</v>
          </cell>
        </row>
        <row r="32">
          <cell r="C32">
            <v>167.17231833333301</v>
          </cell>
        </row>
        <row r="33">
          <cell r="C33">
            <v>162.167243333333</v>
          </cell>
        </row>
        <row r="34">
          <cell r="C34">
            <v>161.956796666667</v>
          </cell>
        </row>
        <row r="35">
          <cell r="C35">
            <v>160.33988666666701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41860</v>
          </cell>
        </row>
      </sheetData>
      <sheetData sheetId="9"/>
      <sheetData sheetId="10">
        <row r="7">
          <cell r="B7">
            <v>41860</v>
          </cell>
        </row>
      </sheetData>
      <sheetData sheetId="11">
        <row r="7">
          <cell r="B7">
            <v>41860</v>
          </cell>
        </row>
      </sheetData>
      <sheetData sheetId="12">
        <row r="7">
          <cell r="B7">
            <v>41860</v>
          </cell>
        </row>
      </sheetData>
      <sheetData sheetId="13">
        <row r="7">
          <cell r="B7">
            <v>41860</v>
          </cell>
        </row>
      </sheetData>
      <sheetData sheetId="14">
        <row r="36">
          <cell r="B36">
            <v>214.05894815262599</v>
          </cell>
        </row>
      </sheetData>
      <sheetData sheetId="15"/>
      <sheetData sheetId="16">
        <row r="12">
          <cell r="C12">
            <v>161.58661833333301</v>
          </cell>
        </row>
        <row r="13">
          <cell r="C13">
            <v>159.45323500000001</v>
          </cell>
        </row>
        <row r="14">
          <cell r="C14">
            <v>159.390705</v>
          </cell>
        </row>
        <row r="15">
          <cell r="C15">
            <v>156.93</v>
          </cell>
        </row>
        <row r="16">
          <cell r="C16">
            <v>160.891875</v>
          </cell>
        </row>
        <row r="17">
          <cell r="C17">
            <v>159.449833333333</v>
          </cell>
        </row>
        <row r="18">
          <cell r="C18">
            <v>162.00011166666701</v>
          </cell>
        </row>
        <row r="19">
          <cell r="C19">
            <v>163.53245000000001</v>
          </cell>
        </row>
        <row r="20">
          <cell r="C20">
            <v>165.14701500000001</v>
          </cell>
        </row>
        <row r="21">
          <cell r="C21">
            <v>183.29</v>
          </cell>
        </row>
        <row r="22">
          <cell r="C22">
            <v>162.069596666667</v>
          </cell>
        </row>
        <row r="23">
          <cell r="C23">
            <v>161.996823333333</v>
          </cell>
        </row>
        <row r="24">
          <cell r="C24">
            <v>183.29</v>
          </cell>
        </row>
        <row r="25">
          <cell r="C25">
            <v>183.29</v>
          </cell>
        </row>
        <row r="26">
          <cell r="C26">
            <v>163.84691166666701</v>
          </cell>
        </row>
        <row r="27">
          <cell r="C27">
            <v>162.772208333333</v>
          </cell>
        </row>
        <row r="28">
          <cell r="C28">
            <v>165.30806833333301</v>
          </cell>
        </row>
        <row r="29">
          <cell r="C29">
            <v>161.07869333333301</v>
          </cell>
        </row>
        <row r="30">
          <cell r="C30">
            <v>183.29</v>
          </cell>
        </row>
        <row r="31">
          <cell r="C31">
            <v>183.29</v>
          </cell>
        </row>
        <row r="32">
          <cell r="C32">
            <v>165.115743333333</v>
          </cell>
        </row>
        <row r="33">
          <cell r="C33">
            <v>163.24637000000001</v>
          </cell>
        </row>
        <row r="34">
          <cell r="C34">
            <v>154.01423500000001</v>
          </cell>
        </row>
        <row r="35">
          <cell r="C35">
            <v>154.74073000000001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41861</v>
          </cell>
        </row>
      </sheetData>
      <sheetData sheetId="9"/>
      <sheetData sheetId="10">
        <row r="7">
          <cell r="B7">
            <v>41861</v>
          </cell>
        </row>
      </sheetData>
      <sheetData sheetId="11">
        <row r="7">
          <cell r="B7">
            <v>41861</v>
          </cell>
        </row>
      </sheetData>
      <sheetData sheetId="12">
        <row r="7">
          <cell r="B7">
            <v>41861</v>
          </cell>
        </row>
      </sheetData>
      <sheetData sheetId="13">
        <row r="7">
          <cell r="B7">
            <v>41861</v>
          </cell>
        </row>
      </sheetData>
      <sheetData sheetId="14">
        <row r="36">
          <cell r="B36">
            <v>204.32516662294285</v>
          </cell>
        </row>
      </sheetData>
      <sheetData sheetId="15"/>
      <sheetData sheetId="16">
        <row r="12">
          <cell r="C12">
            <v>153.66376500000001</v>
          </cell>
        </row>
        <row r="13">
          <cell r="C13">
            <v>151.08439999999999</v>
          </cell>
        </row>
        <row r="14">
          <cell r="C14">
            <v>152.139555</v>
          </cell>
        </row>
        <row r="15">
          <cell r="C15">
            <v>151.09036</v>
          </cell>
        </row>
        <row r="16">
          <cell r="C16">
            <v>156.80245833333299</v>
          </cell>
        </row>
        <row r="17">
          <cell r="C17">
            <v>153.590583333333</v>
          </cell>
        </row>
        <row r="18">
          <cell r="C18">
            <v>151.08439999999999</v>
          </cell>
        </row>
        <row r="19">
          <cell r="C19">
            <v>153.52575833333299</v>
          </cell>
        </row>
        <row r="20">
          <cell r="C20">
            <v>151.60800666666699</v>
          </cell>
        </row>
        <row r="21">
          <cell r="C21">
            <v>151.08439999999999</v>
          </cell>
        </row>
        <row r="22">
          <cell r="C22">
            <v>151.08439999999999</v>
          </cell>
        </row>
        <row r="23">
          <cell r="C23">
            <v>183.29</v>
          </cell>
        </row>
        <row r="24">
          <cell r="C24">
            <v>153.85244</v>
          </cell>
        </row>
        <row r="25">
          <cell r="C25">
            <v>151.917061666667</v>
          </cell>
        </row>
        <row r="26">
          <cell r="C26">
            <v>152.028471666667</v>
          </cell>
        </row>
        <row r="27">
          <cell r="C27">
            <v>153.445696666667</v>
          </cell>
        </row>
        <row r="28">
          <cell r="C28">
            <v>183.29</v>
          </cell>
        </row>
        <row r="29">
          <cell r="C29">
            <v>183.29</v>
          </cell>
        </row>
        <row r="30">
          <cell r="C30">
            <v>183.29</v>
          </cell>
        </row>
        <row r="31">
          <cell r="C31">
            <v>183.29</v>
          </cell>
        </row>
        <row r="32">
          <cell r="C32">
            <v>162.15115666666699</v>
          </cell>
        </row>
        <row r="33">
          <cell r="C33">
            <v>156.29765166666701</v>
          </cell>
        </row>
        <row r="34">
          <cell r="C34">
            <v>183.29</v>
          </cell>
        </row>
        <row r="35">
          <cell r="C35">
            <v>153.00831833333299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41862</v>
          </cell>
        </row>
      </sheetData>
      <sheetData sheetId="9"/>
      <sheetData sheetId="10">
        <row r="7">
          <cell r="B7">
            <v>41862</v>
          </cell>
        </row>
      </sheetData>
      <sheetData sheetId="11">
        <row r="7">
          <cell r="B7">
            <v>41862</v>
          </cell>
        </row>
      </sheetData>
      <sheetData sheetId="12">
        <row r="7">
          <cell r="B7">
            <v>41862</v>
          </cell>
        </row>
      </sheetData>
      <sheetData sheetId="13">
        <row r="7">
          <cell r="B7">
            <v>41862</v>
          </cell>
        </row>
      </sheetData>
      <sheetData sheetId="14">
        <row r="36">
          <cell r="B36">
            <v>232.53103022620962</v>
          </cell>
        </row>
      </sheetData>
      <sheetData sheetId="15"/>
      <sheetData sheetId="16">
        <row r="12">
          <cell r="C12">
            <v>149.85429999999999</v>
          </cell>
        </row>
        <row r="13">
          <cell r="C13">
            <v>152.28888833333301</v>
          </cell>
        </row>
        <row r="14">
          <cell r="C14">
            <v>149.85429999999999</v>
          </cell>
        </row>
        <row r="15">
          <cell r="C15">
            <v>149.577628333333</v>
          </cell>
        </row>
        <row r="16">
          <cell r="C16">
            <v>149.55791500000001</v>
          </cell>
        </row>
        <row r="17">
          <cell r="C17">
            <v>155.30659</v>
          </cell>
        </row>
        <row r="18">
          <cell r="C18">
            <v>149.820513333333</v>
          </cell>
        </row>
        <row r="19">
          <cell r="C19">
            <v>155.862315</v>
          </cell>
        </row>
        <row r="20">
          <cell r="C20">
            <v>160.55965166666701</v>
          </cell>
        </row>
        <row r="21">
          <cell r="C21">
            <v>161.30975833333301</v>
          </cell>
        </row>
        <row r="22">
          <cell r="C22">
            <v>176.93832499999999</v>
          </cell>
        </row>
        <row r="23">
          <cell r="C23">
            <v>177.08</v>
          </cell>
        </row>
        <row r="24">
          <cell r="C24">
            <v>177.08</v>
          </cell>
        </row>
        <row r="25">
          <cell r="C25">
            <v>177.08</v>
          </cell>
        </row>
        <row r="26">
          <cell r="C26">
            <v>177.08</v>
          </cell>
        </row>
        <row r="27">
          <cell r="C27">
            <v>177.08</v>
          </cell>
        </row>
        <row r="28">
          <cell r="C28">
            <v>177.08</v>
          </cell>
        </row>
        <row r="29">
          <cell r="C29">
            <v>177.08</v>
          </cell>
        </row>
        <row r="30">
          <cell r="C30">
            <v>177.08</v>
          </cell>
        </row>
        <row r="31">
          <cell r="C31">
            <v>177.08</v>
          </cell>
        </row>
        <row r="32">
          <cell r="C32">
            <v>177.08</v>
          </cell>
        </row>
        <row r="33">
          <cell r="C33">
            <v>177.08</v>
          </cell>
        </row>
        <row r="34">
          <cell r="C34">
            <v>157.51900000000001</v>
          </cell>
        </row>
        <row r="35">
          <cell r="C35">
            <v>153.70175166666701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41863</v>
          </cell>
        </row>
      </sheetData>
      <sheetData sheetId="9"/>
      <sheetData sheetId="10">
        <row r="7">
          <cell r="B7">
            <v>41863</v>
          </cell>
        </row>
      </sheetData>
      <sheetData sheetId="11">
        <row r="7">
          <cell r="B7">
            <v>41863</v>
          </cell>
        </row>
      </sheetData>
      <sheetData sheetId="12">
        <row r="7">
          <cell r="B7">
            <v>41863</v>
          </cell>
        </row>
      </sheetData>
      <sheetData sheetId="13">
        <row r="7">
          <cell r="B7">
            <v>41863</v>
          </cell>
        </row>
      </sheetData>
      <sheetData sheetId="14">
        <row r="36">
          <cell r="B36">
            <v>244.89087155023856</v>
          </cell>
        </row>
      </sheetData>
      <sheetData sheetId="15"/>
      <sheetData sheetId="16">
        <row r="12">
          <cell r="C12">
            <v>151.06301500000001</v>
          </cell>
        </row>
        <row r="13">
          <cell r="C13">
            <v>150.64560166666701</v>
          </cell>
        </row>
        <row r="14">
          <cell r="C14">
            <v>153.37420333333301</v>
          </cell>
        </row>
        <row r="15">
          <cell r="C15">
            <v>152.249811666667</v>
          </cell>
        </row>
        <row r="16">
          <cell r="C16">
            <v>153.62051500000001</v>
          </cell>
        </row>
        <row r="17">
          <cell r="C17">
            <v>154.01273499999999</v>
          </cell>
        </row>
        <row r="18">
          <cell r="C18">
            <v>151.50331</v>
          </cell>
        </row>
        <row r="19">
          <cell r="C19">
            <v>152.816818333334</v>
          </cell>
        </row>
        <row r="20">
          <cell r="C20">
            <v>164.74376333333299</v>
          </cell>
        </row>
        <row r="21">
          <cell r="C21">
            <v>160.584753333333</v>
          </cell>
        </row>
        <row r="22">
          <cell r="C22">
            <v>174.12546666666699</v>
          </cell>
        </row>
        <row r="23">
          <cell r="C23">
            <v>177.08</v>
          </cell>
        </row>
        <row r="24">
          <cell r="C24">
            <v>177.08</v>
          </cell>
        </row>
        <row r="25">
          <cell r="C25">
            <v>177.08</v>
          </cell>
        </row>
        <row r="26">
          <cell r="C26">
            <v>177.08</v>
          </cell>
        </row>
        <row r="27">
          <cell r="C27">
            <v>177.08</v>
          </cell>
        </row>
        <row r="28">
          <cell r="C28">
            <v>164.88879333333301</v>
          </cell>
        </row>
        <row r="29">
          <cell r="C29">
            <v>158.75876333333301</v>
          </cell>
        </row>
        <row r="30">
          <cell r="C30">
            <v>177.08</v>
          </cell>
        </row>
        <row r="31">
          <cell r="C31">
            <v>177.08</v>
          </cell>
        </row>
        <row r="32">
          <cell r="C32">
            <v>163.31299833333301</v>
          </cell>
        </row>
        <row r="33">
          <cell r="C33">
            <v>160.99093500000001</v>
          </cell>
        </row>
        <row r="34">
          <cell r="C34">
            <v>152.58063999999999</v>
          </cell>
        </row>
        <row r="35">
          <cell r="C35">
            <v>152.80991166666701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41864</v>
          </cell>
        </row>
      </sheetData>
      <sheetData sheetId="9"/>
      <sheetData sheetId="10">
        <row r="7">
          <cell r="B7">
            <v>41864</v>
          </cell>
        </row>
      </sheetData>
      <sheetData sheetId="11">
        <row r="7">
          <cell r="B7">
            <v>41864</v>
          </cell>
        </row>
      </sheetData>
      <sheetData sheetId="12">
        <row r="7">
          <cell r="B7">
            <v>41864</v>
          </cell>
        </row>
      </sheetData>
      <sheetData sheetId="13">
        <row r="7">
          <cell r="B7">
            <v>41864</v>
          </cell>
        </row>
      </sheetData>
      <sheetData sheetId="14">
        <row r="36">
          <cell r="B36">
            <v>257.25840589597135</v>
          </cell>
        </row>
      </sheetData>
      <sheetData sheetId="15"/>
      <sheetData sheetId="16">
        <row r="12">
          <cell r="C12">
            <v>149.85429999999999</v>
          </cell>
        </row>
        <row r="13">
          <cell r="C13">
            <v>152.03016833333299</v>
          </cell>
        </row>
        <row r="14">
          <cell r="C14">
            <v>149.693256666667</v>
          </cell>
        </row>
        <row r="15">
          <cell r="C15">
            <v>149.254963333333</v>
          </cell>
        </row>
        <row r="16">
          <cell r="C16">
            <v>149.969668333333</v>
          </cell>
        </row>
        <row r="17">
          <cell r="C17">
            <v>149.35528833333299</v>
          </cell>
        </row>
        <row r="18">
          <cell r="C18">
            <v>148.648503333333</v>
          </cell>
        </row>
        <row r="19">
          <cell r="C19">
            <v>150.804638333333</v>
          </cell>
        </row>
        <row r="20">
          <cell r="C20">
            <v>161.31858333333301</v>
          </cell>
        </row>
        <row r="21">
          <cell r="C21">
            <v>159.240465</v>
          </cell>
        </row>
        <row r="22">
          <cell r="C22">
            <v>161.01528999999999</v>
          </cell>
        </row>
        <row r="23">
          <cell r="C23">
            <v>177.08</v>
          </cell>
        </row>
        <row r="24">
          <cell r="C24">
            <v>177.08</v>
          </cell>
        </row>
        <row r="25">
          <cell r="C25">
            <v>177.08</v>
          </cell>
        </row>
        <row r="26">
          <cell r="C26">
            <v>177.08</v>
          </cell>
        </row>
        <row r="27">
          <cell r="C27">
            <v>177.08</v>
          </cell>
        </row>
        <row r="28">
          <cell r="C28">
            <v>162.86842166666699</v>
          </cell>
        </row>
        <row r="29">
          <cell r="C29">
            <v>160.539128333333</v>
          </cell>
        </row>
        <row r="30">
          <cell r="C30">
            <v>169.016795</v>
          </cell>
        </row>
        <row r="31">
          <cell r="C31">
            <v>177.08</v>
          </cell>
        </row>
        <row r="32">
          <cell r="C32">
            <v>177.08</v>
          </cell>
        </row>
        <row r="33">
          <cell r="C33">
            <v>164.08477999999999</v>
          </cell>
        </row>
        <row r="34">
          <cell r="C34">
            <v>152.99315833333301</v>
          </cell>
        </row>
        <row r="35">
          <cell r="C35">
            <v>149.85429999999999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41865</v>
          </cell>
        </row>
      </sheetData>
      <sheetData sheetId="9"/>
      <sheetData sheetId="10">
        <row r="7">
          <cell r="B7">
            <v>41865</v>
          </cell>
        </row>
      </sheetData>
      <sheetData sheetId="11">
        <row r="7">
          <cell r="B7">
            <v>41865</v>
          </cell>
        </row>
      </sheetData>
      <sheetData sheetId="12">
        <row r="7">
          <cell r="B7">
            <v>41865</v>
          </cell>
        </row>
      </sheetData>
      <sheetData sheetId="13">
        <row r="7">
          <cell r="B7">
            <v>41865</v>
          </cell>
        </row>
      </sheetData>
      <sheetData sheetId="14">
        <row r="36">
          <cell r="B36">
            <v>269.54841702413461</v>
          </cell>
        </row>
      </sheetData>
      <sheetData sheetId="15"/>
      <sheetData sheetId="16">
        <row r="12">
          <cell r="C12">
            <v>149.85429999999999</v>
          </cell>
        </row>
        <row r="13">
          <cell r="C13">
            <v>153.815773333333</v>
          </cell>
        </row>
        <row r="14">
          <cell r="C14">
            <v>149.85529666666699</v>
          </cell>
        </row>
        <row r="15">
          <cell r="C15">
            <v>152.16939833333299</v>
          </cell>
        </row>
        <row r="16">
          <cell r="C16">
            <v>149.85429999999999</v>
          </cell>
        </row>
        <row r="17">
          <cell r="C17">
            <v>149.85429999999999</v>
          </cell>
        </row>
        <row r="18">
          <cell r="C18">
            <v>149.85429999999999</v>
          </cell>
        </row>
        <row r="19">
          <cell r="C19">
            <v>149.85429999999999</v>
          </cell>
        </row>
        <row r="20">
          <cell r="C20">
            <v>157.762323333333</v>
          </cell>
        </row>
        <row r="21">
          <cell r="C21">
            <v>177.08</v>
          </cell>
        </row>
        <row r="22">
          <cell r="C22">
            <v>161.853023333333</v>
          </cell>
        </row>
        <row r="23">
          <cell r="C23">
            <v>160.17006499999999</v>
          </cell>
        </row>
        <row r="24">
          <cell r="C24">
            <v>159.77966833333301</v>
          </cell>
        </row>
        <row r="25">
          <cell r="C25">
            <v>177.08</v>
          </cell>
        </row>
        <row r="26">
          <cell r="C26">
            <v>177.08</v>
          </cell>
        </row>
        <row r="27">
          <cell r="C27">
            <v>163.06983</v>
          </cell>
        </row>
        <row r="28">
          <cell r="C28">
            <v>160.49246833333299</v>
          </cell>
        </row>
        <row r="29">
          <cell r="C29">
            <v>154.02038666666701</v>
          </cell>
        </row>
        <row r="30">
          <cell r="C30">
            <v>177.08</v>
          </cell>
        </row>
        <row r="31">
          <cell r="C31">
            <v>177.08</v>
          </cell>
        </row>
        <row r="32">
          <cell r="C32">
            <v>161.53327999999999</v>
          </cell>
        </row>
        <row r="33">
          <cell r="C33">
            <v>151.828576666667</v>
          </cell>
        </row>
        <row r="34">
          <cell r="C34">
            <v>149.85429999999999</v>
          </cell>
        </row>
        <row r="35">
          <cell r="C35">
            <v>153.60153500000001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41866</v>
          </cell>
        </row>
      </sheetData>
      <sheetData sheetId="9"/>
      <sheetData sheetId="10">
        <row r="7">
          <cell r="B7">
            <v>41866</v>
          </cell>
        </row>
      </sheetData>
      <sheetData sheetId="11">
        <row r="7">
          <cell r="B7">
            <v>41866</v>
          </cell>
        </row>
      </sheetData>
      <sheetData sheetId="12">
        <row r="7">
          <cell r="B7">
            <v>41866</v>
          </cell>
        </row>
      </sheetData>
      <sheetData sheetId="13">
        <row r="7">
          <cell r="B7">
            <v>41866</v>
          </cell>
        </row>
      </sheetData>
      <sheetData sheetId="14">
        <row r="36">
          <cell r="B36">
            <v>282.06399732532924</v>
          </cell>
        </row>
      </sheetData>
      <sheetData sheetId="15"/>
      <sheetData sheetId="16">
        <row r="12">
          <cell r="C12">
            <v>149.855651666667</v>
          </cell>
        </row>
        <row r="13">
          <cell r="C13">
            <v>149.85429999999999</v>
          </cell>
        </row>
        <row r="14">
          <cell r="C14">
            <v>149.85429999999999</v>
          </cell>
        </row>
        <row r="15">
          <cell r="C15">
            <v>149.85429999999999</v>
          </cell>
        </row>
        <row r="16">
          <cell r="C16">
            <v>149.85429999999999</v>
          </cell>
        </row>
        <row r="17">
          <cell r="C17">
            <v>149.85629666666699</v>
          </cell>
        </row>
        <row r="18">
          <cell r="C18">
            <v>149.85429999999999</v>
          </cell>
        </row>
        <row r="19">
          <cell r="C19">
            <v>151.675725</v>
          </cell>
        </row>
        <row r="20">
          <cell r="C20">
            <v>157.94640166666699</v>
          </cell>
        </row>
        <row r="21">
          <cell r="C21">
            <v>177.08</v>
          </cell>
        </row>
        <row r="22">
          <cell r="C22">
            <v>177.08</v>
          </cell>
        </row>
        <row r="23">
          <cell r="C23">
            <v>160.957198333333</v>
          </cell>
        </row>
        <row r="24">
          <cell r="C24">
            <v>159.56770333333299</v>
          </cell>
        </row>
        <row r="25">
          <cell r="C25">
            <v>161.204896666667</v>
          </cell>
        </row>
        <row r="26">
          <cell r="C26">
            <v>177.08</v>
          </cell>
        </row>
        <row r="27">
          <cell r="C27">
            <v>159.83811499999999</v>
          </cell>
        </row>
        <row r="28">
          <cell r="C28">
            <v>177.08</v>
          </cell>
        </row>
        <row r="29">
          <cell r="C29">
            <v>160.05643833333301</v>
          </cell>
        </row>
        <row r="30">
          <cell r="C30">
            <v>173.605255</v>
          </cell>
        </row>
        <row r="31">
          <cell r="C31">
            <v>177.08</v>
          </cell>
        </row>
        <row r="32">
          <cell r="C32">
            <v>177.08</v>
          </cell>
        </row>
        <row r="33">
          <cell r="C33">
            <v>177.08</v>
          </cell>
        </row>
        <row r="34">
          <cell r="C34">
            <v>159.86328499999999</v>
          </cell>
        </row>
        <row r="35">
          <cell r="C35">
            <v>158.74722333333301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41867</v>
          </cell>
        </row>
      </sheetData>
      <sheetData sheetId="9"/>
      <sheetData sheetId="10">
        <row r="7">
          <cell r="B7">
            <v>41867</v>
          </cell>
        </row>
      </sheetData>
      <sheetData sheetId="11">
        <row r="7">
          <cell r="B7">
            <v>41867</v>
          </cell>
        </row>
      </sheetData>
      <sheetData sheetId="12">
        <row r="7">
          <cell r="B7">
            <v>41867</v>
          </cell>
        </row>
      </sheetData>
      <sheetData sheetId="13">
        <row r="7">
          <cell r="B7">
            <v>41867</v>
          </cell>
        </row>
      </sheetData>
      <sheetData sheetId="14">
        <row r="36">
          <cell r="B36">
            <v>237.14295275948251</v>
          </cell>
        </row>
      </sheetData>
      <sheetData sheetId="15"/>
      <sheetData sheetId="16">
        <row r="12">
          <cell r="C12">
            <v>159.02902333333299</v>
          </cell>
        </row>
        <row r="13">
          <cell r="C13">
            <v>155.28148999999999</v>
          </cell>
        </row>
        <row r="14">
          <cell r="C14">
            <v>177.08</v>
          </cell>
        </row>
        <row r="15">
          <cell r="C15">
            <v>159.36179999999999</v>
          </cell>
        </row>
        <row r="16">
          <cell r="C16">
            <v>152.63391166666699</v>
          </cell>
        </row>
        <row r="17">
          <cell r="C17">
            <v>152.694355</v>
          </cell>
        </row>
        <row r="18">
          <cell r="C18">
            <v>152.67564999999999</v>
          </cell>
        </row>
        <row r="19">
          <cell r="C19">
            <v>160.97445166666699</v>
          </cell>
        </row>
        <row r="20">
          <cell r="C20">
            <v>163.26027666666701</v>
          </cell>
        </row>
        <row r="21">
          <cell r="C21">
            <v>160.59810833333299</v>
          </cell>
        </row>
        <row r="22">
          <cell r="C22">
            <v>162.44695166666699</v>
          </cell>
        </row>
        <row r="23">
          <cell r="C23">
            <v>160.56843833333301</v>
          </cell>
        </row>
        <row r="24">
          <cell r="C24">
            <v>161.89451500000001</v>
          </cell>
        </row>
        <row r="25">
          <cell r="C25">
            <v>162.698868333333</v>
          </cell>
        </row>
        <row r="26">
          <cell r="C26">
            <v>160.534011666667</v>
          </cell>
        </row>
        <row r="27">
          <cell r="C27">
            <v>155.21077666666699</v>
          </cell>
        </row>
        <row r="28">
          <cell r="C28">
            <v>152.50714833333299</v>
          </cell>
        </row>
        <row r="29">
          <cell r="C29">
            <v>153.224013333333</v>
          </cell>
        </row>
        <row r="30">
          <cell r="C30">
            <v>177.08</v>
          </cell>
        </row>
        <row r="31">
          <cell r="C31">
            <v>177.08</v>
          </cell>
        </row>
        <row r="32">
          <cell r="C32">
            <v>177.08</v>
          </cell>
        </row>
        <row r="33">
          <cell r="C33">
            <v>158.96424166666699</v>
          </cell>
        </row>
        <row r="34">
          <cell r="C34">
            <v>150.816675</v>
          </cell>
        </row>
        <row r="35">
          <cell r="C35">
            <v>150.1704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41868</v>
          </cell>
        </row>
      </sheetData>
      <sheetData sheetId="9"/>
      <sheetData sheetId="10">
        <row r="7">
          <cell r="B7">
            <v>41868</v>
          </cell>
        </row>
      </sheetData>
      <sheetData sheetId="11">
        <row r="7">
          <cell r="B7">
            <v>41868</v>
          </cell>
        </row>
      </sheetData>
      <sheetData sheetId="12">
        <row r="7">
          <cell r="B7">
            <v>41868</v>
          </cell>
        </row>
      </sheetData>
      <sheetData sheetId="13">
        <row r="7">
          <cell r="B7">
            <v>41868</v>
          </cell>
        </row>
      </sheetData>
      <sheetData sheetId="14">
        <row r="36">
          <cell r="B36">
            <v>217.23716291635367</v>
          </cell>
        </row>
      </sheetData>
      <sheetData sheetId="15"/>
      <sheetData sheetId="16">
        <row r="12">
          <cell r="C12">
            <v>151.90282999999999</v>
          </cell>
        </row>
        <row r="13">
          <cell r="C13">
            <v>149.85429999999999</v>
          </cell>
        </row>
        <row r="14">
          <cell r="C14">
            <v>149.723086666667</v>
          </cell>
        </row>
        <row r="15">
          <cell r="C15">
            <v>149.44096999999999</v>
          </cell>
        </row>
        <row r="16">
          <cell r="C16">
            <v>154.591276666667</v>
          </cell>
        </row>
        <row r="17">
          <cell r="C17">
            <v>150.41225333333301</v>
          </cell>
        </row>
        <row r="18">
          <cell r="C18">
            <v>150.39772833333299</v>
          </cell>
        </row>
        <row r="19">
          <cell r="C19">
            <v>150.27232166666701</v>
          </cell>
        </row>
        <row r="20">
          <cell r="C20">
            <v>150.03698499999999</v>
          </cell>
        </row>
        <row r="21">
          <cell r="C21">
            <v>149.61931166666699</v>
          </cell>
        </row>
        <row r="22">
          <cell r="C22">
            <v>149.83981</v>
          </cell>
        </row>
        <row r="23">
          <cell r="C23">
            <v>177.08</v>
          </cell>
        </row>
        <row r="24">
          <cell r="C24">
            <v>166.584396666667</v>
          </cell>
        </row>
        <row r="25">
          <cell r="C25">
            <v>150.70822999999999</v>
          </cell>
        </row>
        <row r="26">
          <cell r="C26">
            <v>150.59490333333301</v>
          </cell>
        </row>
        <row r="27">
          <cell r="C27">
            <v>151.940891666667</v>
          </cell>
        </row>
        <row r="28">
          <cell r="C28">
            <v>152.679483333333</v>
          </cell>
        </row>
        <row r="29">
          <cell r="C29">
            <v>151.917925</v>
          </cell>
        </row>
        <row r="30">
          <cell r="C30">
            <v>177.08</v>
          </cell>
        </row>
        <row r="31">
          <cell r="C31">
            <v>177.08</v>
          </cell>
        </row>
        <row r="32">
          <cell r="C32">
            <v>162.14490000000001</v>
          </cell>
        </row>
        <row r="33">
          <cell r="C33">
            <v>153.53955999999999</v>
          </cell>
        </row>
        <row r="34">
          <cell r="C34">
            <v>151.09748500000001</v>
          </cell>
        </row>
        <row r="35">
          <cell r="C35">
            <v>150.12006333333301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41852</v>
          </cell>
          <cell r="D4">
            <v>41853</v>
          </cell>
          <cell r="E4">
            <v>41854</v>
          </cell>
          <cell r="F4">
            <v>41855</v>
          </cell>
          <cell r="G4">
            <v>41856</v>
          </cell>
          <cell r="H4">
            <v>41857</v>
          </cell>
          <cell r="I4">
            <v>41858</v>
          </cell>
          <cell r="J4">
            <v>41859</v>
          </cell>
          <cell r="K4">
            <v>41860</v>
          </cell>
          <cell r="L4">
            <v>41861</v>
          </cell>
          <cell r="M4">
            <v>41862</v>
          </cell>
          <cell r="N4">
            <v>41863</v>
          </cell>
          <cell r="O4">
            <v>41864</v>
          </cell>
          <cell r="P4">
            <v>41865</v>
          </cell>
          <cell r="Q4">
            <v>41866</v>
          </cell>
          <cell r="R4">
            <v>41867</v>
          </cell>
          <cell r="S4">
            <v>41868</v>
          </cell>
          <cell r="T4">
            <v>41869</v>
          </cell>
          <cell r="U4">
            <v>41870</v>
          </cell>
          <cell r="V4">
            <v>41871</v>
          </cell>
          <cell r="W4">
            <v>41872</v>
          </cell>
          <cell r="X4">
            <v>41873</v>
          </cell>
          <cell r="Y4">
            <v>41874</v>
          </cell>
          <cell r="Z4">
            <v>41875</v>
          </cell>
          <cell r="AA4">
            <v>41876</v>
          </cell>
          <cell r="AB4">
            <v>41877</v>
          </cell>
          <cell r="AC4">
            <v>41878</v>
          </cell>
          <cell r="AD4">
            <v>41879</v>
          </cell>
          <cell r="AE4">
            <v>41880</v>
          </cell>
          <cell r="AF4">
            <v>41881</v>
          </cell>
          <cell r="AG4">
            <v>41882</v>
          </cell>
        </row>
        <row r="29">
          <cell r="C29">
            <v>3749.421311666667</v>
          </cell>
          <cell r="D29">
            <v>3885.5210866666639</v>
          </cell>
          <cell r="E29">
            <v>3845.2019666666656</v>
          </cell>
          <cell r="F29">
            <v>3992.2056016666647</v>
          </cell>
          <cell r="G29">
            <v>3941.5058399999984</v>
          </cell>
          <cell r="H29">
            <v>3964.3772450000006</v>
          </cell>
          <cell r="I29">
            <v>4012.4933050000027</v>
          </cell>
          <cell r="J29">
            <v>3850.5312316666659</v>
          </cell>
          <cell r="K29">
            <v>3979.0212233333314</v>
          </cell>
          <cell r="L29">
            <v>3859.1988833333339</v>
          </cell>
          <cell r="M29">
            <v>3970.0309366666656</v>
          </cell>
          <cell r="N29">
            <v>3911.6420349999994</v>
          </cell>
          <cell r="O29">
            <v>3880.1017083333309</v>
          </cell>
          <cell r="P29">
            <v>3824.4774249999982</v>
          </cell>
          <cell r="Q29">
            <v>3892.005689999999</v>
          </cell>
          <cell r="R29">
            <v>3853.8651066666666</v>
          </cell>
          <cell r="S29">
            <v>3728.6587116666669</v>
          </cell>
          <cell r="T29">
            <v>3963.2313883333354</v>
          </cell>
          <cell r="U29">
            <v>3907.5498266666673</v>
          </cell>
          <cell r="V29">
            <v>3878.7312033333337</v>
          </cell>
          <cell r="W29">
            <v>3893.6400133333336</v>
          </cell>
          <cell r="X29">
            <v>3895.197916666667</v>
          </cell>
          <cell r="Y29">
            <v>3932.9499133333347</v>
          </cell>
          <cell r="Z29">
            <v>3959.3265483333334</v>
          </cell>
          <cell r="AA29">
            <v>4060.0150450000001</v>
          </cell>
          <cell r="AB29">
            <v>4042.6744833333319</v>
          </cell>
          <cell r="AC29">
            <v>4029.3158533333326</v>
          </cell>
          <cell r="AD29">
            <v>4015.2314583333318</v>
          </cell>
          <cell r="AE29">
            <v>3809.8129549999981</v>
          </cell>
          <cell r="AF29">
            <v>3914.4927299999999</v>
          </cell>
          <cell r="AG29">
            <v>3686.594329999999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41869</v>
          </cell>
        </row>
      </sheetData>
      <sheetData sheetId="9"/>
      <sheetData sheetId="10">
        <row r="7">
          <cell r="B7">
            <v>41869</v>
          </cell>
        </row>
      </sheetData>
      <sheetData sheetId="11">
        <row r="7">
          <cell r="B7">
            <v>41869</v>
          </cell>
        </row>
      </sheetData>
      <sheetData sheetId="12">
        <row r="7">
          <cell r="B7">
            <v>41869</v>
          </cell>
        </row>
      </sheetData>
      <sheetData sheetId="13">
        <row r="7">
          <cell r="B7">
            <v>41869</v>
          </cell>
        </row>
      </sheetData>
      <sheetData sheetId="14">
        <row r="36">
          <cell r="B36">
            <v>239.76369108481737</v>
          </cell>
        </row>
      </sheetData>
      <sheetData sheetId="15"/>
      <sheetData sheetId="16">
        <row r="12">
          <cell r="C12">
            <v>149.7234</v>
          </cell>
        </row>
        <row r="13">
          <cell r="C13">
            <v>149.45341666666701</v>
          </cell>
        </row>
        <row r="14">
          <cell r="C14">
            <v>149.64283333333299</v>
          </cell>
        </row>
        <row r="15">
          <cell r="C15">
            <v>150.16575166666701</v>
          </cell>
        </row>
        <row r="16">
          <cell r="C16">
            <v>149.96901666666699</v>
          </cell>
        </row>
        <row r="17">
          <cell r="C17">
            <v>151.52051166666701</v>
          </cell>
        </row>
        <row r="18">
          <cell r="C18">
            <v>154.16973166666699</v>
          </cell>
        </row>
        <row r="19">
          <cell r="C19">
            <v>172.309145</v>
          </cell>
        </row>
        <row r="20">
          <cell r="C20">
            <v>168.57461000000001</v>
          </cell>
        </row>
        <row r="21">
          <cell r="C21">
            <v>162.40637166666701</v>
          </cell>
        </row>
        <row r="22">
          <cell r="C22">
            <v>176.92</v>
          </cell>
        </row>
        <row r="23">
          <cell r="C23">
            <v>176.92</v>
          </cell>
        </row>
        <row r="24">
          <cell r="C24">
            <v>176.92</v>
          </cell>
        </row>
        <row r="25">
          <cell r="C25">
            <v>176.92</v>
          </cell>
        </row>
        <row r="26">
          <cell r="C26">
            <v>176.92</v>
          </cell>
        </row>
        <row r="27">
          <cell r="C27">
            <v>176.92</v>
          </cell>
        </row>
        <row r="28">
          <cell r="C28">
            <v>176.92</v>
          </cell>
        </row>
        <row r="29">
          <cell r="C29">
            <v>160.70511833333299</v>
          </cell>
        </row>
        <row r="30">
          <cell r="C30">
            <v>176.92</v>
          </cell>
        </row>
        <row r="31">
          <cell r="C31">
            <v>176.92</v>
          </cell>
        </row>
        <row r="32">
          <cell r="C32">
            <v>176.92</v>
          </cell>
        </row>
        <row r="33">
          <cell r="C33">
            <v>161.89486500000001</v>
          </cell>
        </row>
        <row r="34">
          <cell r="C34">
            <v>160.22369</v>
          </cell>
        </row>
        <row r="35">
          <cell r="C35">
            <v>153.27292666666699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41870</v>
          </cell>
        </row>
      </sheetData>
      <sheetData sheetId="9"/>
      <sheetData sheetId="10">
        <row r="7">
          <cell r="B7">
            <v>41870</v>
          </cell>
        </row>
      </sheetData>
      <sheetData sheetId="11">
        <row r="7">
          <cell r="B7">
            <v>41870</v>
          </cell>
        </row>
      </sheetData>
      <sheetData sheetId="12">
        <row r="7">
          <cell r="B7">
            <v>41870</v>
          </cell>
        </row>
      </sheetData>
      <sheetData sheetId="13">
        <row r="7">
          <cell r="B7">
            <v>41870</v>
          </cell>
        </row>
      </sheetData>
      <sheetData sheetId="14">
        <row r="36">
          <cell r="B36">
            <v>241.83228832825841</v>
          </cell>
        </row>
      </sheetData>
      <sheetData sheetId="15"/>
      <sheetData sheetId="16">
        <row r="12">
          <cell r="C12">
            <v>153.31264833333299</v>
          </cell>
        </row>
        <row r="13">
          <cell r="C13">
            <v>150.48580000000001</v>
          </cell>
        </row>
        <row r="14">
          <cell r="C14">
            <v>150.47671</v>
          </cell>
        </row>
        <row r="15">
          <cell r="C15">
            <v>152.24123</v>
          </cell>
        </row>
        <row r="16">
          <cell r="C16">
            <v>151.733295</v>
          </cell>
        </row>
        <row r="17">
          <cell r="C17">
            <v>150.58791333333301</v>
          </cell>
        </row>
        <row r="18">
          <cell r="C18">
            <v>150.676671666667</v>
          </cell>
        </row>
        <row r="19">
          <cell r="C19">
            <v>153.14305999999999</v>
          </cell>
        </row>
        <row r="20">
          <cell r="C20">
            <v>176.92</v>
          </cell>
        </row>
        <row r="21">
          <cell r="C21">
            <v>160.34308833333299</v>
          </cell>
        </row>
        <row r="22">
          <cell r="C22">
            <v>160.343523333333</v>
          </cell>
        </row>
        <row r="23">
          <cell r="C23">
            <v>176.92</v>
          </cell>
        </row>
        <row r="24">
          <cell r="C24">
            <v>176.644475</v>
          </cell>
        </row>
        <row r="25">
          <cell r="C25">
            <v>176.92</v>
          </cell>
        </row>
        <row r="26">
          <cell r="C26">
            <v>176.92</v>
          </cell>
        </row>
        <row r="27">
          <cell r="C27">
            <v>176.92</v>
          </cell>
        </row>
        <row r="28">
          <cell r="C28">
            <v>165.49157333333301</v>
          </cell>
        </row>
        <row r="29">
          <cell r="C29">
            <v>161.110713333333</v>
          </cell>
        </row>
        <row r="30">
          <cell r="C30">
            <v>164.438265</v>
          </cell>
        </row>
        <row r="31">
          <cell r="C31">
            <v>176.098876666667</v>
          </cell>
        </row>
        <row r="32">
          <cell r="C32">
            <v>176.92</v>
          </cell>
        </row>
        <row r="33">
          <cell r="C33">
            <v>162.721305</v>
          </cell>
        </row>
        <row r="34">
          <cell r="C34">
            <v>156.26084666666699</v>
          </cell>
        </row>
        <row r="35">
          <cell r="C35">
            <v>149.91983166666699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41871</v>
          </cell>
        </row>
      </sheetData>
      <sheetData sheetId="9"/>
      <sheetData sheetId="10">
        <row r="7">
          <cell r="B7">
            <v>41871</v>
          </cell>
        </row>
      </sheetData>
      <sheetData sheetId="11">
        <row r="7">
          <cell r="B7">
            <v>41871</v>
          </cell>
        </row>
      </sheetData>
      <sheetData sheetId="12">
        <row r="7">
          <cell r="B7">
            <v>41871</v>
          </cell>
        </row>
      </sheetData>
      <sheetData sheetId="13">
        <row r="7">
          <cell r="B7">
            <v>41871</v>
          </cell>
        </row>
      </sheetData>
      <sheetData sheetId="14">
        <row r="36">
          <cell r="B36">
            <v>237.27428739261046</v>
          </cell>
        </row>
      </sheetData>
      <sheetData sheetId="15"/>
      <sheetData sheetId="16">
        <row r="12">
          <cell r="C12">
            <v>149.26931500000001</v>
          </cell>
        </row>
        <row r="13">
          <cell r="C13">
            <v>149.7234</v>
          </cell>
        </row>
        <row r="14">
          <cell r="C14">
            <v>149.62912333333301</v>
          </cell>
        </row>
        <row r="15">
          <cell r="C15">
            <v>151.76288333333301</v>
          </cell>
        </row>
        <row r="16">
          <cell r="C16">
            <v>152.75054</v>
          </cell>
        </row>
        <row r="17">
          <cell r="C17">
            <v>151.059683333333</v>
          </cell>
        </row>
        <row r="18">
          <cell r="C18">
            <v>151.68955</v>
          </cell>
        </row>
        <row r="19">
          <cell r="C19">
            <v>156.46397166666699</v>
          </cell>
        </row>
        <row r="20">
          <cell r="C20">
            <v>161.53661666666699</v>
          </cell>
        </row>
        <row r="21">
          <cell r="C21">
            <v>160.56179166666701</v>
          </cell>
        </row>
        <row r="22">
          <cell r="C22">
            <v>176.92</v>
          </cell>
        </row>
        <row r="23">
          <cell r="C23">
            <v>176.92</v>
          </cell>
        </row>
        <row r="24">
          <cell r="C24">
            <v>176.92</v>
          </cell>
        </row>
        <row r="25">
          <cell r="C25">
            <v>176.92</v>
          </cell>
        </row>
        <row r="26">
          <cell r="C26">
            <v>176.92</v>
          </cell>
        </row>
        <row r="27">
          <cell r="C27">
            <v>176.92</v>
          </cell>
        </row>
        <row r="28">
          <cell r="C28">
            <v>164.2653</v>
          </cell>
        </row>
        <row r="29">
          <cell r="C29">
            <v>154.79473999999999</v>
          </cell>
        </row>
        <row r="30">
          <cell r="C30">
            <v>176.92</v>
          </cell>
        </row>
        <row r="31">
          <cell r="C31">
            <v>176.92</v>
          </cell>
        </row>
        <row r="32">
          <cell r="C32">
            <v>153.24220333333301</v>
          </cell>
        </row>
        <row r="33">
          <cell r="C33">
            <v>154.7817</v>
          </cell>
        </row>
        <row r="34">
          <cell r="C34">
            <v>149.73993999999999</v>
          </cell>
        </row>
        <row r="35">
          <cell r="C35">
            <v>152.10044500000001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41872</v>
          </cell>
        </row>
      </sheetData>
      <sheetData sheetId="9"/>
      <sheetData sheetId="10">
        <row r="7">
          <cell r="B7">
            <v>41872</v>
          </cell>
        </row>
      </sheetData>
      <sheetData sheetId="11">
        <row r="7">
          <cell r="B7">
            <v>41872</v>
          </cell>
        </row>
      </sheetData>
      <sheetData sheetId="12">
        <row r="7">
          <cell r="B7">
            <v>41872</v>
          </cell>
        </row>
      </sheetData>
      <sheetData sheetId="13">
        <row r="7">
          <cell r="B7">
            <v>41872</v>
          </cell>
        </row>
      </sheetData>
      <sheetData sheetId="14">
        <row r="36">
          <cell r="B36">
            <v>243.92001649690934</v>
          </cell>
        </row>
      </sheetData>
      <sheetData sheetId="15"/>
      <sheetData sheetId="16">
        <row r="12">
          <cell r="C12">
            <v>149.267261666667</v>
          </cell>
        </row>
        <row r="13">
          <cell r="C13">
            <v>149.06914499999999</v>
          </cell>
        </row>
        <row r="14">
          <cell r="C14">
            <v>148.354743333333</v>
          </cell>
        </row>
        <row r="15">
          <cell r="C15">
            <v>149.452773333333</v>
          </cell>
        </row>
        <row r="16">
          <cell r="C16">
            <v>151.34744333333299</v>
          </cell>
        </row>
        <row r="17">
          <cell r="C17">
            <v>149.7234</v>
          </cell>
        </row>
        <row r="18">
          <cell r="C18">
            <v>154.800006666667</v>
          </cell>
        </row>
        <row r="19">
          <cell r="C19">
            <v>154.61147666666699</v>
          </cell>
        </row>
        <row r="20">
          <cell r="C20">
            <v>161.99143166666701</v>
          </cell>
        </row>
        <row r="21">
          <cell r="C21">
            <v>161.823203333333</v>
          </cell>
        </row>
        <row r="22">
          <cell r="C22">
            <v>161.77970500000001</v>
          </cell>
        </row>
        <row r="23">
          <cell r="C23">
            <v>160.27915166666699</v>
          </cell>
        </row>
        <row r="24">
          <cell r="C24">
            <v>160.22849333333301</v>
          </cell>
        </row>
        <row r="25">
          <cell r="C25">
            <v>176.92</v>
          </cell>
        </row>
        <row r="26">
          <cell r="C26">
            <v>176.92</v>
          </cell>
        </row>
        <row r="27">
          <cell r="C27">
            <v>176.92</v>
          </cell>
        </row>
        <row r="28">
          <cell r="C28">
            <v>162.17362666666699</v>
          </cell>
        </row>
        <row r="29">
          <cell r="C29">
            <v>176.92</v>
          </cell>
        </row>
        <row r="30">
          <cell r="C30">
            <v>176.92</v>
          </cell>
        </row>
        <row r="31">
          <cell r="C31">
            <v>176.92</v>
          </cell>
        </row>
        <row r="32">
          <cell r="C32">
            <v>176.92</v>
          </cell>
        </row>
        <row r="33">
          <cell r="C33">
            <v>163.77238500000001</v>
          </cell>
        </row>
        <row r="34">
          <cell r="C34">
            <v>158.16442833333301</v>
          </cell>
        </row>
        <row r="35">
          <cell r="C35">
            <v>158.36133833333301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41873</v>
          </cell>
        </row>
      </sheetData>
      <sheetData sheetId="9"/>
      <sheetData sheetId="10">
        <row r="7">
          <cell r="B7">
            <v>41873</v>
          </cell>
        </row>
      </sheetData>
      <sheetData sheetId="11">
        <row r="7">
          <cell r="B7">
            <v>41873</v>
          </cell>
        </row>
      </sheetData>
      <sheetData sheetId="12">
        <row r="7">
          <cell r="B7">
            <v>41873</v>
          </cell>
        </row>
      </sheetData>
      <sheetData sheetId="13">
        <row r="7">
          <cell r="B7">
            <v>41873</v>
          </cell>
        </row>
      </sheetData>
      <sheetData sheetId="14">
        <row r="36">
          <cell r="B36">
            <v>249.58240417612831</v>
          </cell>
        </row>
      </sheetData>
      <sheetData sheetId="15"/>
      <sheetData sheetId="16">
        <row r="12">
          <cell r="C12">
            <v>157.37899999999999</v>
          </cell>
        </row>
        <row r="13">
          <cell r="C13">
            <v>152.24550333333301</v>
          </cell>
        </row>
        <row r="14">
          <cell r="C14">
            <v>152.04928833333301</v>
          </cell>
        </row>
        <row r="15">
          <cell r="C15">
            <v>151.27210333333301</v>
          </cell>
        </row>
        <row r="16">
          <cell r="C16">
            <v>151.29130000000001</v>
          </cell>
        </row>
        <row r="17">
          <cell r="C17">
            <v>152.25371833333301</v>
          </cell>
        </row>
        <row r="18">
          <cell r="C18">
            <v>150.46426500000001</v>
          </cell>
        </row>
        <row r="19">
          <cell r="C19">
            <v>154.01610666666701</v>
          </cell>
        </row>
        <row r="20">
          <cell r="C20">
            <v>160.57023333333299</v>
          </cell>
        </row>
        <row r="21">
          <cell r="C21">
            <v>162.45448999999999</v>
          </cell>
        </row>
        <row r="22">
          <cell r="C22">
            <v>163.60777666666701</v>
          </cell>
        </row>
        <row r="23">
          <cell r="C23">
            <v>176.628111666667</v>
          </cell>
        </row>
        <row r="24">
          <cell r="C24">
            <v>159.348085</v>
          </cell>
        </row>
        <row r="25">
          <cell r="C25">
            <v>161.374306666667</v>
          </cell>
        </row>
        <row r="26">
          <cell r="C26">
            <v>176.92</v>
          </cell>
        </row>
        <row r="27">
          <cell r="C27">
            <v>176.92</v>
          </cell>
        </row>
        <row r="28">
          <cell r="C28">
            <v>163.00519333333301</v>
          </cell>
        </row>
        <row r="29">
          <cell r="C29">
            <v>161.42842666666701</v>
          </cell>
        </row>
        <row r="30">
          <cell r="C30">
            <v>176.92</v>
          </cell>
        </row>
        <row r="31">
          <cell r="C31">
            <v>176.92</v>
          </cell>
        </row>
        <row r="32">
          <cell r="C32">
            <v>176.92</v>
          </cell>
        </row>
        <row r="33">
          <cell r="C33">
            <v>163.30597166666701</v>
          </cell>
        </row>
        <row r="34">
          <cell r="C34">
            <v>160.52503666666701</v>
          </cell>
        </row>
        <row r="35">
          <cell r="C35">
            <v>157.37899999999999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41874</v>
          </cell>
        </row>
      </sheetData>
      <sheetData sheetId="9"/>
      <sheetData sheetId="10">
        <row r="7">
          <cell r="B7">
            <v>41874</v>
          </cell>
        </row>
      </sheetData>
      <sheetData sheetId="11">
        <row r="7">
          <cell r="B7">
            <v>41874</v>
          </cell>
        </row>
      </sheetData>
      <sheetData sheetId="12">
        <row r="7">
          <cell r="B7">
            <v>41874</v>
          </cell>
        </row>
      </sheetData>
      <sheetData sheetId="13">
        <row r="7">
          <cell r="B7">
            <v>41874</v>
          </cell>
        </row>
      </sheetData>
      <sheetData sheetId="14">
        <row r="36">
          <cell r="B36">
            <v>231.6125133075588</v>
          </cell>
        </row>
      </sheetData>
      <sheetData sheetId="15"/>
      <sheetData sheetId="16">
        <row r="12">
          <cell r="C12">
            <v>162.31691833333301</v>
          </cell>
        </row>
        <row r="13">
          <cell r="C13">
            <v>159.306678333333</v>
          </cell>
        </row>
        <row r="14">
          <cell r="C14">
            <v>159.43825166666699</v>
          </cell>
        </row>
        <row r="15">
          <cell r="C15">
            <v>159.409893333333</v>
          </cell>
        </row>
        <row r="16">
          <cell r="C16">
            <v>159.43442833333299</v>
          </cell>
        </row>
        <row r="17">
          <cell r="C17">
            <v>159.429531666667</v>
          </cell>
        </row>
        <row r="18">
          <cell r="C18">
            <v>160.590755</v>
          </cell>
        </row>
        <row r="19">
          <cell r="C19">
            <v>162.91589500000001</v>
          </cell>
        </row>
        <row r="20">
          <cell r="C20">
            <v>159.441396666667</v>
          </cell>
        </row>
        <row r="21">
          <cell r="C21">
            <v>160.93244999999999</v>
          </cell>
        </row>
        <row r="22">
          <cell r="C22">
            <v>159.53412666666699</v>
          </cell>
        </row>
        <row r="23">
          <cell r="C23">
            <v>160.06112999999999</v>
          </cell>
        </row>
        <row r="24">
          <cell r="C24">
            <v>159.63726500000001</v>
          </cell>
        </row>
        <row r="25">
          <cell r="C25">
            <v>159.74895833333301</v>
          </cell>
        </row>
        <row r="26">
          <cell r="C26">
            <v>176.92</v>
          </cell>
        </row>
        <row r="27">
          <cell r="C27">
            <v>159.72766666666701</v>
          </cell>
        </row>
        <row r="28">
          <cell r="C28">
            <v>159.68766500000001</v>
          </cell>
        </row>
        <row r="29">
          <cell r="C29">
            <v>160.74424666666701</v>
          </cell>
        </row>
        <row r="30">
          <cell r="C30">
            <v>176.92</v>
          </cell>
        </row>
        <row r="31">
          <cell r="C31">
            <v>176.92</v>
          </cell>
        </row>
        <row r="32">
          <cell r="C32">
            <v>176.92</v>
          </cell>
        </row>
        <row r="33">
          <cell r="C33">
            <v>176.92</v>
          </cell>
        </row>
        <row r="34">
          <cell r="C34">
            <v>165.20780500000001</v>
          </cell>
        </row>
        <row r="35">
          <cell r="C35">
            <v>160.78485166666701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41875</v>
          </cell>
        </row>
      </sheetData>
      <sheetData sheetId="9"/>
      <sheetData sheetId="10">
        <row r="7">
          <cell r="B7">
            <v>41875</v>
          </cell>
        </row>
      </sheetData>
      <sheetData sheetId="11">
        <row r="7">
          <cell r="B7">
            <v>41875</v>
          </cell>
        </row>
      </sheetData>
      <sheetData sheetId="12">
        <row r="7">
          <cell r="B7">
            <v>41875</v>
          </cell>
        </row>
      </sheetData>
      <sheetData sheetId="13">
        <row r="7">
          <cell r="B7">
            <v>41875</v>
          </cell>
        </row>
      </sheetData>
      <sheetData sheetId="14">
        <row r="36">
          <cell r="B36">
            <v>212.06858277905047</v>
          </cell>
        </row>
      </sheetData>
      <sheetData sheetId="15"/>
      <sheetData sheetId="16">
        <row r="12">
          <cell r="C12">
            <v>158.41751666666701</v>
          </cell>
        </row>
        <row r="13">
          <cell r="C13">
            <v>160.84116333333299</v>
          </cell>
        </row>
        <row r="14">
          <cell r="C14">
            <v>157.37899999999999</v>
          </cell>
        </row>
        <row r="15">
          <cell r="C15">
            <v>155.62434833333299</v>
          </cell>
        </row>
        <row r="16">
          <cell r="C16">
            <v>154.65182166666699</v>
          </cell>
        </row>
        <row r="17">
          <cell r="C17">
            <v>152.99572000000001</v>
          </cell>
        </row>
        <row r="18">
          <cell r="C18">
            <v>150.5034</v>
          </cell>
        </row>
        <row r="19">
          <cell r="C19">
            <v>151.51509166666699</v>
          </cell>
        </row>
        <row r="20">
          <cell r="C20">
            <v>176.92</v>
          </cell>
        </row>
        <row r="21">
          <cell r="C21">
            <v>162.84664166666701</v>
          </cell>
        </row>
        <row r="22">
          <cell r="C22">
            <v>176.92</v>
          </cell>
        </row>
        <row r="23">
          <cell r="C23">
            <v>176.92</v>
          </cell>
        </row>
        <row r="24">
          <cell r="C24">
            <v>164.37741666666699</v>
          </cell>
        </row>
        <row r="25">
          <cell r="C25">
            <v>164.37753333333299</v>
          </cell>
        </row>
        <row r="26">
          <cell r="C26">
            <v>164.37018333333299</v>
          </cell>
        </row>
        <row r="27">
          <cell r="C27">
            <v>176.92</v>
          </cell>
        </row>
        <row r="28">
          <cell r="C28">
            <v>164.345773333333</v>
          </cell>
        </row>
        <row r="29">
          <cell r="C29">
            <v>176.92</v>
          </cell>
        </row>
        <row r="30">
          <cell r="C30">
            <v>176.92</v>
          </cell>
        </row>
        <row r="31">
          <cell r="C31">
            <v>176.92</v>
          </cell>
        </row>
        <row r="32">
          <cell r="C32">
            <v>176.92</v>
          </cell>
        </row>
        <row r="33">
          <cell r="C33">
            <v>161.94294500000001</v>
          </cell>
        </row>
        <row r="34">
          <cell r="C34">
            <v>161.43047000000001</v>
          </cell>
        </row>
        <row r="35">
          <cell r="C35">
            <v>158.34752333333299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41876</v>
          </cell>
        </row>
      </sheetData>
      <sheetData sheetId="9"/>
      <sheetData sheetId="10">
        <row r="7">
          <cell r="B7">
            <v>41876</v>
          </cell>
        </row>
      </sheetData>
      <sheetData sheetId="11">
        <row r="7">
          <cell r="B7">
            <v>41876</v>
          </cell>
        </row>
      </sheetData>
      <sheetData sheetId="12">
        <row r="7">
          <cell r="B7">
            <v>41876</v>
          </cell>
        </row>
      </sheetData>
      <sheetData sheetId="13">
        <row r="7">
          <cell r="B7">
            <v>41876</v>
          </cell>
        </row>
      </sheetData>
      <sheetData sheetId="14">
        <row r="36">
          <cell r="B36">
            <v>241.91372885690748</v>
          </cell>
        </row>
      </sheetData>
      <sheetData sheetId="15"/>
      <sheetData sheetId="16">
        <row r="12">
          <cell r="C12">
            <v>155.571288333333</v>
          </cell>
        </row>
        <row r="13">
          <cell r="C13">
            <v>150.95878500000001</v>
          </cell>
        </row>
        <row r="14">
          <cell r="C14">
            <v>156.74575833333299</v>
          </cell>
        </row>
        <row r="15">
          <cell r="C15">
            <v>177.39</v>
          </cell>
        </row>
        <row r="16">
          <cell r="C16">
            <v>152.24566666666701</v>
          </cell>
        </row>
        <row r="17">
          <cell r="C17">
            <v>159.104121666667</v>
          </cell>
        </row>
        <row r="18">
          <cell r="C18">
            <v>159.75748999999999</v>
          </cell>
        </row>
        <row r="19">
          <cell r="C19">
            <v>164.21231666666699</v>
          </cell>
        </row>
        <row r="20">
          <cell r="C20">
            <v>160.104876666667</v>
          </cell>
        </row>
        <row r="21">
          <cell r="C21">
            <v>177.39</v>
          </cell>
        </row>
        <row r="22">
          <cell r="C22">
            <v>177.39</v>
          </cell>
        </row>
        <row r="23">
          <cell r="C23">
            <v>177.39</v>
          </cell>
        </row>
        <row r="24">
          <cell r="C24">
            <v>177.39</v>
          </cell>
        </row>
        <row r="25">
          <cell r="C25">
            <v>177.39</v>
          </cell>
        </row>
        <row r="26">
          <cell r="C26">
            <v>177.39</v>
          </cell>
        </row>
        <row r="27">
          <cell r="C27">
            <v>177.39</v>
          </cell>
        </row>
        <row r="28">
          <cell r="C28">
            <v>177.39</v>
          </cell>
        </row>
        <row r="29">
          <cell r="C29">
            <v>177.39</v>
          </cell>
        </row>
        <row r="30">
          <cell r="C30">
            <v>177.39</v>
          </cell>
        </row>
        <row r="31">
          <cell r="C31">
            <v>177.39</v>
          </cell>
        </row>
        <row r="32">
          <cell r="C32">
            <v>177.39</v>
          </cell>
        </row>
        <row r="33">
          <cell r="C33">
            <v>174.675858333333</v>
          </cell>
        </row>
        <row r="34">
          <cell r="C34">
            <v>161.62781166666699</v>
          </cell>
        </row>
        <row r="35">
          <cell r="C35">
            <v>158.941071666667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41877</v>
          </cell>
        </row>
      </sheetData>
      <sheetData sheetId="9"/>
      <sheetData sheetId="10">
        <row r="7">
          <cell r="B7">
            <v>41877</v>
          </cell>
        </row>
      </sheetData>
      <sheetData sheetId="11">
        <row r="7">
          <cell r="B7">
            <v>41877</v>
          </cell>
        </row>
      </sheetData>
      <sheetData sheetId="12">
        <row r="7">
          <cell r="B7">
            <v>41877</v>
          </cell>
        </row>
      </sheetData>
      <sheetData sheetId="13">
        <row r="7">
          <cell r="B7">
            <v>41877</v>
          </cell>
        </row>
      </sheetData>
      <sheetData sheetId="14">
        <row r="36">
          <cell r="B36">
            <v>267.56682795163215</v>
          </cell>
        </row>
      </sheetData>
      <sheetData sheetId="15"/>
      <sheetData sheetId="16">
        <row r="12">
          <cell r="C12">
            <v>158.22576000000001</v>
          </cell>
        </row>
        <row r="13">
          <cell r="C13">
            <v>158.127176666667</v>
          </cell>
        </row>
        <row r="14">
          <cell r="C14">
            <v>153.84299999999999</v>
          </cell>
        </row>
        <row r="15">
          <cell r="C15">
            <v>151.70278500000001</v>
          </cell>
        </row>
        <row r="16">
          <cell r="C16">
            <v>157.624666666667</v>
          </cell>
        </row>
        <row r="17">
          <cell r="C17">
            <v>157.45909666666699</v>
          </cell>
        </row>
        <row r="18">
          <cell r="C18">
            <v>157.79696999999999</v>
          </cell>
        </row>
        <row r="19">
          <cell r="C19">
            <v>163.10584</v>
          </cell>
        </row>
        <row r="20">
          <cell r="C20">
            <v>177.39</v>
          </cell>
        </row>
        <row r="21">
          <cell r="C21">
            <v>177.39</v>
          </cell>
        </row>
        <row r="22">
          <cell r="C22">
            <v>177.39</v>
          </cell>
        </row>
        <row r="23">
          <cell r="C23">
            <v>177.39</v>
          </cell>
        </row>
        <row r="24">
          <cell r="C24">
            <v>177.20161666666701</v>
          </cell>
        </row>
        <row r="25">
          <cell r="C25">
            <v>177.39</v>
          </cell>
        </row>
        <row r="26">
          <cell r="C26">
            <v>177.39</v>
          </cell>
        </row>
        <row r="27">
          <cell r="C27">
            <v>177.39</v>
          </cell>
        </row>
        <row r="28">
          <cell r="C28">
            <v>177.39</v>
          </cell>
        </row>
        <row r="29">
          <cell r="C29">
            <v>177.39</v>
          </cell>
        </row>
        <row r="30">
          <cell r="C30">
            <v>172.150358333333</v>
          </cell>
        </row>
        <row r="31">
          <cell r="C31">
            <v>170.320783333333</v>
          </cell>
        </row>
        <row r="32">
          <cell r="C32">
            <v>177.39</v>
          </cell>
        </row>
        <row r="33">
          <cell r="C33">
            <v>176.73094333333299</v>
          </cell>
        </row>
        <row r="34">
          <cell r="C34">
            <v>159.859798333333</v>
          </cell>
        </row>
        <row r="35">
          <cell r="C35">
            <v>154.62568833333299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41878</v>
          </cell>
        </row>
      </sheetData>
      <sheetData sheetId="9"/>
      <sheetData sheetId="10">
        <row r="7">
          <cell r="B7">
            <v>41878</v>
          </cell>
        </row>
      </sheetData>
      <sheetData sheetId="11">
        <row r="7">
          <cell r="B7">
            <v>41878</v>
          </cell>
        </row>
      </sheetData>
      <sheetData sheetId="12">
        <row r="7">
          <cell r="B7">
            <v>41878</v>
          </cell>
        </row>
      </sheetData>
      <sheetData sheetId="13">
        <row r="7">
          <cell r="B7">
            <v>41878</v>
          </cell>
        </row>
      </sheetData>
      <sheetData sheetId="14">
        <row r="36">
          <cell r="B36">
            <v>234.52527670009465</v>
          </cell>
        </row>
      </sheetData>
      <sheetData sheetId="15"/>
      <sheetData sheetId="16">
        <row r="12">
          <cell r="C12">
            <v>151.15028333333299</v>
          </cell>
        </row>
        <row r="13">
          <cell r="C13">
            <v>148.89410000000001</v>
          </cell>
        </row>
        <row r="14">
          <cell r="C14">
            <v>148.89410000000001</v>
          </cell>
        </row>
        <row r="15">
          <cell r="C15">
            <v>149.01375166666699</v>
          </cell>
        </row>
        <row r="16">
          <cell r="C16">
            <v>155.79354000000001</v>
          </cell>
        </row>
        <row r="17">
          <cell r="C17">
            <v>158.43373</v>
          </cell>
        </row>
        <row r="18">
          <cell r="C18">
            <v>157.70930000000001</v>
          </cell>
        </row>
        <row r="19">
          <cell r="C19">
            <v>162.17315500000001</v>
          </cell>
        </row>
        <row r="20">
          <cell r="C20">
            <v>175.57300499999999</v>
          </cell>
        </row>
        <row r="21">
          <cell r="C21">
            <v>177.39</v>
          </cell>
        </row>
        <row r="22">
          <cell r="C22">
            <v>177.39</v>
          </cell>
        </row>
        <row r="23">
          <cell r="C23">
            <v>177.39</v>
          </cell>
        </row>
        <row r="24">
          <cell r="C24">
            <v>177.39</v>
          </cell>
        </row>
        <row r="25">
          <cell r="C25">
            <v>177.39</v>
          </cell>
        </row>
        <row r="26">
          <cell r="C26">
            <v>177.39</v>
          </cell>
        </row>
        <row r="27">
          <cell r="C27">
            <v>177.39</v>
          </cell>
        </row>
        <row r="28">
          <cell r="C28">
            <v>177.39</v>
          </cell>
        </row>
        <row r="29">
          <cell r="C29">
            <v>177.39</v>
          </cell>
        </row>
        <row r="30">
          <cell r="C30">
            <v>173.51532166666701</v>
          </cell>
        </row>
        <row r="31">
          <cell r="C31">
            <v>177.39</v>
          </cell>
        </row>
        <row r="32">
          <cell r="C32">
            <v>177.39</v>
          </cell>
        </row>
        <row r="33">
          <cell r="C33">
            <v>177.39</v>
          </cell>
        </row>
        <row r="34">
          <cell r="C34">
            <v>159.91507166666699</v>
          </cell>
        </row>
        <row r="35">
          <cell r="C35">
            <v>159.57049499999999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NORTE"/>
      <sheetName val="DISSUR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41852</v>
          </cell>
        </row>
      </sheetData>
      <sheetData sheetId="9"/>
      <sheetData sheetId="10">
        <row r="7">
          <cell r="B7">
            <v>41852</v>
          </cell>
        </row>
      </sheetData>
      <sheetData sheetId="11">
        <row r="7">
          <cell r="B7">
            <v>41852</v>
          </cell>
        </row>
      </sheetData>
      <sheetData sheetId="12">
        <row r="7">
          <cell r="B7">
            <v>41852</v>
          </cell>
        </row>
      </sheetData>
      <sheetData sheetId="13">
        <row r="7">
          <cell r="B7">
            <v>41852</v>
          </cell>
        </row>
      </sheetData>
      <sheetData sheetId="14">
        <row r="36">
          <cell r="B36">
            <v>260.44527133588338</v>
          </cell>
        </row>
      </sheetData>
      <sheetData sheetId="15"/>
      <sheetData sheetId="16">
        <row r="12">
          <cell r="C12">
            <v>152.82566499999999</v>
          </cell>
        </row>
        <row r="13">
          <cell r="C13">
            <v>152.95053999999999</v>
          </cell>
        </row>
        <row r="14">
          <cell r="C14">
            <v>154.26638333333301</v>
          </cell>
        </row>
        <row r="15">
          <cell r="C15">
            <v>153.57722166666699</v>
          </cell>
        </row>
        <row r="16">
          <cell r="C16">
            <v>153.64420999999999</v>
          </cell>
        </row>
        <row r="17">
          <cell r="C17">
            <v>151.256</v>
          </cell>
        </row>
        <row r="18">
          <cell r="C18">
            <v>151.256</v>
          </cell>
        </row>
        <row r="19">
          <cell r="C19">
            <v>153.07507000000001</v>
          </cell>
        </row>
        <row r="20">
          <cell r="C20">
            <v>154.33687499999999</v>
          </cell>
        </row>
        <row r="21">
          <cell r="C21">
            <v>152.59395166666701</v>
          </cell>
        </row>
        <row r="22">
          <cell r="C22">
            <v>152.41276666666701</v>
          </cell>
        </row>
        <row r="23">
          <cell r="C23">
            <v>161.16096666666701</v>
          </cell>
        </row>
        <row r="24">
          <cell r="C24">
            <v>160.88403666666699</v>
          </cell>
        </row>
        <row r="25">
          <cell r="C25">
            <v>160.51785000000001</v>
          </cell>
        </row>
        <row r="26">
          <cell r="C26">
            <v>163.010786666667</v>
          </cell>
        </row>
        <row r="27">
          <cell r="C27">
            <v>161.55225833333299</v>
          </cell>
        </row>
        <row r="28">
          <cell r="C28">
            <v>158.83388333333301</v>
          </cell>
        </row>
        <row r="29">
          <cell r="C29">
            <v>152.46104</v>
          </cell>
        </row>
        <row r="30">
          <cell r="C30">
            <v>156.409685</v>
          </cell>
        </row>
        <row r="31">
          <cell r="C31">
            <v>163.27547999999999</v>
          </cell>
        </row>
        <row r="32">
          <cell r="C32">
            <v>160.76057333333301</v>
          </cell>
        </row>
        <row r="33">
          <cell r="C33">
            <v>161.55419833333301</v>
          </cell>
        </row>
        <row r="34">
          <cell r="C34">
            <v>155.54987</v>
          </cell>
        </row>
        <row r="35">
          <cell r="C35">
            <v>151.256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41879</v>
          </cell>
        </row>
      </sheetData>
      <sheetData sheetId="9"/>
      <sheetData sheetId="10">
        <row r="7">
          <cell r="B7">
            <v>41879</v>
          </cell>
        </row>
      </sheetData>
      <sheetData sheetId="11">
        <row r="7">
          <cell r="B7">
            <v>41879</v>
          </cell>
        </row>
      </sheetData>
      <sheetData sheetId="12">
        <row r="7">
          <cell r="B7">
            <v>41879</v>
          </cell>
        </row>
      </sheetData>
      <sheetData sheetId="13">
        <row r="7">
          <cell r="B7">
            <v>41879</v>
          </cell>
        </row>
      </sheetData>
      <sheetData sheetId="14">
        <row r="36">
          <cell r="B36">
            <v>239.22372115226068</v>
          </cell>
        </row>
      </sheetData>
      <sheetData sheetId="15"/>
      <sheetData sheetId="16">
        <row r="12">
          <cell r="C12">
            <v>158.373526666667</v>
          </cell>
        </row>
        <row r="13">
          <cell r="C13">
            <v>156.39868166666699</v>
          </cell>
        </row>
        <row r="14">
          <cell r="C14">
            <v>156.39817333333301</v>
          </cell>
        </row>
        <row r="15">
          <cell r="C15">
            <v>156.36145833333299</v>
          </cell>
        </row>
        <row r="16">
          <cell r="C16">
            <v>161.13619333333301</v>
          </cell>
        </row>
        <row r="17">
          <cell r="C17">
            <v>163.095891666667</v>
          </cell>
        </row>
        <row r="18">
          <cell r="C18">
            <v>159.90056999999999</v>
          </cell>
        </row>
        <row r="19">
          <cell r="C19">
            <v>161.659181666667</v>
          </cell>
        </row>
        <row r="20">
          <cell r="C20">
            <v>177.39</v>
          </cell>
        </row>
        <row r="21">
          <cell r="C21">
            <v>177.39</v>
          </cell>
        </row>
        <row r="22">
          <cell r="C22">
            <v>177.39</v>
          </cell>
        </row>
        <row r="23">
          <cell r="C23">
            <v>177.39</v>
          </cell>
        </row>
        <row r="24">
          <cell r="C24">
            <v>173.40598333333301</v>
          </cell>
        </row>
        <row r="25">
          <cell r="C25">
            <v>158.96995999999999</v>
          </cell>
        </row>
        <row r="26">
          <cell r="C26">
            <v>174.32077166666701</v>
          </cell>
        </row>
        <row r="27">
          <cell r="C27">
            <v>177.39</v>
          </cell>
        </row>
        <row r="28">
          <cell r="C28">
            <v>177.39</v>
          </cell>
        </row>
        <row r="29">
          <cell r="C29">
            <v>158.959358333333</v>
          </cell>
        </row>
        <row r="30">
          <cell r="C30">
            <v>175.60889666666699</v>
          </cell>
        </row>
        <row r="31">
          <cell r="C31">
            <v>177.39</v>
          </cell>
        </row>
        <row r="32">
          <cell r="C32">
            <v>177.39</v>
          </cell>
        </row>
        <row r="33">
          <cell r="C33">
            <v>177.39</v>
          </cell>
        </row>
        <row r="34">
          <cell r="C34">
            <v>153.48490833333301</v>
          </cell>
        </row>
        <row r="35">
          <cell r="C35">
            <v>150.64790333333301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41880</v>
          </cell>
        </row>
      </sheetData>
      <sheetData sheetId="9"/>
      <sheetData sheetId="10">
        <row r="7">
          <cell r="B7">
            <v>41880</v>
          </cell>
        </row>
      </sheetData>
      <sheetData sheetId="11">
        <row r="7">
          <cell r="B7">
            <v>41880</v>
          </cell>
        </row>
      </sheetData>
      <sheetData sheetId="12">
        <row r="7">
          <cell r="B7">
            <v>41880</v>
          </cell>
        </row>
      </sheetData>
      <sheetData sheetId="13">
        <row r="7">
          <cell r="B7">
            <v>41880</v>
          </cell>
        </row>
      </sheetData>
      <sheetData sheetId="14">
        <row r="36">
          <cell r="B36">
            <v>235.56807083909121</v>
          </cell>
        </row>
      </sheetData>
      <sheetData sheetId="15"/>
      <sheetData sheetId="16">
        <row r="12">
          <cell r="C12">
            <v>148.727475</v>
          </cell>
        </row>
        <row r="13">
          <cell r="C13">
            <v>148.501151666666</v>
          </cell>
        </row>
        <row r="14">
          <cell r="C14">
            <v>148.43806833333301</v>
          </cell>
        </row>
        <row r="15">
          <cell r="C15">
            <v>149.21131333333301</v>
          </cell>
        </row>
        <row r="16">
          <cell r="C16">
            <v>150.80035833333301</v>
          </cell>
        </row>
        <row r="17">
          <cell r="C17">
            <v>151.87237833333299</v>
          </cell>
        </row>
        <row r="18">
          <cell r="C18">
            <v>152.567601666667</v>
          </cell>
        </row>
        <row r="19">
          <cell r="C19">
            <v>163.416315</v>
          </cell>
        </row>
        <row r="20">
          <cell r="C20">
            <v>160.66908333333299</v>
          </cell>
        </row>
        <row r="21">
          <cell r="C21">
            <v>158.987245</v>
          </cell>
        </row>
        <row r="22">
          <cell r="C22">
            <v>159.02023333333301</v>
          </cell>
        </row>
        <row r="23">
          <cell r="C23">
            <v>159.02553333333299</v>
          </cell>
        </row>
        <row r="24">
          <cell r="C24">
            <v>159.114566666667</v>
          </cell>
        </row>
        <row r="25">
          <cell r="C25">
            <v>159.07229166666701</v>
          </cell>
        </row>
        <row r="26">
          <cell r="C26">
            <v>159.85032000000001</v>
          </cell>
        </row>
        <row r="27">
          <cell r="C27">
            <v>159.946018333333</v>
          </cell>
        </row>
        <row r="28">
          <cell r="C28">
            <v>159.675733333333</v>
          </cell>
        </row>
        <row r="29">
          <cell r="C29">
            <v>162.59861833333301</v>
          </cell>
        </row>
        <row r="30">
          <cell r="C30">
            <v>177.39</v>
          </cell>
        </row>
        <row r="31">
          <cell r="C31">
            <v>177.39</v>
          </cell>
        </row>
        <row r="32">
          <cell r="C32">
            <v>161.319326666667</v>
          </cell>
        </row>
        <row r="33">
          <cell r="C33">
            <v>162.43885</v>
          </cell>
        </row>
        <row r="34">
          <cell r="C34">
            <v>156.451336666667</v>
          </cell>
        </row>
        <row r="35">
          <cell r="C35">
            <v>163.32913666666701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41881</v>
          </cell>
        </row>
      </sheetData>
      <sheetData sheetId="9"/>
      <sheetData sheetId="10">
        <row r="7">
          <cell r="B7">
            <v>41881</v>
          </cell>
        </row>
      </sheetData>
      <sheetData sheetId="11">
        <row r="7">
          <cell r="B7">
            <v>41881</v>
          </cell>
        </row>
      </sheetData>
      <sheetData sheetId="12">
        <row r="7">
          <cell r="B7">
            <v>41881</v>
          </cell>
        </row>
      </sheetData>
      <sheetData sheetId="13">
        <row r="7">
          <cell r="B7">
            <v>41881</v>
          </cell>
        </row>
      </sheetData>
      <sheetData sheetId="14">
        <row r="36">
          <cell r="B36">
            <v>234.76128604193627</v>
          </cell>
        </row>
      </sheetData>
      <sheetData sheetId="15"/>
      <sheetData sheetId="16">
        <row r="12">
          <cell r="C12">
            <v>148.53254999999999</v>
          </cell>
        </row>
        <row r="13">
          <cell r="C13">
            <v>148.410731666667</v>
          </cell>
        </row>
        <row r="14">
          <cell r="C14">
            <v>148.466356666667</v>
          </cell>
        </row>
        <row r="15">
          <cell r="C15">
            <v>148.39856</v>
          </cell>
        </row>
        <row r="16">
          <cell r="C16">
            <v>149.53214</v>
          </cell>
        </row>
        <row r="17">
          <cell r="C17">
            <v>160.34212500000001</v>
          </cell>
        </row>
        <row r="18">
          <cell r="C18">
            <v>177.39</v>
          </cell>
        </row>
        <row r="19">
          <cell r="C19">
            <v>177.39</v>
          </cell>
        </row>
        <row r="20">
          <cell r="C20">
            <v>177.39</v>
          </cell>
        </row>
        <row r="21">
          <cell r="C21">
            <v>161.98706000000001</v>
          </cell>
        </row>
        <row r="22">
          <cell r="C22">
            <v>177.39</v>
          </cell>
        </row>
        <row r="23">
          <cell r="C23">
            <v>176.25378166666701</v>
          </cell>
        </row>
        <row r="24">
          <cell r="C24">
            <v>159.84893666666699</v>
          </cell>
        </row>
        <row r="25">
          <cell r="C25">
            <v>160.42504500000001</v>
          </cell>
        </row>
        <row r="26">
          <cell r="C26">
            <v>157.594513333333</v>
          </cell>
        </row>
        <row r="27">
          <cell r="C27">
            <v>157.58740166666701</v>
          </cell>
        </row>
        <row r="28">
          <cell r="C28">
            <v>160.03640833333299</v>
          </cell>
        </row>
        <row r="29">
          <cell r="C29">
            <v>159.559991666667</v>
          </cell>
        </row>
        <row r="30">
          <cell r="C30">
            <v>177.39</v>
          </cell>
        </row>
        <row r="31">
          <cell r="C31">
            <v>177.39</v>
          </cell>
        </row>
        <row r="32">
          <cell r="C32">
            <v>158.850846666667</v>
          </cell>
        </row>
        <row r="33">
          <cell r="C33">
            <v>177.39</v>
          </cell>
        </row>
        <row r="34">
          <cell r="C34">
            <v>160.15691333333299</v>
          </cell>
        </row>
        <row r="35">
          <cell r="C35">
            <v>156.779368333333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41882</v>
          </cell>
        </row>
      </sheetData>
      <sheetData sheetId="9"/>
      <sheetData sheetId="10">
        <row r="7">
          <cell r="B7">
            <v>41882</v>
          </cell>
        </row>
      </sheetData>
      <sheetData sheetId="11">
        <row r="7">
          <cell r="B7">
            <v>41882</v>
          </cell>
        </row>
      </sheetData>
      <sheetData sheetId="12">
        <row r="7">
          <cell r="B7">
            <v>41882</v>
          </cell>
        </row>
      </sheetData>
      <sheetData sheetId="13">
        <row r="7">
          <cell r="B7">
            <v>41882</v>
          </cell>
        </row>
      </sheetData>
      <sheetData sheetId="14">
        <row r="36">
          <cell r="B36">
            <v>221.73128232008651</v>
          </cell>
        </row>
      </sheetData>
      <sheetData sheetId="15"/>
      <sheetData sheetId="16">
        <row r="12">
          <cell r="C12">
            <v>148.46979999999999</v>
          </cell>
        </row>
        <row r="13">
          <cell r="C13">
            <v>150.396453333333</v>
          </cell>
        </row>
        <row r="14">
          <cell r="C14">
            <v>148.16759999999999</v>
          </cell>
        </row>
        <row r="15">
          <cell r="C15">
            <v>148.16759999999999</v>
          </cell>
        </row>
        <row r="16">
          <cell r="C16">
            <v>148.16759999999999</v>
          </cell>
        </row>
        <row r="17">
          <cell r="C17">
            <v>148.16759999999999</v>
          </cell>
        </row>
        <row r="18">
          <cell r="C18">
            <v>149.83949999999999</v>
          </cell>
        </row>
        <row r="19">
          <cell r="C19">
            <v>148.16759999999999</v>
          </cell>
        </row>
        <row r="20">
          <cell r="C20">
            <v>165.86539500000001</v>
          </cell>
        </row>
        <row r="21">
          <cell r="C21">
            <v>148.16759999999999</v>
          </cell>
        </row>
        <row r="22">
          <cell r="C22">
            <v>148.16759999999999</v>
          </cell>
        </row>
        <row r="23">
          <cell r="C23">
            <v>148.16759999999999</v>
          </cell>
        </row>
        <row r="24">
          <cell r="C24">
            <v>177.39</v>
          </cell>
        </row>
        <row r="25">
          <cell r="C25">
            <v>177.39</v>
          </cell>
        </row>
        <row r="26">
          <cell r="C26">
            <v>148.41779666666699</v>
          </cell>
        </row>
        <row r="27">
          <cell r="C27">
            <v>148.379955</v>
          </cell>
        </row>
        <row r="28">
          <cell r="C28">
            <v>148.426398333333</v>
          </cell>
        </row>
        <row r="29">
          <cell r="C29">
            <v>148.85139166666701</v>
          </cell>
        </row>
        <row r="30">
          <cell r="C30">
            <v>177.39</v>
          </cell>
        </row>
        <row r="31">
          <cell r="C31">
            <v>159.09060833333299</v>
          </cell>
        </row>
        <row r="32">
          <cell r="C32">
            <v>153.494728333333</v>
          </cell>
        </row>
        <row r="33">
          <cell r="C33">
            <v>149.84898833333301</v>
          </cell>
        </row>
        <row r="34">
          <cell r="C34">
            <v>149.834915</v>
          </cell>
        </row>
        <row r="35">
          <cell r="C35">
            <v>148.16759999999999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41852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41853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41854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41855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41856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41857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41853</v>
          </cell>
        </row>
      </sheetData>
      <sheetData sheetId="9"/>
      <sheetData sheetId="10">
        <row r="7">
          <cell r="B7">
            <v>41853</v>
          </cell>
        </row>
      </sheetData>
      <sheetData sheetId="11">
        <row r="7">
          <cell r="B7">
            <v>41853</v>
          </cell>
        </row>
      </sheetData>
      <sheetData sheetId="12">
        <row r="7">
          <cell r="B7">
            <v>41853</v>
          </cell>
        </row>
      </sheetData>
      <sheetData sheetId="13">
        <row r="7">
          <cell r="B7">
            <v>41853</v>
          </cell>
        </row>
      </sheetData>
      <sheetData sheetId="14">
        <row r="36">
          <cell r="B36">
            <v>256.49636462879954</v>
          </cell>
        </row>
      </sheetData>
      <sheetData sheetId="15"/>
      <sheetData sheetId="16">
        <row r="12">
          <cell r="C12">
            <v>155.063741666666</v>
          </cell>
        </row>
        <row r="13">
          <cell r="C13">
            <v>153.584</v>
          </cell>
        </row>
        <row r="14">
          <cell r="C14">
            <v>153.582281666667</v>
          </cell>
        </row>
        <row r="15">
          <cell r="C15">
            <v>151.256</v>
          </cell>
        </row>
        <row r="16">
          <cell r="C16">
            <v>157.48847333333299</v>
          </cell>
        </row>
        <row r="17">
          <cell r="C17">
            <v>152.11253833333299</v>
          </cell>
        </row>
        <row r="18">
          <cell r="C18">
            <v>154.97549333333299</v>
          </cell>
        </row>
        <row r="19">
          <cell r="C19">
            <v>152.51395500000001</v>
          </cell>
        </row>
        <row r="20">
          <cell r="C20">
            <v>154.503158333333</v>
          </cell>
        </row>
        <row r="21">
          <cell r="C21">
            <v>152.00190000000001</v>
          </cell>
        </row>
        <row r="22">
          <cell r="C22">
            <v>156.39159166666599</v>
          </cell>
        </row>
        <row r="23">
          <cell r="C23">
            <v>158.205266666667</v>
          </cell>
        </row>
        <row r="24">
          <cell r="C24">
            <v>155.272136666667</v>
          </cell>
        </row>
        <row r="25">
          <cell r="C25">
            <v>157.34665666666601</v>
          </cell>
        </row>
        <row r="26">
          <cell r="C26">
            <v>155.95141833333301</v>
          </cell>
        </row>
        <row r="27">
          <cell r="C27">
            <v>170.36476999999999</v>
          </cell>
        </row>
        <row r="28">
          <cell r="C28">
            <v>181.81</v>
          </cell>
        </row>
        <row r="29">
          <cell r="C29">
            <v>181.81</v>
          </cell>
        </row>
        <row r="30">
          <cell r="C30">
            <v>181.81</v>
          </cell>
        </row>
        <row r="31">
          <cell r="C31">
            <v>181.81</v>
          </cell>
        </row>
        <row r="32">
          <cell r="C32">
            <v>181.81</v>
          </cell>
        </row>
        <row r="33">
          <cell r="C33">
            <v>165.05441666666701</v>
          </cell>
        </row>
        <row r="34">
          <cell r="C34">
            <v>161.204403333333</v>
          </cell>
        </row>
        <row r="35">
          <cell r="C35">
            <v>159.598885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41858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41859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41860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41861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41862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41863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41864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41865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41866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41867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41854</v>
          </cell>
        </row>
      </sheetData>
      <sheetData sheetId="9"/>
      <sheetData sheetId="10">
        <row r="7">
          <cell r="B7">
            <v>41854</v>
          </cell>
        </row>
      </sheetData>
      <sheetData sheetId="11">
        <row r="7">
          <cell r="B7">
            <v>41854</v>
          </cell>
        </row>
      </sheetData>
      <sheetData sheetId="12">
        <row r="7">
          <cell r="B7">
            <v>41854</v>
          </cell>
        </row>
      </sheetData>
      <sheetData sheetId="13">
        <row r="7">
          <cell r="B7">
            <v>41854</v>
          </cell>
        </row>
      </sheetData>
      <sheetData sheetId="14">
        <row r="36">
          <cell r="B36">
            <v>218.48988523694419</v>
          </cell>
        </row>
      </sheetData>
      <sheetData sheetId="15"/>
      <sheetData sheetId="16">
        <row r="12">
          <cell r="C12">
            <v>161.80731666666699</v>
          </cell>
        </row>
        <row r="13">
          <cell r="C13">
            <v>159.01599999999999</v>
          </cell>
        </row>
        <row r="14">
          <cell r="C14">
            <v>159.01599999999999</v>
          </cell>
        </row>
        <row r="15">
          <cell r="C15">
            <v>156.84678</v>
          </cell>
        </row>
        <row r="16">
          <cell r="C16">
            <v>152.998661666667</v>
          </cell>
        </row>
        <row r="17">
          <cell r="C17">
            <v>153.58560499999999</v>
          </cell>
        </row>
        <row r="18">
          <cell r="C18">
            <v>153.218183333333</v>
          </cell>
        </row>
        <row r="19">
          <cell r="C19">
            <v>152.94748833333301</v>
          </cell>
        </row>
        <row r="20">
          <cell r="C20">
            <v>153.6249</v>
          </cell>
        </row>
        <row r="21">
          <cell r="C21">
            <v>155.39063166666699</v>
          </cell>
        </row>
        <row r="22">
          <cell r="C22">
            <v>181.81</v>
          </cell>
        </row>
        <row r="23">
          <cell r="C23">
            <v>155.32191666666699</v>
          </cell>
        </row>
        <row r="24">
          <cell r="C24">
            <v>153.495743333333</v>
          </cell>
        </row>
        <row r="25">
          <cell r="C25">
            <v>156.18183999999999</v>
          </cell>
        </row>
        <row r="26">
          <cell r="C26">
            <v>158.27220333333301</v>
          </cell>
        </row>
        <row r="27">
          <cell r="C27">
            <v>154.57430333333301</v>
          </cell>
        </row>
        <row r="28">
          <cell r="C28">
            <v>154.16654666666699</v>
          </cell>
        </row>
        <row r="29">
          <cell r="C29">
            <v>152.47394</v>
          </cell>
        </row>
        <row r="30">
          <cell r="C30">
            <v>181.81</v>
          </cell>
        </row>
        <row r="31">
          <cell r="C31">
            <v>181.81</v>
          </cell>
        </row>
        <row r="32">
          <cell r="C32">
            <v>181.46678666666699</v>
          </cell>
        </row>
        <row r="33">
          <cell r="C33">
            <v>162.780933333333</v>
          </cell>
        </row>
        <row r="34">
          <cell r="C34">
            <v>158.43889833333299</v>
          </cell>
        </row>
        <row r="35">
          <cell r="C35">
            <v>154.14728833333299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41868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41869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41870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41871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41872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41873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41874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41875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41876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41877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41855</v>
          </cell>
        </row>
      </sheetData>
      <sheetData sheetId="9"/>
      <sheetData sheetId="10">
        <row r="7">
          <cell r="B7">
            <v>41855</v>
          </cell>
        </row>
      </sheetData>
      <sheetData sheetId="11">
        <row r="7">
          <cell r="B7">
            <v>41855</v>
          </cell>
        </row>
      </sheetData>
      <sheetData sheetId="12">
        <row r="7">
          <cell r="B7">
            <v>41855</v>
          </cell>
        </row>
      </sheetData>
      <sheetData sheetId="13">
        <row r="7">
          <cell r="B7">
            <v>41855</v>
          </cell>
        </row>
      </sheetData>
      <sheetData sheetId="14">
        <row r="36">
          <cell r="B36">
            <v>261.4325243158176</v>
          </cell>
        </row>
      </sheetData>
      <sheetData sheetId="15"/>
      <sheetData sheetId="16">
        <row r="12">
          <cell r="C12">
            <v>154.16150500000001</v>
          </cell>
        </row>
        <row r="13">
          <cell r="C13">
            <v>151.7141</v>
          </cell>
        </row>
        <row r="14">
          <cell r="C14">
            <v>153.584521666667</v>
          </cell>
        </row>
        <row r="15">
          <cell r="C15">
            <v>154.57058833333301</v>
          </cell>
        </row>
        <row r="16">
          <cell r="C16">
            <v>159.67495333333301</v>
          </cell>
        </row>
        <row r="17">
          <cell r="C17">
            <v>159.408193333333</v>
          </cell>
        </row>
        <row r="18">
          <cell r="C18">
            <v>155.57578833333301</v>
          </cell>
        </row>
        <row r="19">
          <cell r="C19">
            <v>158.52938</v>
          </cell>
        </row>
        <row r="20">
          <cell r="C20">
            <v>167.56386499999999</v>
          </cell>
        </row>
        <row r="21">
          <cell r="C21">
            <v>178.65</v>
          </cell>
        </row>
        <row r="22">
          <cell r="C22">
            <v>178.65</v>
          </cell>
        </row>
        <row r="23">
          <cell r="C23">
            <v>178.65</v>
          </cell>
        </row>
        <row r="24">
          <cell r="C24">
            <v>178.65</v>
          </cell>
        </row>
        <row r="25">
          <cell r="C25">
            <v>178.65</v>
          </cell>
        </row>
        <row r="26">
          <cell r="C26">
            <v>178.65</v>
          </cell>
        </row>
        <row r="27">
          <cell r="C27">
            <v>178.65</v>
          </cell>
        </row>
        <row r="28">
          <cell r="C28">
            <v>176.70880500000001</v>
          </cell>
        </row>
        <row r="29">
          <cell r="C29">
            <v>166.97146833333301</v>
          </cell>
        </row>
        <row r="30">
          <cell r="C30">
            <v>173.85910833333301</v>
          </cell>
        </row>
        <row r="31">
          <cell r="C31">
            <v>175.70610833333299</v>
          </cell>
        </row>
        <row r="32">
          <cell r="C32">
            <v>164.67085333333301</v>
          </cell>
        </row>
        <row r="33">
          <cell r="C33">
            <v>159.83002500000001</v>
          </cell>
        </row>
        <row r="34">
          <cell r="C34">
            <v>154.87103833333299</v>
          </cell>
        </row>
        <row r="35">
          <cell r="C35">
            <v>154.25530000000001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41878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41880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300814"/>
    </sheetNames>
    <sheetDataSet>
      <sheetData sheetId="0">
        <row r="10">
          <cell r="B10">
            <v>41881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41882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41856</v>
          </cell>
        </row>
      </sheetData>
      <sheetData sheetId="9"/>
      <sheetData sheetId="10">
        <row r="7">
          <cell r="B7">
            <v>41856</v>
          </cell>
        </row>
      </sheetData>
      <sheetData sheetId="11">
        <row r="7">
          <cell r="B7">
            <v>41856</v>
          </cell>
        </row>
      </sheetData>
      <sheetData sheetId="12">
        <row r="7">
          <cell r="B7">
            <v>41856</v>
          </cell>
        </row>
      </sheetData>
      <sheetData sheetId="13">
        <row r="7">
          <cell r="B7">
            <v>41856</v>
          </cell>
        </row>
      </sheetData>
      <sheetData sheetId="14">
        <row r="36">
          <cell r="B36">
            <v>282.14966385981859</v>
          </cell>
        </row>
      </sheetData>
      <sheetData sheetId="15"/>
      <sheetData sheetId="16">
        <row r="12">
          <cell r="C12">
            <v>152.99801666666701</v>
          </cell>
        </row>
        <row r="13">
          <cell r="C13">
            <v>152.84951833333301</v>
          </cell>
        </row>
        <row r="14">
          <cell r="C14">
            <v>153.122848333333</v>
          </cell>
        </row>
        <row r="15">
          <cell r="C15">
            <v>152.525106666667</v>
          </cell>
        </row>
        <row r="16">
          <cell r="C16">
            <v>150.94120166666701</v>
          </cell>
        </row>
        <row r="17">
          <cell r="C17">
            <v>152.840971666667</v>
          </cell>
        </row>
        <row r="18">
          <cell r="C18">
            <v>152.40224833333301</v>
          </cell>
        </row>
        <row r="19">
          <cell r="C19">
            <v>151.03887333333299</v>
          </cell>
        </row>
        <row r="20">
          <cell r="C20">
            <v>167.180061666667</v>
          </cell>
        </row>
        <row r="21">
          <cell r="C21">
            <v>162.998813333333</v>
          </cell>
        </row>
        <row r="22">
          <cell r="C22">
            <v>175.96052333333299</v>
          </cell>
        </row>
        <row r="23">
          <cell r="C23">
            <v>178.65</v>
          </cell>
        </row>
        <row r="24">
          <cell r="C24">
            <v>178.65</v>
          </cell>
        </row>
        <row r="25">
          <cell r="C25">
            <v>178.65</v>
          </cell>
        </row>
        <row r="26">
          <cell r="C26">
            <v>178.65</v>
          </cell>
        </row>
        <row r="27">
          <cell r="C27">
            <v>178.65</v>
          </cell>
        </row>
        <row r="28">
          <cell r="C28">
            <v>178.65</v>
          </cell>
        </row>
        <row r="29">
          <cell r="C29">
            <v>164.709808333333</v>
          </cell>
        </row>
        <row r="30">
          <cell r="C30">
            <v>171.96130333333301</v>
          </cell>
        </row>
        <row r="31">
          <cell r="C31">
            <v>169.57636500000001</v>
          </cell>
        </row>
        <row r="32">
          <cell r="C32">
            <v>166.26245333333301</v>
          </cell>
        </row>
        <row r="33">
          <cell r="C33">
            <v>166.19583</v>
          </cell>
        </row>
        <row r="34">
          <cell r="C34">
            <v>155.24506833333299</v>
          </cell>
        </row>
        <row r="35">
          <cell r="C35">
            <v>150.796828333333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7">
          <cell r="B7">
            <v>41857</v>
          </cell>
        </row>
      </sheetData>
      <sheetData sheetId="9" refreshError="1"/>
      <sheetData sheetId="10">
        <row r="7">
          <cell r="B7">
            <v>41857</v>
          </cell>
        </row>
      </sheetData>
      <sheetData sheetId="11">
        <row r="7">
          <cell r="B7">
            <v>41857</v>
          </cell>
        </row>
      </sheetData>
      <sheetData sheetId="12">
        <row r="7">
          <cell r="B7">
            <v>41857</v>
          </cell>
        </row>
      </sheetData>
      <sheetData sheetId="13">
        <row r="7">
          <cell r="B7">
            <v>41857</v>
          </cell>
        </row>
      </sheetData>
      <sheetData sheetId="14">
        <row r="36">
          <cell r="B36">
            <v>278.88476714249884</v>
          </cell>
        </row>
      </sheetData>
      <sheetData sheetId="15" refreshError="1"/>
      <sheetData sheetId="16">
        <row r="12">
          <cell r="C12">
            <v>155.24527</v>
          </cell>
        </row>
        <row r="13">
          <cell r="C13">
            <v>152.629948333333</v>
          </cell>
        </row>
        <row r="14">
          <cell r="C14">
            <v>151.08439999999999</v>
          </cell>
        </row>
        <row r="15">
          <cell r="C15">
            <v>151.08439999999999</v>
          </cell>
        </row>
        <row r="16">
          <cell r="C16">
            <v>151.08439999999999</v>
          </cell>
        </row>
        <row r="17">
          <cell r="C17">
            <v>154.66094000000001</v>
          </cell>
        </row>
        <row r="18">
          <cell r="C18">
            <v>153.170328333333</v>
          </cell>
        </row>
        <row r="19">
          <cell r="C19">
            <v>153.622581666667</v>
          </cell>
        </row>
        <row r="20">
          <cell r="C20">
            <v>163.98981499999999</v>
          </cell>
        </row>
        <row r="21">
          <cell r="C21">
            <v>164.00074499999999</v>
          </cell>
        </row>
        <row r="22">
          <cell r="C22">
            <v>178.65</v>
          </cell>
        </row>
        <row r="23">
          <cell r="C23">
            <v>161.82329166666699</v>
          </cell>
        </row>
        <row r="24">
          <cell r="C24">
            <v>178.65</v>
          </cell>
        </row>
        <row r="25">
          <cell r="C25">
            <v>178.65</v>
          </cell>
        </row>
        <row r="26">
          <cell r="C26">
            <v>178.65</v>
          </cell>
        </row>
        <row r="27">
          <cell r="C27">
            <v>178.65</v>
          </cell>
        </row>
        <row r="28">
          <cell r="C28">
            <v>178.65</v>
          </cell>
        </row>
        <row r="29">
          <cell r="C29">
            <v>161.03795666666699</v>
          </cell>
        </row>
        <row r="30">
          <cell r="C30">
            <v>176.52089333333299</v>
          </cell>
        </row>
        <row r="31">
          <cell r="C31">
            <v>178.65</v>
          </cell>
        </row>
        <row r="32">
          <cell r="C32">
            <v>178.65</v>
          </cell>
        </row>
        <row r="33">
          <cell r="C33">
            <v>163.911521666667</v>
          </cell>
        </row>
        <row r="34">
          <cell r="C34">
            <v>160.726223333333</v>
          </cell>
        </row>
        <row r="35">
          <cell r="C35">
            <v>160.58453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41858</v>
          </cell>
        </row>
      </sheetData>
      <sheetData sheetId="9"/>
      <sheetData sheetId="10">
        <row r="7">
          <cell r="B7">
            <v>41858</v>
          </cell>
        </row>
      </sheetData>
      <sheetData sheetId="11">
        <row r="7">
          <cell r="B7">
            <v>41858</v>
          </cell>
        </row>
      </sheetData>
      <sheetData sheetId="12">
        <row r="7">
          <cell r="B7">
            <v>41858</v>
          </cell>
        </row>
      </sheetData>
      <sheetData sheetId="13">
        <row r="7">
          <cell r="B7">
            <v>41858</v>
          </cell>
        </row>
      </sheetData>
      <sheetData sheetId="14">
        <row r="36">
          <cell r="B36">
            <v>249.85899890693253</v>
          </cell>
        </row>
      </sheetData>
      <sheetData sheetId="15"/>
      <sheetData sheetId="16">
        <row r="12">
          <cell r="C12">
            <v>152.325326666667</v>
          </cell>
        </row>
        <row r="13">
          <cell r="C13">
            <v>151.299538333334</v>
          </cell>
        </row>
        <row r="14">
          <cell r="C14">
            <v>151.644421666667</v>
          </cell>
        </row>
        <row r="15">
          <cell r="C15">
            <v>152.19858666666701</v>
          </cell>
        </row>
        <row r="16">
          <cell r="C16">
            <v>152.22566499999999</v>
          </cell>
        </row>
        <row r="17">
          <cell r="C17">
            <v>153.53103999999999</v>
          </cell>
        </row>
        <row r="18">
          <cell r="C18">
            <v>153.885696666667</v>
          </cell>
        </row>
        <row r="19">
          <cell r="C19">
            <v>170.057111666667</v>
          </cell>
        </row>
        <row r="20">
          <cell r="C20">
            <v>163.056905</v>
          </cell>
        </row>
        <row r="21">
          <cell r="C21">
            <v>175.48212833333301</v>
          </cell>
        </row>
        <row r="22">
          <cell r="C22">
            <v>178.65</v>
          </cell>
        </row>
        <row r="23">
          <cell r="C23">
            <v>178.65</v>
          </cell>
        </row>
        <row r="24">
          <cell r="C24">
            <v>178.65</v>
          </cell>
        </row>
        <row r="25">
          <cell r="C25">
            <v>178.65</v>
          </cell>
        </row>
        <row r="26">
          <cell r="C26">
            <v>178.65</v>
          </cell>
        </row>
        <row r="27">
          <cell r="C27">
            <v>178.65</v>
          </cell>
        </row>
        <row r="28">
          <cell r="C28">
            <v>178.65</v>
          </cell>
        </row>
        <row r="29">
          <cell r="C29">
            <v>163.05675666666701</v>
          </cell>
        </row>
        <row r="30">
          <cell r="C30">
            <v>172.10674</v>
          </cell>
        </row>
        <row r="31">
          <cell r="C31">
            <v>183.29</v>
          </cell>
        </row>
        <row r="32">
          <cell r="C32">
            <v>183.29</v>
          </cell>
        </row>
        <row r="33">
          <cell r="C33">
            <v>164.14135166666699</v>
          </cell>
        </row>
        <row r="34">
          <cell r="C34">
            <v>166.45458333333301</v>
          </cell>
        </row>
        <row r="35">
          <cell r="C35">
            <v>153.897453333333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D53"/>
  <sheetViews>
    <sheetView tabSelected="1" topLeftCell="A10" zoomScale="80" zoomScaleNormal="80" workbookViewId="0">
      <selection activeCell="H9" sqref="H9"/>
    </sheetView>
  </sheetViews>
  <sheetFormatPr defaultColWidth="9.140625" defaultRowHeight="12.75" x14ac:dyDescent="0.25"/>
  <cols>
    <col min="1" max="1" width="3.5703125" style="1" customWidth="1"/>
    <col min="2" max="2" width="9.85546875" style="1" customWidth="1"/>
    <col min="3" max="30" width="9.7109375" style="1" customWidth="1"/>
    <col min="31" max="33" width="9.5703125" style="1" customWidth="1"/>
    <col min="34" max="16384" width="9.140625" style="1"/>
  </cols>
  <sheetData>
    <row r="2" spans="1:33" ht="25.5" customHeight="1" x14ac:dyDescent="0.25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24.75" customHeight="1" x14ac:dyDescent="0.25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13.5" customHeight="1" x14ac:dyDescent="0.25"/>
    <row r="7" spans="1:33" ht="26.25" customHeight="1" x14ac:dyDescent="0.25">
      <c r="B7" s="8" t="s">
        <v>0</v>
      </c>
    </row>
    <row r="8" spans="1:33" ht="18.75" x14ac:dyDescent="0.25">
      <c r="B8" s="9" t="s">
        <v>1</v>
      </c>
    </row>
    <row r="9" spans="1:33" ht="20.25" x14ac:dyDescent="0.25">
      <c r="B9" s="8" t="str">
        <f>+[1]PEAJE!C8</f>
        <v>PERIODO: 01.JULIO.2014 - 31.JULIO.2014</v>
      </c>
      <c r="C9" s="10"/>
      <c r="D9" s="10"/>
      <c r="E9" s="10"/>
      <c r="F9" s="10"/>
      <c r="G9" s="10"/>
    </row>
    <row r="11" spans="1:33" x14ac:dyDescent="0.25">
      <c r="C11" s="11">
        <f>[2]Sheet1!C4</f>
        <v>41852</v>
      </c>
      <c r="D11" s="11">
        <f>[2]Sheet1!D4</f>
        <v>41853</v>
      </c>
      <c r="E11" s="11">
        <f>[2]Sheet1!E4</f>
        <v>41854</v>
      </c>
      <c r="F11" s="11">
        <f>[2]Sheet1!F4</f>
        <v>41855</v>
      </c>
      <c r="G11" s="11">
        <f>[2]Sheet1!G4</f>
        <v>41856</v>
      </c>
      <c r="H11" s="11">
        <f>[2]Sheet1!H4</f>
        <v>41857</v>
      </c>
      <c r="I11" s="11">
        <f>[2]Sheet1!I4</f>
        <v>41858</v>
      </c>
      <c r="J11" s="11">
        <f>[2]Sheet1!J4</f>
        <v>41859</v>
      </c>
      <c r="K11" s="11">
        <f>[2]Sheet1!K4</f>
        <v>41860</v>
      </c>
      <c r="L11" s="11">
        <f>[2]Sheet1!L4</f>
        <v>41861</v>
      </c>
      <c r="M11" s="11">
        <f>[2]Sheet1!M4</f>
        <v>41862</v>
      </c>
      <c r="N11" s="11">
        <f>[2]Sheet1!N4</f>
        <v>41863</v>
      </c>
      <c r="O11" s="11">
        <f>[2]Sheet1!O4</f>
        <v>41864</v>
      </c>
      <c r="P11" s="11">
        <f>[2]Sheet1!P4</f>
        <v>41865</v>
      </c>
      <c r="Q11" s="11">
        <f>[2]Sheet1!Q4</f>
        <v>41866</v>
      </c>
      <c r="R11" s="11">
        <f>[2]Sheet1!R4</f>
        <v>41867</v>
      </c>
      <c r="S11" s="11">
        <f>[2]Sheet1!S4</f>
        <v>41868</v>
      </c>
      <c r="T11" s="11">
        <f>[2]Sheet1!T4</f>
        <v>41869</v>
      </c>
      <c r="U11" s="11">
        <f>[2]Sheet1!U4</f>
        <v>41870</v>
      </c>
      <c r="V11" s="11">
        <f>[2]Sheet1!V4</f>
        <v>41871</v>
      </c>
      <c r="W11" s="11">
        <f>[2]Sheet1!W4</f>
        <v>41872</v>
      </c>
      <c r="X11" s="11">
        <f>[2]Sheet1!X4</f>
        <v>41873</v>
      </c>
      <c r="Y11" s="11">
        <f>[2]Sheet1!Y4</f>
        <v>41874</v>
      </c>
      <c r="Z11" s="11">
        <f>[2]Sheet1!Z4</f>
        <v>41875</v>
      </c>
      <c r="AA11" s="11">
        <f>[2]Sheet1!AA4</f>
        <v>41876</v>
      </c>
      <c r="AB11" s="11">
        <f>[2]Sheet1!AB4</f>
        <v>41877</v>
      </c>
      <c r="AC11" s="11">
        <f>[2]Sheet1!AC4</f>
        <v>41878</v>
      </c>
      <c r="AD11" s="11">
        <f>[2]Sheet1!AD4</f>
        <v>41879</v>
      </c>
      <c r="AE11" s="11">
        <f>[2]Sheet1!AE4</f>
        <v>41880</v>
      </c>
      <c r="AF11" s="11">
        <f>[2]Sheet1!AF4</f>
        <v>41881</v>
      </c>
      <c r="AG11" s="11">
        <f>[2]Sheet1!AG4</f>
        <v>41882</v>
      </c>
    </row>
    <row r="12" spans="1:33" s="12" customFormat="1" ht="20.100000000000001" customHeight="1" x14ac:dyDescent="0.25">
      <c r="B12" s="13" t="s">
        <v>2</v>
      </c>
      <c r="C12" s="14">
        <f>[3]RESUMEN!$B$7</f>
        <v>41852</v>
      </c>
      <c r="D12" s="14">
        <f>[4]RESUMEN!$B$7</f>
        <v>41853</v>
      </c>
      <c r="E12" s="14">
        <f>[5]RESUMEN!$B$7</f>
        <v>41854</v>
      </c>
      <c r="F12" s="14">
        <f>[6]RESUMEN!$B$7</f>
        <v>41855</v>
      </c>
      <c r="G12" s="14">
        <f>[7]RESUMEN!$B$7</f>
        <v>41856</v>
      </c>
      <c r="H12" s="14">
        <f>[8]RESUMEN!$B$7</f>
        <v>41857</v>
      </c>
      <c r="I12" s="14">
        <f>[9]RESUMEN!$B$7</f>
        <v>41858</v>
      </c>
      <c r="J12" s="14">
        <f>[10]RESUMEN!$B$7</f>
        <v>41859</v>
      </c>
      <c r="K12" s="14">
        <f>[11]RESUMEN!$B$7</f>
        <v>41860</v>
      </c>
      <c r="L12" s="14">
        <f>[12]RESUMEN!$B$7</f>
        <v>41861</v>
      </c>
      <c r="M12" s="14">
        <f>[13]RESUMEN!$B$7</f>
        <v>41862</v>
      </c>
      <c r="N12" s="14">
        <f>[14]RESUMEN!$B$7</f>
        <v>41863</v>
      </c>
      <c r="O12" s="14">
        <f>[15]RESUMEN!$B$7</f>
        <v>41864</v>
      </c>
      <c r="P12" s="14">
        <f>[16]RESUMEN!$B$7</f>
        <v>41865</v>
      </c>
      <c r="Q12" s="14">
        <f>[17]RESUMEN!$B$7</f>
        <v>41866</v>
      </c>
      <c r="R12" s="14">
        <f>[18]RESUMEN!$B$7</f>
        <v>41867</v>
      </c>
      <c r="S12" s="14">
        <f>[19]RESUMEN!$B$7</f>
        <v>41868</v>
      </c>
      <c r="T12" s="14">
        <f>[20]RESUMEN!$B$7</f>
        <v>41869</v>
      </c>
      <c r="U12" s="14">
        <f>[21]RESUMEN!$B$7</f>
        <v>41870</v>
      </c>
      <c r="V12" s="14">
        <f>[22]RESUMEN!$B$7</f>
        <v>41871</v>
      </c>
      <c r="W12" s="14">
        <f>[23]RESUMEN!$B$7</f>
        <v>41872</v>
      </c>
      <c r="X12" s="14">
        <f>[24]RESUMEN!$B$7</f>
        <v>41873</v>
      </c>
      <c r="Y12" s="14">
        <f>[25]RESUMEN!$B$7</f>
        <v>41874</v>
      </c>
      <c r="Z12" s="14">
        <f>[26]RESUMEN!$B$7</f>
        <v>41875</v>
      </c>
      <c r="AA12" s="14">
        <f>[27]RESUMEN!$B$7</f>
        <v>41876</v>
      </c>
      <c r="AB12" s="14">
        <f>[28]RESUMEN!$B$7</f>
        <v>41877</v>
      </c>
      <c r="AC12" s="14">
        <f>[29]RESUMEN!$B$7</f>
        <v>41878</v>
      </c>
      <c r="AD12" s="14">
        <f>[30]RESUMEN!$B$7</f>
        <v>41879</v>
      </c>
      <c r="AE12" s="14">
        <f>[31]RESUMEN!$B$7</f>
        <v>41880</v>
      </c>
      <c r="AF12" s="14">
        <f>[32]RESUMEN!$B$7</f>
        <v>41881</v>
      </c>
      <c r="AG12" s="14">
        <f>[33]RESUMEN!$B$7</f>
        <v>41882</v>
      </c>
    </row>
    <row r="13" spans="1:33" ht="20.100000000000001" customHeight="1" x14ac:dyDescent="0.25">
      <c r="A13" s="15"/>
      <c r="B13" s="16">
        <v>4.1666666666666664E-2</v>
      </c>
      <c r="C13" s="17">
        <f>+'[3]PCA-PCF'!$C12</f>
        <v>152.82566499999999</v>
      </c>
      <c r="D13" s="17">
        <f>+'[4]PCA-PCF'!$C12</f>
        <v>155.063741666666</v>
      </c>
      <c r="E13" s="17">
        <f>+'[5]PCA-PCF'!$C12</f>
        <v>161.80731666666699</v>
      </c>
      <c r="F13" s="17">
        <f>+'[6]PCA-PCF'!$C12</f>
        <v>154.16150500000001</v>
      </c>
      <c r="G13" s="17">
        <f>+'[7]PCA-PCF'!$C12</f>
        <v>152.99801666666701</v>
      </c>
      <c r="H13" s="17">
        <f>+'[8]PCA-PCF'!$C12</f>
        <v>155.24527</v>
      </c>
      <c r="I13" s="17">
        <f>+'[9]PCA-PCF'!$C12</f>
        <v>152.325326666667</v>
      </c>
      <c r="J13" s="17">
        <f>+'[10]PCA-PCF'!$C12</f>
        <v>153.91231666666701</v>
      </c>
      <c r="K13" s="17">
        <f>+'[11]PCA-PCF'!$C12</f>
        <v>161.58661833333301</v>
      </c>
      <c r="L13" s="17">
        <f>+'[12]PCA-PCF'!$C12</f>
        <v>153.66376500000001</v>
      </c>
      <c r="M13" s="17">
        <f>+'[13]PCA-PCF'!$C12</f>
        <v>149.85429999999999</v>
      </c>
      <c r="N13" s="17">
        <f>+'[14]PCA-PCF'!$C12</f>
        <v>151.06301500000001</v>
      </c>
      <c r="O13" s="17">
        <f>+'[15]PCA-PCF'!$C12</f>
        <v>149.85429999999999</v>
      </c>
      <c r="P13" s="17">
        <f>+'[16]PCA-PCF'!$C12</f>
        <v>149.85429999999999</v>
      </c>
      <c r="Q13" s="17">
        <f>+'[17]PCA-PCF'!$C12</f>
        <v>149.855651666667</v>
      </c>
      <c r="R13" s="17">
        <f>+'[18]PCA-PCF'!$C12</f>
        <v>159.02902333333299</v>
      </c>
      <c r="S13" s="17">
        <f>+'[19]PCA-PCF'!$C12</f>
        <v>151.90282999999999</v>
      </c>
      <c r="T13" s="17">
        <f>+'[20]PCA-PCF'!$C12</f>
        <v>149.7234</v>
      </c>
      <c r="U13" s="17">
        <f>+'[21]PCA-PCF'!$C12</f>
        <v>153.31264833333299</v>
      </c>
      <c r="V13" s="17">
        <f>+'[22]PCA-PCF'!$C12</f>
        <v>149.26931500000001</v>
      </c>
      <c r="W13" s="17">
        <f>+'[23]PCA-PCF'!$C12</f>
        <v>149.267261666667</v>
      </c>
      <c r="X13" s="17">
        <f>+'[24]PCA-PCF'!$C12</f>
        <v>157.37899999999999</v>
      </c>
      <c r="Y13" s="17">
        <f>+'[25]PCA-PCF'!$C12</f>
        <v>162.31691833333301</v>
      </c>
      <c r="Z13" s="17">
        <f>+'[26]PCA-PCF'!$C12</f>
        <v>158.41751666666701</v>
      </c>
      <c r="AA13" s="17">
        <f>+'[27]PCA-PCF'!$C12</f>
        <v>155.571288333333</v>
      </c>
      <c r="AB13" s="17">
        <f>+'[28]PCA-PCF'!$C12</f>
        <v>158.22576000000001</v>
      </c>
      <c r="AC13" s="17">
        <f>+'[29]PCA-PCF'!$C12</f>
        <v>151.15028333333299</v>
      </c>
      <c r="AD13" s="17">
        <f>+'[30]PCA-PCF'!$C12</f>
        <v>158.373526666667</v>
      </c>
      <c r="AE13" s="17">
        <f>+'[31]PCA-PCF'!$C12</f>
        <v>148.727475</v>
      </c>
      <c r="AF13" s="17">
        <f>+'[32]PCA-PCF'!$C12</f>
        <v>148.53254999999999</v>
      </c>
      <c r="AG13" s="17">
        <f>+'[33]PCA-PCF'!$C12</f>
        <v>148.46979999999999</v>
      </c>
    </row>
    <row r="14" spans="1:33" ht="20.100000000000001" customHeight="1" x14ac:dyDescent="0.25">
      <c r="A14" s="15"/>
      <c r="B14" s="16">
        <v>8.3333333333333301E-2</v>
      </c>
      <c r="C14" s="17">
        <f>+'[3]PCA-PCF'!$C13</f>
        <v>152.95053999999999</v>
      </c>
      <c r="D14" s="17">
        <f>+'[4]PCA-PCF'!$C13</f>
        <v>153.584</v>
      </c>
      <c r="E14" s="17">
        <f>+'[5]PCA-PCF'!$C13</f>
        <v>159.01599999999999</v>
      </c>
      <c r="F14" s="17">
        <f>+'[6]PCA-PCF'!$C13</f>
        <v>151.7141</v>
      </c>
      <c r="G14" s="17">
        <f>+'[7]PCA-PCF'!$C13</f>
        <v>152.84951833333301</v>
      </c>
      <c r="H14" s="17">
        <f>+'[8]PCA-PCF'!$C13</f>
        <v>152.629948333333</v>
      </c>
      <c r="I14" s="17">
        <f>+'[9]PCA-PCF'!$C13</f>
        <v>151.299538333334</v>
      </c>
      <c r="J14" s="17">
        <f>+'[10]PCA-PCF'!$C13</f>
        <v>154.03355666666701</v>
      </c>
      <c r="K14" s="17">
        <f>+'[11]PCA-PCF'!$C13</f>
        <v>159.45323500000001</v>
      </c>
      <c r="L14" s="17">
        <f>+'[12]PCA-PCF'!$C13</f>
        <v>151.08439999999999</v>
      </c>
      <c r="M14" s="17">
        <f>+'[13]PCA-PCF'!$C13</f>
        <v>152.28888833333301</v>
      </c>
      <c r="N14" s="17">
        <f>+'[14]PCA-PCF'!$C13</f>
        <v>150.64560166666701</v>
      </c>
      <c r="O14" s="17">
        <f>+'[15]PCA-PCF'!$C13</f>
        <v>152.03016833333299</v>
      </c>
      <c r="P14" s="17">
        <f>+'[16]PCA-PCF'!$C13</f>
        <v>153.815773333333</v>
      </c>
      <c r="Q14" s="17">
        <f>+'[17]PCA-PCF'!$C13</f>
        <v>149.85429999999999</v>
      </c>
      <c r="R14" s="17">
        <f>+'[18]PCA-PCF'!$C13</f>
        <v>155.28148999999999</v>
      </c>
      <c r="S14" s="17">
        <f>+'[19]PCA-PCF'!$C13</f>
        <v>149.85429999999999</v>
      </c>
      <c r="T14" s="17">
        <f>+'[20]PCA-PCF'!$C13</f>
        <v>149.45341666666701</v>
      </c>
      <c r="U14" s="17">
        <f>+'[21]PCA-PCF'!$C13</f>
        <v>150.48580000000001</v>
      </c>
      <c r="V14" s="17">
        <f>+'[22]PCA-PCF'!$C13</f>
        <v>149.7234</v>
      </c>
      <c r="W14" s="17">
        <f>+'[23]PCA-PCF'!$C13</f>
        <v>149.06914499999999</v>
      </c>
      <c r="X14" s="17">
        <f>+'[24]PCA-PCF'!$C13</f>
        <v>152.24550333333301</v>
      </c>
      <c r="Y14" s="17">
        <f>+'[25]PCA-PCF'!$C13</f>
        <v>159.306678333333</v>
      </c>
      <c r="Z14" s="17">
        <f>+'[26]PCA-PCF'!$C13</f>
        <v>160.84116333333299</v>
      </c>
      <c r="AA14" s="17">
        <f>+'[27]PCA-PCF'!$C13</f>
        <v>150.95878500000001</v>
      </c>
      <c r="AB14" s="17">
        <f>+'[28]PCA-PCF'!$C13</f>
        <v>158.127176666667</v>
      </c>
      <c r="AC14" s="17">
        <f>+'[29]PCA-PCF'!$C13</f>
        <v>148.89410000000001</v>
      </c>
      <c r="AD14" s="17">
        <f>+'[30]PCA-PCF'!$C13</f>
        <v>156.39868166666699</v>
      </c>
      <c r="AE14" s="17">
        <f>+'[31]PCA-PCF'!$C13</f>
        <v>148.501151666666</v>
      </c>
      <c r="AF14" s="17">
        <f>+'[32]PCA-PCF'!$C13</f>
        <v>148.410731666667</v>
      </c>
      <c r="AG14" s="17">
        <f>+'[33]PCA-PCF'!$C13</f>
        <v>150.396453333333</v>
      </c>
    </row>
    <row r="15" spans="1:33" ht="20.100000000000001" customHeight="1" x14ac:dyDescent="0.25">
      <c r="A15" s="15"/>
      <c r="B15" s="16">
        <v>0.125</v>
      </c>
      <c r="C15" s="17">
        <f>+'[3]PCA-PCF'!$C14</f>
        <v>154.26638333333301</v>
      </c>
      <c r="D15" s="17">
        <f>+'[4]PCA-PCF'!$C14</f>
        <v>153.582281666667</v>
      </c>
      <c r="E15" s="17">
        <f>+'[5]PCA-PCF'!$C14</f>
        <v>159.01599999999999</v>
      </c>
      <c r="F15" s="17">
        <f>+'[6]PCA-PCF'!$C14</f>
        <v>153.584521666667</v>
      </c>
      <c r="G15" s="17">
        <f>+'[7]PCA-PCF'!$C14</f>
        <v>153.122848333333</v>
      </c>
      <c r="H15" s="17">
        <f>+'[8]PCA-PCF'!$C14</f>
        <v>151.08439999999999</v>
      </c>
      <c r="I15" s="17">
        <f>+'[9]PCA-PCF'!$C14</f>
        <v>151.644421666667</v>
      </c>
      <c r="J15" s="17">
        <f>+'[10]PCA-PCF'!$C14</f>
        <v>152.32769500000001</v>
      </c>
      <c r="K15" s="17">
        <f>+'[11]PCA-PCF'!$C14</f>
        <v>159.390705</v>
      </c>
      <c r="L15" s="17">
        <f>+'[12]PCA-PCF'!$C14</f>
        <v>152.139555</v>
      </c>
      <c r="M15" s="17">
        <f>+'[13]PCA-PCF'!$C14</f>
        <v>149.85429999999999</v>
      </c>
      <c r="N15" s="17">
        <f>+'[14]PCA-PCF'!$C14</f>
        <v>153.37420333333301</v>
      </c>
      <c r="O15" s="17">
        <f>+'[15]PCA-PCF'!$C14</f>
        <v>149.693256666667</v>
      </c>
      <c r="P15" s="17">
        <f>+'[16]PCA-PCF'!$C14</f>
        <v>149.85529666666699</v>
      </c>
      <c r="Q15" s="17">
        <f>+'[17]PCA-PCF'!$C14</f>
        <v>149.85429999999999</v>
      </c>
      <c r="R15" s="17">
        <f>+'[18]PCA-PCF'!$C14</f>
        <v>177.08</v>
      </c>
      <c r="S15" s="17">
        <f>+'[19]PCA-PCF'!$C14</f>
        <v>149.723086666667</v>
      </c>
      <c r="T15" s="17">
        <f>+'[20]PCA-PCF'!$C14</f>
        <v>149.64283333333299</v>
      </c>
      <c r="U15" s="17">
        <f>+'[21]PCA-PCF'!$C14</f>
        <v>150.47671</v>
      </c>
      <c r="V15" s="17">
        <f>+'[22]PCA-PCF'!$C14</f>
        <v>149.62912333333301</v>
      </c>
      <c r="W15" s="17">
        <f>+'[23]PCA-PCF'!$C14</f>
        <v>148.354743333333</v>
      </c>
      <c r="X15" s="17">
        <f>+'[24]PCA-PCF'!$C14</f>
        <v>152.04928833333301</v>
      </c>
      <c r="Y15" s="17">
        <f>+'[25]PCA-PCF'!$C14</f>
        <v>159.43825166666699</v>
      </c>
      <c r="Z15" s="17">
        <f>+'[26]PCA-PCF'!$C14</f>
        <v>157.37899999999999</v>
      </c>
      <c r="AA15" s="17">
        <f>+'[27]PCA-PCF'!$C14</f>
        <v>156.74575833333299</v>
      </c>
      <c r="AB15" s="17">
        <f>+'[28]PCA-PCF'!$C14</f>
        <v>153.84299999999999</v>
      </c>
      <c r="AC15" s="17">
        <f>+'[29]PCA-PCF'!$C14</f>
        <v>148.89410000000001</v>
      </c>
      <c r="AD15" s="17">
        <f>+'[30]PCA-PCF'!$C14</f>
        <v>156.39817333333301</v>
      </c>
      <c r="AE15" s="17">
        <f>+'[31]PCA-PCF'!$C14</f>
        <v>148.43806833333301</v>
      </c>
      <c r="AF15" s="17">
        <f>+'[32]PCA-PCF'!$C14</f>
        <v>148.466356666667</v>
      </c>
      <c r="AG15" s="17">
        <f>+'[33]PCA-PCF'!$C14</f>
        <v>148.16759999999999</v>
      </c>
    </row>
    <row r="16" spans="1:33" ht="20.100000000000001" customHeight="1" x14ac:dyDescent="0.25">
      <c r="A16" s="15"/>
      <c r="B16" s="16">
        <v>0.16666666666666699</v>
      </c>
      <c r="C16" s="17">
        <f>+'[3]PCA-PCF'!$C15</f>
        <v>153.57722166666699</v>
      </c>
      <c r="D16" s="17">
        <f>+'[4]PCA-PCF'!$C15</f>
        <v>151.256</v>
      </c>
      <c r="E16" s="17">
        <f>+'[5]PCA-PCF'!$C15</f>
        <v>156.84678</v>
      </c>
      <c r="F16" s="17">
        <f>+'[6]PCA-PCF'!$C15</f>
        <v>154.57058833333301</v>
      </c>
      <c r="G16" s="17">
        <f>+'[7]PCA-PCF'!$C15</f>
        <v>152.525106666667</v>
      </c>
      <c r="H16" s="17">
        <f>+'[8]PCA-PCF'!$C15</f>
        <v>151.08439999999999</v>
      </c>
      <c r="I16" s="17">
        <f>+'[9]PCA-PCF'!$C15</f>
        <v>152.19858666666701</v>
      </c>
      <c r="J16" s="17">
        <f>+'[10]PCA-PCF'!$C15</f>
        <v>151.08439999999999</v>
      </c>
      <c r="K16" s="17">
        <f>+'[11]PCA-PCF'!$C15</f>
        <v>156.93</v>
      </c>
      <c r="L16" s="17">
        <f>+'[12]PCA-PCF'!$C15</f>
        <v>151.09036</v>
      </c>
      <c r="M16" s="17">
        <f>+'[13]PCA-PCF'!$C15</f>
        <v>149.577628333333</v>
      </c>
      <c r="N16" s="17">
        <f>+'[14]PCA-PCF'!$C15</f>
        <v>152.249811666667</v>
      </c>
      <c r="O16" s="17">
        <f>+'[15]PCA-PCF'!$C15</f>
        <v>149.254963333333</v>
      </c>
      <c r="P16" s="17">
        <f>+'[16]PCA-PCF'!$C15</f>
        <v>152.16939833333299</v>
      </c>
      <c r="Q16" s="17">
        <f>+'[17]PCA-PCF'!$C15</f>
        <v>149.85429999999999</v>
      </c>
      <c r="R16" s="17">
        <f>+'[18]PCA-PCF'!$C15</f>
        <v>159.36179999999999</v>
      </c>
      <c r="S16" s="17">
        <f>+'[19]PCA-PCF'!$C15</f>
        <v>149.44096999999999</v>
      </c>
      <c r="T16" s="17">
        <f>+'[20]PCA-PCF'!$C15</f>
        <v>150.16575166666701</v>
      </c>
      <c r="U16" s="17">
        <f>+'[21]PCA-PCF'!$C15</f>
        <v>152.24123</v>
      </c>
      <c r="V16" s="17">
        <f>+'[22]PCA-PCF'!$C15</f>
        <v>151.76288333333301</v>
      </c>
      <c r="W16" s="17">
        <f>+'[23]PCA-PCF'!$C15</f>
        <v>149.452773333333</v>
      </c>
      <c r="X16" s="17">
        <f>+'[24]PCA-PCF'!$C15</f>
        <v>151.27210333333301</v>
      </c>
      <c r="Y16" s="17">
        <f>+'[25]PCA-PCF'!$C15</f>
        <v>159.409893333333</v>
      </c>
      <c r="Z16" s="17">
        <f>+'[26]PCA-PCF'!$C15</f>
        <v>155.62434833333299</v>
      </c>
      <c r="AA16" s="17">
        <f>+'[27]PCA-PCF'!$C15</f>
        <v>177.39</v>
      </c>
      <c r="AB16" s="17">
        <f>+'[28]PCA-PCF'!$C15</f>
        <v>151.70278500000001</v>
      </c>
      <c r="AC16" s="17">
        <f>+'[29]PCA-PCF'!$C15</f>
        <v>149.01375166666699</v>
      </c>
      <c r="AD16" s="17">
        <f>+'[30]PCA-PCF'!$C15</f>
        <v>156.36145833333299</v>
      </c>
      <c r="AE16" s="17">
        <f>+'[31]PCA-PCF'!$C15</f>
        <v>149.21131333333301</v>
      </c>
      <c r="AF16" s="17">
        <f>+'[32]PCA-PCF'!$C15</f>
        <v>148.39856</v>
      </c>
      <c r="AG16" s="17">
        <f>+'[33]PCA-PCF'!$C15</f>
        <v>148.16759999999999</v>
      </c>
    </row>
    <row r="17" spans="1:108" ht="20.100000000000001" customHeight="1" x14ac:dyDescent="0.25">
      <c r="A17" s="15"/>
      <c r="B17" s="16">
        <v>0.20833333333333301</v>
      </c>
      <c r="C17" s="17">
        <f>+'[3]PCA-PCF'!$C16</f>
        <v>153.64420999999999</v>
      </c>
      <c r="D17" s="17">
        <f>+'[4]PCA-PCF'!$C16</f>
        <v>157.48847333333299</v>
      </c>
      <c r="E17" s="17">
        <f>+'[5]PCA-PCF'!$C16</f>
        <v>152.998661666667</v>
      </c>
      <c r="F17" s="17">
        <f>+'[6]PCA-PCF'!$C16</f>
        <v>159.67495333333301</v>
      </c>
      <c r="G17" s="17">
        <f>+'[7]PCA-PCF'!$C16</f>
        <v>150.94120166666701</v>
      </c>
      <c r="H17" s="17">
        <f>+'[8]PCA-PCF'!$C16</f>
        <v>151.08439999999999</v>
      </c>
      <c r="I17" s="17">
        <f>+'[9]PCA-PCF'!$C16</f>
        <v>152.22566499999999</v>
      </c>
      <c r="J17" s="17">
        <f>+'[10]PCA-PCF'!$C16</f>
        <v>152.67986166666699</v>
      </c>
      <c r="K17" s="17">
        <f>+'[11]PCA-PCF'!$C16</f>
        <v>160.891875</v>
      </c>
      <c r="L17" s="17">
        <f>+'[12]PCA-PCF'!$C16</f>
        <v>156.80245833333299</v>
      </c>
      <c r="M17" s="17">
        <f>+'[13]PCA-PCF'!$C16</f>
        <v>149.55791500000001</v>
      </c>
      <c r="N17" s="17">
        <f>+'[14]PCA-PCF'!$C16</f>
        <v>153.62051500000001</v>
      </c>
      <c r="O17" s="17">
        <f>+'[15]PCA-PCF'!$C16</f>
        <v>149.969668333333</v>
      </c>
      <c r="P17" s="17">
        <f>+'[16]PCA-PCF'!$C16</f>
        <v>149.85429999999999</v>
      </c>
      <c r="Q17" s="17">
        <f>+'[17]PCA-PCF'!$C16</f>
        <v>149.85429999999999</v>
      </c>
      <c r="R17" s="17">
        <f>+'[18]PCA-PCF'!$C16</f>
        <v>152.63391166666699</v>
      </c>
      <c r="S17" s="17">
        <f>+'[19]PCA-PCF'!$C16</f>
        <v>154.591276666667</v>
      </c>
      <c r="T17" s="17">
        <f>+'[20]PCA-PCF'!$C16</f>
        <v>149.96901666666699</v>
      </c>
      <c r="U17" s="17">
        <f>+'[21]PCA-PCF'!$C16</f>
        <v>151.733295</v>
      </c>
      <c r="V17" s="17">
        <f>+'[22]PCA-PCF'!$C16</f>
        <v>152.75054</v>
      </c>
      <c r="W17" s="17">
        <f>+'[23]PCA-PCF'!$C16</f>
        <v>151.34744333333299</v>
      </c>
      <c r="X17" s="17">
        <f>+'[24]PCA-PCF'!$C16</f>
        <v>151.29130000000001</v>
      </c>
      <c r="Y17" s="17">
        <f>+'[25]PCA-PCF'!$C16</f>
        <v>159.43442833333299</v>
      </c>
      <c r="Z17" s="17">
        <f>+'[26]PCA-PCF'!$C16</f>
        <v>154.65182166666699</v>
      </c>
      <c r="AA17" s="17">
        <f>+'[27]PCA-PCF'!$C16</f>
        <v>152.24566666666701</v>
      </c>
      <c r="AB17" s="17">
        <f>+'[28]PCA-PCF'!$C16</f>
        <v>157.624666666667</v>
      </c>
      <c r="AC17" s="17">
        <f>+'[29]PCA-PCF'!$C16</f>
        <v>155.79354000000001</v>
      </c>
      <c r="AD17" s="17">
        <f>+'[30]PCA-PCF'!$C16</f>
        <v>161.13619333333301</v>
      </c>
      <c r="AE17" s="17">
        <f>+'[31]PCA-PCF'!$C16</f>
        <v>150.80035833333301</v>
      </c>
      <c r="AF17" s="17">
        <f>+'[32]PCA-PCF'!$C16</f>
        <v>149.53214</v>
      </c>
      <c r="AG17" s="17">
        <f>+'[33]PCA-PCF'!$C16</f>
        <v>148.16759999999999</v>
      </c>
    </row>
    <row r="18" spans="1:108" ht="20.100000000000001" customHeight="1" x14ac:dyDescent="0.25">
      <c r="A18" s="15"/>
      <c r="B18" s="16">
        <v>0.25</v>
      </c>
      <c r="C18" s="17">
        <f>+'[3]PCA-PCF'!$C17</f>
        <v>151.256</v>
      </c>
      <c r="D18" s="17">
        <f>+'[4]PCA-PCF'!$C17</f>
        <v>152.11253833333299</v>
      </c>
      <c r="E18" s="17">
        <f>+'[5]PCA-PCF'!$C17</f>
        <v>153.58560499999999</v>
      </c>
      <c r="F18" s="17">
        <f>+'[6]PCA-PCF'!$C17</f>
        <v>159.408193333333</v>
      </c>
      <c r="G18" s="17">
        <f>+'[7]PCA-PCF'!$C17</f>
        <v>152.840971666667</v>
      </c>
      <c r="H18" s="17">
        <f>+'[8]PCA-PCF'!$C17</f>
        <v>154.66094000000001</v>
      </c>
      <c r="I18" s="17">
        <f>+'[9]PCA-PCF'!$C17</f>
        <v>153.53103999999999</v>
      </c>
      <c r="J18" s="17">
        <f>+'[10]PCA-PCF'!$C17</f>
        <v>152.72710833333301</v>
      </c>
      <c r="K18" s="17">
        <f>+'[11]PCA-PCF'!$C17</f>
        <v>159.449833333333</v>
      </c>
      <c r="L18" s="17">
        <f>+'[12]PCA-PCF'!$C17</f>
        <v>153.590583333333</v>
      </c>
      <c r="M18" s="17">
        <f>+'[13]PCA-PCF'!$C17</f>
        <v>155.30659</v>
      </c>
      <c r="N18" s="17">
        <f>+'[14]PCA-PCF'!$C17</f>
        <v>154.01273499999999</v>
      </c>
      <c r="O18" s="17">
        <f>+'[15]PCA-PCF'!$C17</f>
        <v>149.35528833333299</v>
      </c>
      <c r="P18" s="17">
        <f>+'[16]PCA-PCF'!$C17</f>
        <v>149.85429999999999</v>
      </c>
      <c r="Q18" s="17">
        <f>+'[17]PCA-PCF'!$C17</f>
        <v>149.85629666666699</v>
      </c>
      <c r="R18" s="17">
        <f>+'[18]PCA-PCF'!$C17</f>
        <v>152.694355</v>
      </c>
      <c r="S18" s="17">
        <f>+'[19]PCA-PCF'!$C17</f>
        <v>150.41225333333301</v>
      </c>
      <c r="T18" s="17">
        <f>+'[20]PCA-PCF'!$C17</f>
        <v>151.52051166666701</v>
      </c>
      <c r="U18" s="17">
        <f>+'[21]PCA-PCF'!$C17</f>
        <v>150.58791333333301</v>
      </c>
      <c r="V18" s="17">
        <f>+'[22]PCA-PCF'!$C17</f>
        <v>151.059683333333</v>
      </c>
      <c r="W18" s="17">
        <f>+'[23]PCA-PCF'!$C17</f>
        <v>149.7234</v>
      </c>
      <c r="X18" s="17">
        <f>+'[24]PCA-PCF'!$C17</f>
        <v>152.25371833333301</v>
      </c>
      <c r="Y18" s="17">
        <f>+'[25]PCA-PCF'!$C17</f>
        <v>159.429531666667</v>
      </c>
      <c r="Z18" s="17">
        <f>+'[26]PCA-PCF'!$C17</f>
        <v>152.99572000000001</v>
      </c>
      <c r="AA18" s="17">
        <f>+'[27]PCA-PCF'!$C17</f>
        <v>159.104121666667</v>
      </c>
      <c r="AB18" s="17">
        <f>+'[28]PCA-PCF'!$C17</f>
        <v>157.45909666666699</v>
      </c>
      <c r="AC18" s="17">
        <f>+'[29]PCA-PCF'!$C17</f>
        <v>158.43373</v>
      </c>
      <c r="AD18" s="17">
        <f>+'[30]PCA-PCF'!$C17</f>
        <v>163.095891666667</v>
      </c>
      <c r="AE18" s="17">
        <f>+'[31]PCA-PCF'!$C17</f>
        <v>151.87237833333299</v>
      </c>
      <c r="AF18" s="17">
        <f>+'[32]PCA-PCF'!$C17</f>
        <v>160.34212500000001</v>
      </c>
      <c r="AG18" s="17">
        <f>+'[33]PCA-PCF'!$C17</f>
        <v>148.16759999999999</v>
      </c>
    </row>
    <row r="19" spans="1:108" ht="20.100000000000001" customHeight="1" x14ac:dyDescent="0.25">
      <c r="A19" s="15"/>
      <c r="B19" s="16">
        <v>0.29166666666666702</v>
      </c>
      <c r="C19" s="17">
        <f>+'[3]PCA-PCF'!$C18</f>
        <v>151.256</v>
      </c>
      <c r="D19" s="17">
        <f>+'[4]PCA-PCF'!$C18</f>
        <v>154.97549333333299</v>
      </c>
      <c r="E19" s="17">
        <f>+'[5]PCA-PCF'!$C18</f>
        <v>153.218183333333</v>
      </c>
      <c r="F19" s="17">
        <f>+'[6]PCA-PCF'!$C18</f>
        <v>155.57578833333301</v>
      </c>
      <c r="G19" s="17">
        <f>+'[7]PCA-PCF'!$C18</f>
        <v>152.40224833333301</v>
      </c>
      <c r="H19" s="17">
        <f>+'[8]PCA-PCF'!$C18</f>
        <v>153.170328333333</v>
      </c>
      <c r="I19" s="17">
        <f>+'[9]PCA-PCF'!$C18</f>
        <v>153.885696666667</v>
      </c>
      <c r="J19" s="17">
        <f>+'[10]PCA-PCF'!$C18</f>
        <v>158.529225</v>
      </c>
      <c r="K19" s="17">
        <f>+'[11]PCA-PCF'!$C18</f>
        <v>162.00011166666701</v>
      </c>
      <c r="L19" s="17">
        <f>+'[12]PCA-PCF'!$C18</f>
        <v>151.08439999999999</v>
      </c>
      <c r="M19" s="17">
        <f>+'[13]PCA-PCF'!$C18</f>
        <v>149.820513333333</v>
      </c>
      <c r="N19" s="17">
        <f>+'[14]PCA-PCF'!$C18</f>
        <v>151.50331</v>
      </c>
      <c r="O19" s="17">
        <f>+'[15]PCA-PCF'!$C18</f>
        <v>148.648503333333</v>
      </c>
      <c r="P19" s="17">
        <f>+'[16]PCA-PCF'!$C18</f>
        <v>149.85429999999999</v>
      </c>
      <c r="Q19" s="17">
        <f>+'[17]PCA-PCF'!$C18</f>
        <v>149.85429999999999</v>
      </c>
      <c r="R19" s="17">
        <f>+'[18]PCA-PCF'!$C18</f>
        <v>152.67564999999999</v>
      </c>
      <c r="S19" s="17">
        <f>+'[19]PCA-PCF'!$C18</f>
        <v>150.39772833333299</v>
      </c>
      <c r="T19" s="17">
        <f>+'[20]PCA-PCF'!$C18</f>
        <v>154.16973166666699</v>
      </c>
      <c r="U19" s="17">
        <f>+'[21]PCA-PCF'!$C18</f>
        <v>150.676671666667</v>
      </c>
      <c r="V19" s="17">
        <f>+'[22]PCA-PCF'!$C18</f>
        <v>151.68955</v>
      </c>
      <c r="W19" s="17">
        <f>+'[23]PCA-PCF'!$C18</f>
        <v>154.800006666667</v>
      </c>
      <c r="X19" s="17">
        <f>+'[24]PCA-PCF'!$C18</f>
        <v>150.46426500000001</v>
      </c>
      <c r="Y19" s="17">
        <f>+'[25]PCA-PCF'!$C18</f>
        <v>160.590755</v>
      </c>
      <c r="Z19" s="17">
        <f>+'[26]PCA-PCF'!$C18</f>
        <v>150.5034</v>
      </c>
      <c r="AA19" s="17">
        <f>+'[27]PCA-PCF'!$C18</f>
        <v>159.75748999999999</v>
      </c>
      <c r="AB19" s="17">
        <f>+'[28]PCA-PCF'!$C18</f>
        <v>157.79696999999999</v>
      </c>
      <c r="AC19" s="17">
        <f>+'[29]PCA-PCF'!$C18</f>
        <v>157.70930000000001</v>
      </c>
      <c r="AD19" s="17">
        <f>+'[30]PCA-PCF'!$C18</f>
        <v>159.90056999999999</v>
      </c>
      <c r="AE19" s="17">
        <f>+'[31]PCA-PCF'!$C18</f>
        <v>152.567601666667</v>
      </c>
      <c r="AF19" s="17">
        <f>+'[32]PCA-PCF'!$C18</f>
        <v>177.39</v>
      </c>
      <c r="AG19" s="17">
        <f>+'[33]PCA-PCF'!$C18</f>
        <v>149.83949999999999</v>
      </c>
    </row>
    <row r="20" spans="1:108" ht="20.100000000000001" customHeight="1" x14ac:dyDescent="0.25">
      <c r="A20" s="15"/>
      <c r="B20" s="16">
        <v>0.33333333333333298</v>
      </c>
      <c r="C20" s="17">
        <f>+'[3]PCA-PCF'!$C19</f>
        <v>153.07507000000001</v>
      </c>
      <c r="D20" s="17">
        <f>+'[4]PCA-PCF'!$C19</f>
        <v>152.51395500000001</v>
      </c>
      <c r="E20" s="17">
        <f>+'[5]PCA-PCF'!$C19</f>
        <v>152.94748833333301</v>
      </c>
      <c r="F20" s="17">
        <f>+'[6]PCA-PCF'!$C19</f>
        <v>158.52938</v>
      </c>
      <c r="G20" s="17">
        <f>+'[7]PCA-PCF'!$C19</f>
        <v>151.03887333333299</v>
      </c>
      <c r="H20" s="17">
        <f>+'[8]PCA-PCF'!$C19</f>
        <v>153.622581666667</v>
      </c>
      <c r="I20" s="17">
        <f>+'[9]PCA-PCF'!$C19</f>
        <v>170.057111666667</v>
      </c>
      <c r="J20" s="17">
        <f>+'[10]PCA-PCF'!$C19</f>
        <v>160.99590333333299</v>
      </c>
      <c r="K20" s="17">
        <f>+'[11]PCA-PCF'!$C19</f>
        <v>163.53245000000001</v>
      </c>
      <c r="L20" s="17">
        <f>+'[12]PCA-PCF'!$C19</f>
        <v>153.52575833333299</v>
      </c>
      <c r="M20" s="17">
        <f>+'[13]PCA-PCF'!$C19</f>
        <v>155.862315</v>
      </c>
      <c r="N20" s="17">
        <f>+'[14]PCA-PCF'!$C19</f>
        <v>152.816818333334</v>
      </c>
      <c r="O20" s="17">
        <f>+'[15]PCA-PCF'!$C19</f>
        <v>150.804638333333</v>
      </c>
      <c r="P20" s="17">
        <f>+'[16]PCA-PCF'!$C19</f>
        <v>149.85429999999999</v>
      </c>
      <c r="Q20" s="17">
        <f>+'[17]PCA-PCF'!$C19</f>
        <v>151.675725</v>
      </c>
      <c r="R20" s="17">
        <f>+'[18]PCA-PCF'!$C19</f>
        <v>160.97445166666699</v>
      </c>
      <c r="S20" s="17">
        <f>+'[19]PCA-PCF'!$C19</f>
        <v>150.27232166666701</v>
      </c>
      <c r="T20" s="17">
        <f>+'[20]PCA-PCF'!$C19</f>
        <v>172.309145</v>
      </c>
      <c r="U20" s="17">
        <f>+'[21]PCA-PCF'!$C19</f>
        <v>153.14305999999999</v>
      </c>
      <c r="V20" s="17">
        <f>+'[22]PCA-PCF'!$C19</f>
        <v>156.46397166666699</v>
      </c>
      <c r="W20" s="17">
        <f>+'[23]PCA-PCF'!$C19</f>
        <v>154.61147666666699</v>
      </c>
      <c r="X20" s="17">
        <f>+'[24]PCA-PCF'!$C19</f>
        <v>154.01610666666701</v>
      </c>
      <c r="Y20" s="17">
        <f>+'[25]PCA-PCF'!$C19</f>
        <v>162.91589500000001</v>
      </c>
      <c r="Z20" s="17">
        <f>+'[26]PCA-PCF'!$C19</f>
        <v>151.51509166666699</v>
      </c>
      <c r="AA20" s="17">
        <f>+'[27]PCA-PCF'!$C19</f>
        <v>164.21231666666699</v>
      </c>
      <c r="AB20" s="17">
        <f>+'[28]PCA-PCF'!$C19</f>
        <v>163.10584</v>
      </c>
      <c r="AC20" s="17">
        <f>+'[29]PCA-PCF'!$C19</f>
        <v>162.17315500000001</v>
      </c>
      <c r="AD20" s="17">
        <f>+'[30]PCA-PCF'!$C19</f>
        <v>161.659181666667</v>
      </c>
      <c r="AE20" s="17">
        <f>+'[31]PCA-PCF'!$C19</f>
        <v>163.416315</v>
      </c>
      <c r="AF20" s="17">
        <f>+'[32]PCA-PCF'!$C19</f>
        <v>177.39</v>
      </c>
      <c r="AG20" s="17">
        <f>+'[33]PCA-PCF'!$C19</f>
        <v>148.16759999999999</v>
      </c>
    </row>
    <row r="21" spans="1:108" ht="20.100000000000001" customHeight="1" x14ac:dyDescent="0.25">
      <c r="A21" s="15"/>
      <c r="B21" s="16">
        <v>0.375</v>
      </c>
      <c r="C21" s="17">
        <f>+'[3]PCA-PCF'!$C20</f>
        <v>154.33687499999999</v>
      </c>
      <c r="D21" s="17">
        <f>+'[4]PCA-PCF'!$C20</f>
        <v>154.503158333333</v>
      </c>
      <c r="E21" s="17">
        <f>+'[5]PCA-PCF'!$C20</f>
        <v>153.6249</v>
      </c>
      <c r="F21" s="17">
        <f>+'[6]PCA-PCF'!$C20</f>
        <v>167.56386499999999</v>
      </c>
      <c r="G21" s="17">
        <f>+'[7]PCA-PCF'!$C20</f>
        <v>167.180061666667</v>
      </c>
      <c r="H21" s="17">
        <f>+'[8]PCA-PCF'!$C20</f>
        <v>163.98981499999999</v>
      </c>
      <c r="I21" s="17">
        <f>+'[9]PCA-PCF'!$C20</f>
        <v>163.056905</v>
      </c>
      <c r="J21" s="17">
        <f>+'[10]PCA-PCF'!$C20</f>
        <v>159.21266</v>
      </c>
      <c r="K21" s="17">
        <f>+'[11]PCA-PCF'!$C20</f>
        <v>165.14701500000001</v>
      </c>
      <c r="L21" s="17">
        <f>+'[12]PCA-PCF'!$C20</f>
        <v>151.60800666666699</v>
      </c>
      <c r="M21" s="17">
        <f>+'[13]PCA-PCF'!$C20</f>
        <v>160.55965166666701</v>
      </c>
      <c r="N21" s="17">
        <f>+'[14]PCA-PCF'!$C20</f>
        <v>164.74376333333299</v>
      </c>
      <c r="O21" s="17">
        <f>+'[15]PCA-PCF'!$C20</f>
        <v>161.31858333333301</v>
      </c>
      <c r="P21" s="17">
        <f>+'[16]PCA-PCF'!$C20</f>
        <v>157.762323333333</v>
      </c>
      <c r="Q21" s="17">
        <f>+'[17]PCA-PCF'!$C20</f>
        <v>157.94640166666699</v>
      </c>
      <c r="R21" s="17">
        <f>+'[18]PCA-PCF'!$C20</f>
        <v>163.26027666666701</v>
      </c>
      <c r="S21" s="17">
        <f>+'[19]PCA-PCF'!$C20</f>
        <v>150.03698499999999</v>
      </c>
      <c r="T21" s="17">
        <f>+'[20]PCA-PCF'!$C20</f>
        <v>168.57461000000001</v>
      </c>
      <c r="U21" s="17">
        <f>+'[21]PCA-PCF'!$C20</f>
        <v>176.92</v>
      </c>
      <c r="V21" s="17">
        <f>+'[22]PCA-PCF'!$C20</f>
        <v>161.53661666666699</v>
      </c>
      <c r="W21" s="17">
        <f>+'[23]PCA-PCF'!$C20</f>
        <v>161.99143166666701</v>
      </c>
      <c r="X21" s="17">
        <f>+'[24]PCA-PCF'!$C20</f>
        <v>160.57023333333299</v>
      </c>
      <c r="Y21" s="17">
        <f>+'[25]PCA-PCF'!$C20</f>
        <v>159.441396666667</v>
      </c>
      <c r="Z21" s="17">
        <f>+'[26]PCA-PCF'!$C20</f>
        <v>176.92</v>
      </c>
      <c r="AA21" s="17">
        <f>+'[27]PCA-PCF'!$C20</f>
        <v>160.104876666667</v>
      </c>
      <c r="AB21" s="17">
        <f>+'[28]PCA-PCF'!$C20</f>
        <v>177.39</v>
      </c>
      <c r="AC21" s="17">
        <f>+'[29]PCA-PCF'!$C20</f>
        <v>175.57300499999999</v>
      </c>
      <c r="AD21" s="17">
        <f>+'[30]PCA-PCF'!$C20</f>
        <v>177.39</v>
      </c>
      <c r="AE21" s="17">
        <f>+'[31]PCA-PCF'!$C20</f>
        <v>160.66908333333299</v>
      </c>
      <c r="AF21" s="17">
        <f>+'[32]PCA-PCF'!$C20</f>
        <v>177.39</v>
      </c>
      <c r="AG21" s="17">
        <f>+'[33]PCA-PCF'!$C20</f>
        <v>165.86539500000001</v>
      </c>
    </row>
    <row r="22" spans="1:108" ht="20.100000000000001" customHeight="1" x14ac:dyDescent="0.25">
      <c r="A22" s="15"/>
      <c r="B22" s="16">
        <v>0.41666666666666702</v>
      </c>
      <c r="C22" s="17">
        <f>+'[3]PCA-PCF'!$C21</f>
        <v>152.59395166666701</v>
      </c>
      <c r="D22" s="17">
        <f>+'[4]PCA-PCF'!$C21</f>
        <v>152.00190000000001</v>
      </c>
      <c r="E22" s="17">
        <f>+'[5]PCA-PCF'!$C21</f>
        <v>155.39063166666699</v>
      </c>
      <c r="F22" s="17">
        <f>+'[6]PCA-PCF'!$C21</f>
        <v>178.65</v>
      </c>
      <c r="G22" s="17">
        <f>+'[7]PCA-PCF'!$C21</f>
        <v>162.998813333333</v>
      </c>
      <c r="H22" s="17">
        <f>+'[8]PCA-PCF'!$C21</f>
        <v>164.00074499999999</v>
      </c>
      <c r="I22" s="17">
        <f>+'[9]PCA-PCF'!$C21</f>
        <v>175.48212833333301</v>
      </c>
      <c r="J22" s="17">
        <f>+'[10]PCA-PCF'!$C21</f>
        <v>164.770725</v>
      </c>
      <c r="K22" s="17">
        <f>+'[11]PCA-PCF'!$C21</f>
        <v>183.29</v>
      </c>
      <c r="L22" s="17">
        <f>+'[12]PCA-PCF'!$C21</f>
        <v>151.08439999999999</v>
      </c>
      <c r="M22" s="17">
        <f>+'[13]PCA-PCF'!$C21</f>
        <v>161.30975833333301</v>
      </c>
      <c r="N22" s="17">
        <f>+'[14]PCA-PCF'!$C21</f>
        <v>160.584753333333</v>
      </c>
      <c r="O22" s="17">
        <f>+'[15]PCA-PCF'!$C21</f>
        <v>159.240465</v>
      </c>
      <c r="P22" s="17">
        <f>+'[16]PCA-PCF'!$C21</f>
        <v>177.08</v>
      </c>
      <c r="Q22" s="17">
        <f>+'[17]PCA-PCF'!$C21</f>
        <v>177.08</v>
      </c>
      <c r="R22" s="17">
        <f>+'[18]PCA-PCF'!$C21</f>
        <v>160.59810833333299</v>
      </c>
      <c r="S22" s="17">
        <f>+'[19]PCA-PCF'!$C21</f>
        <v>149.61931166666699</v>
      </c>
      <c r="T22" s="17">
        <f>+'[20]PCA-PCF'!$C21</f>
        <v>162.40637166666701</v>
      </c>
      <c r="U22" s="17">
        <f>+'[21]PCA-PCF'!$C21</f>
        <v>160.34308833333299</v>
      </c>
      <c r="V22" s="17">
        <f>+'[22]PCA-PCF'!$C21</f>
        <v>160.56179166666701</v>
      </c>
      <c r="W22" s="17">
        <f>+'[23]PCA-PCF'!$C21</f>
        <v>161.823203333333</v>
      </c>
      <c r="X22" s="17">
        <f>+'[24]PCA-PCF'!$C21</f>
        <v>162.45448999999999</v>
      </c>
      <c r="Y22" s="17">
        <f>+'[25]PCA-PCF'!$C21</f>
        <v>160.93244999999999</v>
      </c>
      <c r="Z22" s="17">
        <f>+'[26]PCA-PCF'!$C21</f>
        <v>162.84664166666701</v>
      </c>
      <c r="AA22" s="17">
        <f>+'[27]PCA-PCF'!$C21</f>
        <v>177.39</v>
      </c>
      <c r="AB22" s="17">
        <f>+'[28]PCA-PCF'!$C21</f>
        <v>177.39</v>
      </c>
      <c r="AC22" s="17">
        <f>+'[29]PCA-PCF'!$C21</f>
        <v>177.39</v>
      </c>
      <c r="AD22" s="17">
        <f>+'[30]PCA-PCF'!$C21</f>
        <v>177.39</v>
      </c>
      <c r="AE22" s="17">
        <f>+'[31]PCA-PCF'!$C21</f>
        <v>158.987245</v>
      </c>
      <c r="AF22" s="17">
        <f>+'[32]PCA-PCF'!$C21</f>
        <v>161.98706000000001</v>
      </c>
      <c r="AG22" s="17">
        <f>+'[33]PCA-PCF'!$C21</f>
        <v>148.16759999999999</v>
      </c>
    </row>
    <row r="23" spans="1:108" ht="20.100000000000001" customHeight="1" x14ac:dyDescent="0.25">
      <c r="A23" s="15"/>
      <c r="B23" s="16">
        <v>0.45833333333333298</v>
      </c>
      <c r="C23" s="17">
        <f>+'[3]PCA-PCF'!$C22</f>
        <v>152.41276666666701</v>
      </c>
      <c r="D23" s="17">
        <f>+'[4]PCA-PCF'!$C22</f>
        <v>156.39159166666599</v>
      </c>
      <c r="E23" s="17">
        <f>+'[5]PCA-PCF'!$C22</f>
        <v>181.81</v>
      </c>
      <c r="F23" s="17">
        <f>+'[6]PCA-PCF'!$C22</f>
        <v>178.65</v>
      </c>
      <c r="G23" s="17">
        <f>+'[7]PCA-PCF'!$C22</f>
        <v>175.96052333333299</v>
      </c>
      <c r="H23" s="17">
        <f>+'[8]PCA-PCF'!$C22</f>
        <v>178.65</v>
      </c>
      <c r="I23" s="17">
        <f>+'[9]PCA-PCF'!$C22</f>
        <v>178.65</v>
      </c>
      <c r="J23" s="17">
        <f>+'[10]PCA-PCF'!$C22</f>
        <v>162.54924500000001</v>
      </c>
      <c r="K23" s="17">
        <f>+'[11]PCA-PCF'!$C22</f>
        <v>162.069596666667</v>
      </c>
      <c r="L23" s="17">
        <f>+'[12]PCA-PCF'!$C22</f>
        <v>151.08439999999999</v>
      </c>
      <c r="M23" s="17">
        <f>+'[13]PCA-PCF'!$C22</f>
        <v>176.93832499999999</v>
      </c>
      <c r="N23" s="17">
        <f>+'[14]PCA-PCF'!$C22</f>
        <v>174.12546666666699</v>
      </c>
      <c r="O23" s="17">
        <f>+'[15]PCA-PCF'!$C22</f>
        <v>161.01528999999999</v>
      </c>
      <c r="P23" s="17">
        <f>+'[16]PCA-PCF'!$C22</f>
        <v>161.853023333333</v>
      </c>
      <c r="Q23" s="17">
        <f>+'[17]PCA-PCF'!$C22</f>
        <v>177.08</v>
      </c>
      <c r="R23" s="17">
        <f>+'[18]PCA-PCF'!$C22</f>
        <v>162.44695166666699</v>
      </c>
      <c r="S23" s="17">
        <f>+'[19]PCA-PCF'!$C22</f>
        <v>149.83981</v>
      </c>
      <c r="T23" s="17">
        <f>+'[20]PCA-PCF'!$C22</f>
        <v>176.92</v>
      </c>
      <c r="U23" s="17">
        <f>+'[21]PCA-PCF'!$C22</f>
        <v>160.343523333333</v>
      </c>
      <c r="V23" s="17">
        <f>+'[22]PCA-PCF'!$C22</f>
        <v>176.92</v>
      </c>
      <c r="W23" s="17">
        <f>+'[23]PCA-PCF'!$C22</f>
        <v>161.77970500000001</v>
      </c>
      <c r="X23" s="17">
        <f>+'[24]PCA-PCF'!$C22</f>
        <v>163.60777666666701</v>
      </c>
      <c r="Y23" s="17">
        <f>+'[25]PCA-PCF'!$C22</f>
        <v>159.53412666666699</v>
      </c>
      <c r="Z23" s="17">
        <f>+'[26]PCA-PCF'!$C22</f>
        <v>176.92</v>
      </c>
      <c r="AA23" s="17">
        <f>+'[27]PCA-PCF'!$C22</f>
        <v>177.39</v>
      </c>
      <c r="AB23" s="17">
        <f>+'[28]PCA-PCF'!$C22</f>
        <v>177.39</v>
      </c>
      <c r="AC23" s="17">
        <f>+'[29]PCA-PCF'!$C22</f>
        <v>177.39</v>
      </c>
      <c r="AD23" s="17">
        <f>+'[30]PCA-PCF'!$C22</f>
        <v>177.39</v>
      </c>
      <c r="AE23" s="17">
        <f>+'[31]PCA-PCF'!$C22</f>
        <v>159.02023333333301</v>
      </c>
      <c r="AF23" s="17">
        <f>+'[32]PCA-PCF'!$C22</f>
        <v>177.39</v>
      </c>
      <c r="AG23" s="17">
        <f>+'[33]PCA-PCF'!$C22</f>
        <v>148.16759999999999</v>
      </c>
    </row>
    <row r="24" spans="1:108" ht="20.100000000000001" customHeight="1" x14ac:dyDescent="0.25">
      <c r="A24" s="15"/>
      <c r="B24" s="16">
        <v>0.5</v>
      </c>
      <c r="C24" s="17">
        <f>+'[3]PCA-PCF'!$C23</f>
        <v>161.16096666666701</v>
      </c>
      <c r="D24" s="17">
        <f>+'[4]PCA-PCF'!$C23</f>
        <v>158.205266666667</v>
      </c>
      <c r="E24" s="17">
        <f>+'[5]PCA-PCF'!$C23</f>
        <v>155.32191666666699</v>
      </c>
      <c r="F24" s="17">
        <f>+'[6]PCA-PCF'!$C23</f>
        <v>178.65</v>
      </c>
      <c r="G24" s="17">
        <f>+'[7]PCA-PCF'!$C23</f>
        <v>178.65</v>
      </c>
      <c r="H24" s="17">
        <f>+'[8]PCA-PCF'!$C23</f>
        <v>161.82329166666699</v>
      </c>
      <c r="I24" s="17">
        <f>+'[9]PCA-PCF'!$C23</f>
        <v>178.65</v>
      </c>
      <c r="J24" s="17">
        <f>+'[10]PCA-PCF'!$C23</f>
        <v>162.60872166666601</v>
      </c>
      <c r="K24" s="17">
        <f>+'[11]PCA-PCF'!$C23</f>
        <v>161.996823333333</v>
      </c>
      <c r="L24" s="17">
        <f>+'[12]PCA-PCF'!$C23</f>
        <v>183.29</v>
      </c>
      <c r="M24" s="17">
        <f>+'[13]PCA-PCF'!$C23</f>
        <v>177.08</v>
      </c>
      <c r="N24" s="17">
        <f>+'[14]PCA-PCF'!$C23</f>
        <v>177.08</v>
      </c>
      <c r="O24" s="17">
        <f>+'[15]PCA-PCF'!$C23</f>
        <v>177.08</v>
      </c>
      <c r="P24" s="17">
        <f>+'[16]PCA-PCF'!$C23</f>
        <v>160.17006499999999</v>
      </c>
      <c r="Q24" s="17">
        <f>+'[17]PCA-PCF'!$C23</f>
        <v>160.957198333333</v>
      </c>
      <c r="R24" s="17">
        <f>+'[18]PCA-PCF'!$C23</f>
        <v>160.56843833333301</v>
      </c>
      <c r="S24" s="17">
        <f>+'[19]PCA-PCF'!$C23</f>
        <v>177.08</v>
      </c>
      <c r="T24" s="17">
        <f>+'[20]PCA-PCF'!$C23</f>
        <v>176.92</v>
      </c>
      <c r="U24" s="17">
        <f>+'[21]PCA-PCF'!$C23</f>
        <v>176.92</v>
      </c>
      <c r="V24" s="17">
        <f>+'[22]PCA-PCF'!$C23</f>
        <v>176.92</v>
      </c>
      <c r="W24" s="17">
        <f>+'[23]PCA-PCF'!$C23</f>
        <v>160.27915166666699</v>
      </c>
      <c r="X24" s="17">
        <f>+'[24]PCA-PCF'!$C23</f>
        <v>176.628111666667</v>
      </c>
      <c r="Y24" s="17">
        <f>+'[25]PCA-PCF'!$C23</f>
        <v>160.06112999999999</v>
      </c>
      <c r="Z24" s="17">
        <f>+'[26]PCA-PCF'!$C23</f>
        <v>176.92</v>
      </c>
      <c r="AA24" s="17">
        <f>+'[27]PCA-PCF'!$C23</f>
        <v>177.39</v>
      </c>
      <c r="AB24" s="17">
        <f>+'[28]PCA-PCF'!$C23</f>
        <v>177.39</v>
      </c>
      <c r="AC24" s="17">
        <f>+'[29]PCA-PCF'!$C23</f>
        <v>177.39</v>
      </c>
      <c r="AD24" s="17">
        <f>+'[30]PCA-PCF'!$C23</f>
        <v>177.39</v>
      </c>
      <c r="AE24" s="17">
        <f>+'[31]PCA-PCF'!$C23</f>
        <v>159.02553333333299</v>
      </c>
      <c r="AF24" s="17">
        <f>+'[32]PCA-PCF'!$C23</f>
        <v>176.25378166666701</v>
      </c>
      <c r="AG24" s="17">
        <f>+'[33]PCA-PCF'!$C23</f>
        <v>148.16759999999999</v>
      </c>
    </row>
    <row r="25" spans="1:108" ht="20.100000000000001" customHeight="1" x14ac:dyDescent="0.25">
      <c r="A25" s="15"/>
      <c r="B25" s="16">
        <v>0.54166666666666696</v>
      </c>
      <c r="C25" s="17">
        <f>+'[3]PCA-PCF'!$C24</f>
        <v>160.88403666666699</v>
      </c>
      <c r="D25" s="17">
        <f>+'[4]PCA-PCF'!$C24</f>
        <v>155.272136666667</v>
      </c>
      <c r="E25" s="17">
        <f>+'[5]PCA-PCF'!$C24</f>
        <v>153.495743333333</v>
      </c>
      <c r="F25" s="17">
        <f>+'[6]PCA-PCF'!$C24</f>
        <v>178.65</v>
      </c>
      <c r="G25" s="17">
        <f>+'[7]PCA-PCF'!$C24</f>
        <v>178.65</v>
      </c>
      <c r="H25" s="17">
        <f>+'[8]PCA-PCF'!$C24</f>
        <v>178.65</v>
      </c>
      <c r="I25" s="17">
        <f>+'[9]PCA-PCF'!$C24</f>
        <v>178.65</v>
      </c>
      <c r="J25" s="17">
        <f>+'[10]PCA-PCF'!$C24</f>
        <v>163.19109</v>
      </c>
      <c r="K25" s="17">
        <f>+'[11]PCA-PCF'!$C24</f>
        <v>183.29</v>
      </c>
      <c r="L25" s="17">
        <f>+'[12]PCA-PCF'!$C24</f>
        <v>153.85244</v>
      </c>
      <c r="M25" s="17">
        <f>+'[13]PCA-PCF'!$C24</f>
        <v>177.08</v>
      </c>
      <c r="N25" s="17">
        <f>+'[14]PCA-PCF'!$C24</f>
        <v>177.08</v>
      </c>
      <c r="O25" s="17">
        <f>+'[15]PCA-PCF'!$C24</f>
        <v>177.08</v>
      </c>
      <c r="P25" s="17">
        <f>+'[16]PCA-PCF'!$C24</f>
        <v>159.77966833333301</v>
      </c>
      <c r="Q25" s="17">
        <f>+'[17]PCA-PCF'!$C24</f>
        <v>159.56770333333299</v>
      </c>
      <c r="R25" s="17">
        <f>+'[18]PCA-PCF'!$C24</f>
        <v>161.89451500000001</v>
      </c>
      <c r="S25" s="17">
        <f>+'[19]PCA-PCF'!$C24</f>
        <v>166.584396666667</v>
      </c>
      <c r="T25" s="17">
        <f>+'[20]PCA-PCF'!$C24</f>
        <v>176.92</v>
      </c>
      <c r="U25" s="17">
        <f>+'[21]PCA-PCF'!$C24</f>
        <v>176.644475</v>
      </c>
      <c r="V25" s="17">
        <f>+'[22]PCA-PCF'!$C24</f>
        <v>176.92</v>
      </c>
      <c r="W25" s="17">
        <f>+'[23]PCA-PCF'!$C24</f>
        <v>160.22849333333301</v>
      </c>
      <c r="X25" s="17">
        <f>+'[24]PCA-PCF'!$C24</f>
        <v>159.348085</v>
      </c>
      <c r="Y25" s="17">
        <f>+'[25]PCA-PCF'!$C24</f>
        <v>159.63726500000001</v>
      </c>
      <c r="Z25" s="17">
        <f>+'[26]PCA-PCF'!$C24</f>
        <v>164.37741666666699</v>
      </c>
      <c r="AA25" s="17">
        <f>+'[27]PCA-PCF'!$C24</f>
        <v>177.39</v>
      </c>
      <c r="AB25" s="17">
        <f>+'[28]PCA-PCF'!$C24</f>
        <v>177.20161666666701</v>
      </c>
      <c r="AC25" s="17">
        <f>+'[29]PCA-PCF'!$C24</f>
        <v>177.39</v>
      </c>
      <c r="AD25" s="17">
        <f>+'[30]PCA-PCF'!$C24</f>
        <v>173.40598333333301</v>
      </c>
      <c r="AE25" s="17">
        <f>+'[31]PCA-PCF'!$C24</f>
        <v>159.114566666667</v>
      </c>
      <c r="AF25" s="17">
        <f>+'[32]PCA-PCF'!$C24</f>
        <v>159.84893666666699</v>
      </c>
      <c r="AG25" s="17">
        <f>+'[33]PCA-PCF'!$C24</f>
        <v>177.39</v>
      </c>
    </row>
    <row r="26" spans="1:108" ht="20.100000000000001" customHeight="1" x14ac:dyDescent="0.25">
      <c r="A26" s="15"/>
      <c r="B26" s="16">
        <v>0.58333333333333304</v>
      </c>
      <c r="C26" s="17">
        <f>+'[3]PCA-PCF'!$C25</f>
        <v>160.51785000000001</v>
      </c>
      <c r="D26" s="17">
        <f>+'[4]PCA-PCF'!$C25</f>
        <v>157.34665666666601</v>
      </c>
      <c r="E26" s="17">
        <f>+'[5]PCA-PCF'!$C25</f>
        <v>156.18183999999999</v>
      </c>
      <c r="F26" s="17">
        <f>+'[6]PCA-PCF'!$C25</f>
        <v>178.65</v>
      </c>
      <c r="G26" s="17">
        <f>+'[7]PCA-PCF'!$C25</f>
        <v>178.65</v>
      </c>
      <c r="H26" s="17">
        <f>+'[8]PCA-PCF'!$C25</f>
        <v>178.65</v>
      </c>
      <c r="I26" s="17">
        <f>+'[9]PCA-PCF'!$C25</f>
        <v>178.65</v>
      </c>
      <c r="J26" s="17">
        <f>+'[10]PCA-PCF'!$C25</f>
        <v>161.53223</v>
      </c>
      <c r="K26" s="17">
        <f>+'[11]PCA-PCF'!$C25</f>
        <v>183.29</v>
      </c>
      <c r="L26" s="17">
        <f>+'[12]PCA-PCF'!$C25</f>
        <v>151.917061666667</v>
      </c>
      <c r="M26" s="17">
        <f>+'[13]PCA-PCF'!$C25</f>
        <v>177.08</v>
      </c>
      <c r="N26" s="17">
        <f>+'[14]PCA-PCF'!$C25</f>
        <v>177.08</v>
      </c>
      <c r="O26" s="17">
        <f>+'[15]PCA-PCF'!$C25</f>
        <v>177.08</v>
      </c>
      <c r="P26" s="17">
        <f>+'[16]PCA-PCF'!$C25</f>
        <v>177.08</v>
      </c>
      <c r="Q26" s="17">
        <f>+'[17]PCA-PCF'!$C25</f>
        <v>161.204896666667</v>
      </c>
      <c r="R26" s="17">
        <f>+'[18]PCA-PCF'!$C25</f>
        <v>162.698868333333</v>
      </c>
      <c r="S26" s="17">
        <f>+'[19]PCA-PCF'!$C25</f>
        <v>150.70822999999999</v>
      </c>
      <c r="T26" s="17">
        <f>+'[20]PCA-PCF'!$C25</f>
        <v>176.92</v>
      </c>
      <c r="U26" s="17">
        <f>+'[21]PCA-PCF'!$C25</f>
        <v>176.92</v>
      </c>
      <c r="V26" s="17">
        <f>+'[22]PCA-PCF'!$C25</f>
        <v>176.92</v>
      </c>
      <c r="W26" s="17">
        <f>+'[23]PCA-PCF'!$C25</f>
        <v>176.92</v>
      </c>
      <c r="X26" s="17">
        <f>+'[24]PCA-PCF'!$C25</f>
        <v>161.374306666667</v>
      </c>
      <c r="Y26" s="17">
        <f>+'[25]PCA-PCF'!$C25</f>
        <v>159.74895833333301</v>
      </c>
      <c r="Z26" s="17">
        <f>+'[26]PCA-PCF'!$C25</f>
        <v>164.37753333333299</v>
      </c>
      <c r="AA26" s="17">
        <f>+'[27]PCA-PCF'!$C25</f>
        <v>177.39</v>
      </c>
      <c r="AB26" s="17">
        <f>+'[28]PCA-PCF'!$C25</f>
        <v>177.39</v>
      </c>
      <c r="AC26" s="17">
        <f>+'[29]PCA-PCF'!$C25</f>
        <v>177.39</v>
      </c>
      <c r="AD26" s="17">
        <f>+'[30]PCA-PCF'!$C25</f>
        <v>158.96995999999999</v>
      </c>
      <c r="AE26" s="17">
        <f>+'[31]PCA-PCF'!$C25</f>
        <v>159.07229166666701</v>
      </c>
      <c r="AF26" s="17">
        <f>+'[32]PCA-PCF'!$C25</f>
        <v>160.42504500000001</v>
      </c>
      <c r="AG26" s="17">
        <f>+'[33]PCA-PCF'!$C25</f>
        <v>177.39</v>
      </c>
    </row>
    <row r="27" spans="1:108" ht="20.100000000000001" customHeight="1" x14ac:dyDescent="0.25">
      <c r="A27" s="15"/>
      <c r="B27" s="16">
        <v>0.625</v>
      </c>
      <c r="C27" s="17">
        <f>+'[3]PCA-PCF'!$C26</f>
        <v>163.010786666667</v>
      </c>
      <c r="D27" s="17">
        <f>+'[4]PCA-PCF'!$C26</f>
        <v>155.95141833333301</v>
      </c>
      <c r="E27" s="17">
        <f>+'[5]PCA-PCF'!$C26</f>
        <v>158.27220333333301</v>
      </c>
      <c r="F27" s="17">
        <f>+'[6]PCA-PCF'!$C26</f>
        <v>178.65</v>
      </c>
      <c r="G27" s="17">
        <f>+'[7]PCA-PCF'!$C26</f>
        <v>178.65</v>
      </c>
      <c r="H27" s="17">
        <f>+'[8]PCA-PCF'!$C26</f>
        <v>178.65</v>
      </c>
      <c r="I27" s="17">
        <f>+'[9]PCA-PCF'!$C26</f>
        <v>178.65</v>
      </c>
      <c r="J27" s="17">
        <f>+'[10]PCA-PCF'!$C26</f>
        <v>162.31088666666699</v>
      </c>
      <c r="K27" s="17">
        <f>+'[11]PCA-PCF'!$C26</f>
        <v>163.84691166666701</v>
      </c>
      <c r="L27" s="17">
        <f>+'[12]PCA-PCF'!$C26</f>
        <v>152.028471666667</v>
      </c>
      <c r="M27" s="17">
        <f>+'[13]PCA-PCF'!$C26</f>
        <v>177.08</v>
      </c>
      <c r="N27" s="17">
        <f>+'[14]PCA-PCF'!$C26</f>
        <v>177.08</v>
      </c>
      <c r="O27" s="17">
        <f>+'[15]PCA-PCF'!$C26</f>
        <v>177.08</v>
      </c>
      <c r="P27" s="17">
        <f>+'[16]PCA-PCF'!$C26</f>
        <v>177.08</v>
      </c>
      <c r="Q27" s="17">
        <f>+'[17]PCA-PCF'!$C26</f>
        <v>177.08</v>
      </c>
      <c r="R27" s="17">
        <f>+'[18]PCA-PCF'!$C26</f>
        <v>160.534011666667</v>
      </c>
      <c r="S27" s="17">
        <f>+'[19]PCA-PCF'!$C26</f>
        <v>150.59490333333301</v>
      </c>
      <c r="T27" s="17">
        <f>+'[20]PCA-PCF'!$C26</f>
        <v>176.92</v>
      </c>
      <c r="U27" s="17">
        <f>+'[21]PCA-PCF'!$C26</f>
        <v>176.92</v>
      </c>
      <c r="V27" s="17">
        <f>+'[22]PCA-PCF'!$C26</f>
        <v>176.92</v>
      </c>
      <c r="W27" s="17">
        <f>+'[23]PCA-PCF'!$C26</f>
        <v>176.92</v>
      </c>
      <c r="X27" s="17">
        <f>+'[24]PCA-PCF'!$C26</f>
        <v>176.92</v>
      </c>
      <c r="Y27" s="17">
        <f>+'[25]PCA-PCF'!$C26</f>
        <v>176.92</v>
      </c>
      <c r="Z27" s="17">
        <f>+'[26]PCA-PCF'!$C26</f>
        <v>164.37018333333299</v>
      </c>
      <c r="AA27" s="17">
        <f>+'[27]PCA-PCF'!$C26</f>
        <v>177.39</v>
      </c>
      <c r="AB27" s="17">
        <f>+'[28]PCA-PCF'!$C26</f>
        <v>177.39</v>
      </c>
      <c r="AC27" s="17">
        <f>+'[29]PCA-PCF'!$C26</f>
        <v>177.39</v>
      </c>
      <c r="AD27" s="17">
        <f>+'[30]PCA-PCF'!$C26</f>
        <v>174.32077166666701</v>
      </c>
      <c r="AE27" s="17">
        <f>+'[31]PCA-PCF'!$C26</f>
        <v>159.85032000000001</v>
      </c>
      <c r="AF27" s="17">
        <f>+'[32]PCA-PCF'!$C26</f>
        <v>157.594513333333</v>
      </c>
      <c r="AG27" s="17">
        <f>+'[33]PCA-PCF'!$C26</f>
        <v>148.41779666666699</v>
      </c>
    </row>
    <row r="28" spans="1:108" ht="20.100000000000001" customHeight="1" x14ac:dyDescent="0.25">
      <c r="A28" s="15"/>
      <c r="B28" s="16">
        <v>0.66666666666666696</v>
      </c>
      <c r="C28" s="17">
        <f>+'[3]PCA-PCF'!$C27</f>
        <v>161.55225833333299</v>
      </c>
      <c r="D28" s="17">
        <f>+'[4]PCA-PCF'!$C27</f>
        <v>170.36476999999999</v>
      </c>
      <c r="E28" s="17">
        <f>+'[5]PCA-PCF'!$C27</f>
        <v>154.57430333333301</v>
      </c>
      <c r="F28" s="17">
        <f>+'[6]PCA-PCF'!$C27</f>
        <v>178.65</v>
      </c>
      <c r="G28" s="17">
        <f>+'[7]PCA-PCF'!$C27</f>
        <v>178.65</v>
      </c>
      <c r="H28" s="17">
        <f>+'[8]PCA-PCF'!$C27</f>
        <v>178.65</v>
      </c>
      <c r="I28" s="17">
        <f>+'[9]PCA-PCF'!$C27</f>
        <v>178.65</v>
      </c>
      <c r="J28" s="17">
        <f>+'[10]PCA-PCF'!$C27</f>
        <v>163.70884833333301</v>
      </c>
      <c r="K28" s="17">
        <f>+'[11]PCA-PCF'!$C27</f>
        <v>162.772208333333</v>
      </c>
      <c r="L28" s="17">
        <f>+'[12]PCA-PCF'!$C27</f>
        <v>153.445696666667</v>
      </c>
      <c r="M28" s="17">
        <f>+'[13]PCA-PCF'!$C27</f>
        <v>177.08</v>
      </c>
      <c r="N28" s="17">
        <f>+'[14]PCA-PCF'!$C27</f>
        <v>177.08</v>
      </c>
      <c r="O28" s="17">
        <f>+'[15]PCA-PCF'!$C27</f>
        <v>177.08</v>
      </c>
      <c r="P28" s="17">
        <f>+'[16]PCA-PCF'!$C27</f>
        <v>163.06983</v>
      </c>
      <c r="Q28" s="17">
        <f>+'[17]PCA-PCF'!$C27</f>
        <v>159.83811499999999</v>
      </c>
      <c r="R28" s="17">
        <f>+'[18]PCA-PCF'!$C27</f>
        <v>155.21077666666699</v>
      </c>
      <c r="S28" s="17">
        <f>+'[19]PCA-PCF'!$C27</f>
        <v>151.940891666667</v>
      </c>
      <c r="T28" s="17">
        <f>+'[20]PCA-PCF'!$C27</f>
        <v>176.92</v>
      </c>
      <c r="U28" s="17">
        <f>+'[21]PCA-PCF'!$C27</f>
        <v>176.92</v>
      </c>
      <c r="V28" s="17">
        <f>+'[22]PCA-PCF'!$C27</f>
        <v>176.92</v>
      </c>
      <c r="W28" s="17">
        <f>+'[23]PCA-PCF'!$C27</f>
        <v>176.92</v>
      </c>
      <c r="X28" s="17">
        <f>+'[24]PCA-PCF'!$C27</f>
        <v>176.92</v>
      </c>
      <c r="Y28" s="17">
        <f>+'[25]PCA-PCF'!$C27</f>
        <v>159.72766666666701</v>
      </c>
      <c r="Z28" s="17">
        <f>+'[26]PCA-PCF'!$C27</f>
        <v>176.92</v>
      </c>
      <c r="AA28" s="17">
        <f>+'[27]PCA-PCF'!$C27</f>
        <v>177.39</v>
      </c>
      <c r="AB28" s="17">
        <f>+'[28]PCA-PCF'!$C27</f>
        <v>177.39</v>
      </c>
      <c r="AC28" s="17">
        <f>+'[29]PCA-PCF'!$C27</f>
        <v>177.39</v>
      </c>
      <c r="AD28" s="17">
        <f>+'[30]PCA-PCF'!$C27</f>
        <v>177.39</v>
      </c>
      <c r="AE28" s="17">
        <f>+'[31]PCA-PCF'!$C27</f>
        <v>159.946018333333</v>
      </c>
      <c r="AF28" s="17">
        <f>+'[32]PCA-PCF'!$C27</f>
        <v>157.58740166666701</v>
      </c>
      <c r="AG28" s="17">
        <f>+'[33]PCA-PCF'!$C27</f>
        <v>148.379955</v>
      </c>
    </row>
    <row r="29" spans="1:108" ht="20.100000000000001" customHeight="1" x14ac:dyDescent="0.25">
      <c r="A29" s="15"/>
      <c r="B29" s="16">
        <v>0.70833333333333304</v>
      </c>
      <c r="C29" s="17">
        <f>+'[3]PCA-PCF'!$C28</f>
        <v>158.83388333333301</v>
      </c>
      <c r="D29" s="17">
        <f>+'[4]PCA-PCF'!$C28</f>
        <v>181.81</v>
      </c>
      <c r="E29" s="17">
        <f>+'[5]PCA-PCF'!$C28</f>
        <v>154.16654666666699</v>
      </c>
      <c r="F29" s="17">
        <f>+'[6]PCA-PCF'!$C28</f>
        <v>176.70880500000001</v>
      </c>
      <c r="G29" s="17">
        <f>+'[7]PCA-PCF'!$C28</f>
        <v>178.65</v>
      </c>
      <c r="H29" s="17">
        <f>+'[8]PCA-PCF'!$C28</f>
        <v>178.65</v>
      </c>
      <c r="I29" s="17">
        <f>+'[9]PCA-PCF'!$C28</f>
        <v>178.65</v>
      </c>
      <c r="J29" s="17">
        <f>+'[10]PCA-PCF'!$C28</f>
        <v>161.70588833333301</v>
      </c>
      <c r="K29" s="17">
        <f>+'[11]PCA-PCF'!$C28</f>
        <v>165.30806833333301</v>
      </c>
      <c r="L29" s="17">
        <f>+'[12]PCA-PCF'!$C28</f>
        <v>183.29</v>
      </c>
      <c r="M29" s="17">
        <f>+'[13]PCA-PCF'!$C28</f>
        <v>177.08</v>
      </c>
      <c r="N29" s="17">
        <f>+'[14]PCA-PCF'!$C28</f>
        <v>164.88879333333301</v>
      </c>
      <c r="O29" s="17">
        <f>+'[15]PCA-PCF'!$C28</f>
        <v>162.86842166666699</v>
      </c>
      <c r="P29" s="17">
        <f>+'[16]PCA-PCF'!$C28</f>
        <v>160.49246833333299</v>
      </c>
      <c r="Q29" s="17">
        <f>+'[17]PCA-PCF'!$C28</f>
        <v>177.08</v>
      </c>
      <c r="R29" s="17">
        <f>+'[18]PCA-PCF'!$C28</f>
        <v>152.50714833333299</v>
      </c>
      <c r="S29" s="17">
        <f>+'[19]PCA-PCF'!$C28</f>
        <v>152.679483333333</v>
      </c>
      <c r="T29" s="17">
        <f>+'[20]PCA-PCF'!$C28</f>
        <v>176.92</v>
      </c>
      <c r="U29" s="17">
        <f>+'[21]PCA-PCF'!$C28</f>
        <v>165.49157333333301</v>
      </c>
      <c r="V29" s="17">
        <f>+'[22]PCA-PCF'!$C28</f>
        <v>164.2653</v>
      </c>
      <c r="W29" s="17">
        <f>+'[23]PCA-PCF'!$C28</f>
        <v>162.17362666666699</v>
      </c>
      <c r="X29" s="17">
        <f>+'[24]PCA-PCF'!$C28</f>
        <v>163.00519333333301</v>
      </c>
      <c r="Y29" s="17">
        <f>+'[25]PCA-PCF'!$C28</f>
        <v>159.68766500000001</v>
      </c>
      <c r="Z29" s="17">
        <f>+'[26]PCA-PCF'!$C28</f>
        <v>164.345773333333</v>
      </c>
      <c r="AA29" s="17">
        <f>+'[27]PCA-PCF'!$C28</f>
        <v>177.39</v>
      </c>
      <c r="AB29" s="17">
        <f>+'[28]PCA-PCF'!$C28</f>
        <v>177.39</v>
      </c>
      <c r="AC29" s="17">
        <f>+'[29]PCA-PCF'!$C28</f>
        <v>177.39</v>
      </c>
      <c r="AD29" s="17">
        <f>+'[30]PCA-PCF'!$C28</f>
        <v>177.39</v>
      </c>
      <c r="AE29" s="17">
        <f>+'[31]PCA-PCF'!$C28</f>
        <v>159.675733333333</v>
      </c>
      <c r="AF29" s="17">
        <f>+'[32]PCA-PCF'!$C28</f>
        <v>160.03640833333299</v>
      </c>
      <c r="AG29" s="17">
        <f>+'[33]PCA-PCF'!$C28</f>
        <v>148.426398333333</v>
      </c>
    </row>
    <row r="30" spans="1:108" ht="20.100000000000001" customHeight="1" x14ac:dyDescent="0.25">
      <c r="A30" s="15"/>
      <c r="B30" s="16">
        <v>0.75</v>
      </c>
      <c r="C30" s="17">
        <f>+'[3]PCA-PCF'!$C29</f>
        <v>152.46104</v>
      </c>
      <c r="D30" s="17">
        <f>+'[4]PCA-PCF'!$C29</f>
        <v>181.81</v>
      </c>
      <c r="E30" s="17">
        <f>+'[5]PCA-PCF'!$C29</f>
        <v>152.47394</v>
      </c>
      <c r="F30" s="17">
        <f>+'[6]PCA-PCF'!$C29</f>
        <v>166.97146833333301</v>
      </c>
      <c r="G30" s="17">
        <f>+'[7]PCA-PCF'!$C29</f>
        <v>164.709808333333</v>
      </c>
      <c r="H30" s="17">
        <f>+'[8]PCA-PCF'!$C29</f>
        <v>161.03795666666699</v>
      </c>
      <c r="I30" s="17">
        <f>+'[9]PCA-PCF'!$C29</f>
        <v>163.05675666666701</v>
      </c>
      <c r="J30" s="17">
        <f>+'[10]PCA-PCF'!$C29</f>
        <v>157.55697333333299</v>
      </c>
      <c r="K30" s="17">
        <f>+'[11]PCA-PCF'!$C29</f>
        <v>161.07869333333301</v>
      </c>
      <c r="L30" s="17">
        <f>+'[12]PCA-PCF'!$C29</f>
        <v>183.29</v>
      </c>
      <c r="M30" s="17">
        <f>+'[13]PCA-PCF'!$C29</f>
        <v>177.08</v>
      </c>
      <c r="N30" s="17">
        <f>+'[14]PCA-PCF'!$C29</f>
        <v>158.75876333333301</v>
      </c>
      <c r="O30" s="17">
        <f>+'[15]PCA-PCF'!$C29</f>
        <v>160.539128333333</v>
      </c>
      <c r="P30" s="17">
        <f>+'[16]PCA-PCF'!$C29</f>
        <v>154.02038666666701</v>
      </c>
      <c r="Q30" s="17">
        <f>+'[17]PCA-PCF'!$C29</f>
        <v>160.05643833333301</v>
      </c>
      <c r="R30" s="17">
        <f>+'[18]PCA-PCF'!$C29</f>
        <v>153.224013333333</v>
      </c>
      <c r="S30" s="17">
        <f>+'[19]PCA-PCF'!$C29</f>
        <v>151.917925</v>
      </c>
      <c r="T30" s="17">
        <f>+'[20]PCA-PCF'!$C29</f>
        <v>160.70511833333299</v>
      </c>
      <c r="U30" s="17">
        <f>+'[21]PCA-PCF'!$C29</f>
        <v>161.110713333333</v>
      </c>
      <c r="V30" s="17">
        <f>+'[22]PCA-PCF'!$C29</f>
        <v>154.79473999999999</v>
      </c>
      <c r="W30" s="17">
        <f>+'[23]PCA-PCF'!$C29</f>
        <v>176.92</v>
      </c>
      <c r="X30" s="17">
        <f>+'[24]PCA-PCF'!$C29</f>
        <v>161.42842666666701</v>
      </c>
      <c r="Y30" s="17">
        <f>+'[25]PCA-PCF'!$C29</f>
        <v>160.74424666666701</v>
      </c>
      <c r="Z30" s="17">
        <f>+'[26]PCA-PCF'!$C29</f>
        <v>176.92</v>
      </c>
      <c r="AA30" s="17">
        <f>+'[27]PCA-PCF'!$C29</f>
        <v>177.39</v>
      </c>
      <c r="AB30" s="17">
        <f>+'[28]PCA-PCF'!$C29</f>
        <v>177.39</v>
      </c>
      <c r="AC30" s="17">
        <f>+'[29]PCA-PCF'!$C29</f>
        <v>177.39</v>
      </c>
      <c r="AD30" s="17">
        <f>+'[30]PCA-PCF'!$C29</f>
        <v>158.959358333333</v>
      </c>
      <c r="AE30" s="17">
        <f>+'[31]PCA-PCF'!$C29</f>
        <v>162.59861833333301</v>
      </c>
      <c r="AF30" s="17">
        <f>+'[32]PCA-PCF'!$C29</f>
        <v>159.559991666667</v>
      </c>
      <c r="AG30" s="17">
        <f>+'[33]PCA-PCF'!$C29</f>
        <v>148.85139166666701</v>
      </c>
    </row>
    <row r="31" spans="1:108" ht="20.100000000000001" customHeight="1" x14ac:dyDescent="0.25">
      <c r="A31" s="15"/>
      <c r="B31" s="16">
        <v>0.79166666666666696</v>
      </c>
      <c r="C31" s="17">
        <f>+'[3]PCA-PCF'!$C30</f>
        <v>156.409685</v>
      </c>
      <c r="D31" s="17">
        <f>+'[4]PCA-PCF'!$C30</f>
        <v>181.81</v>
      </c>
      <c r="E31" s="17">
        <f>+'[5]PCA-PCF'!$C30</f>
        <v>181.81</v>
      </c>
      <c r="F31" s="17">
        <f>+'[6]PCA-PCF'!$C30</f>
        <v>173.85910833333301</v>
      </c>
      <c r="G31" s="17">
        <f>+'[7]PCA-PCF'!$C30</f>
        <v>171.96130333333301</v>
      </c>
      <c r="H31" s="17">
        <f>+'[8]PCA-PCF'!$C30</f>
        <v>176.52089333333299</v>
      </c>
      <c r="I31" s="17">
        <f>+'[9]PCA-PCF'!$C30</f>
        <v>172.10674</v>
      </c>
      <c r="J31" s="17">
        <f>+'[10]PCA-PCF'!$C30</f>
        <v>160.16765166666701</v>
      </c>
      <c r="K31" s="17">
        <f>+'[11]PCA-PCF'!$C30</f>
        <v>183.29</v>
      </c>
      <c r="L31" s="17">
        <f>+'[12]PCA-PCF'!$C30</f>
        <v>183.29</v>
      </c>
      <c r="M31" s="17">
        <f>+'[13]PCA-PCF'!$C30</f>
        <v>177.08</v>
      </c>
      <c r="N31" s="17">
        <f>+'[14]PCA-PCF'!$C30</f>
        <v>177.08</v>
      </c>
      <c r="O31" s="17">
        <f>+'[15]PCA-PCF'!$C30</f>
        <v>169.016795</v>
      </c>
      <c r="P31" s="17">
        <f>+'[16]PCA-PCF'!$C30</f>
        <v>177.08</v>
      </c>
      <c r="Q31" s="17">
        <f>+'[17]PCA-PCF'!$C30</f>
        <v>173.605255</v>
      </c>
      <c r="R31" s="17">
        <f>+'[18]PCA-PCF'!$C30</f>
        <v>177.08</v>
      </c>
      <c r="S31" s="17">
        <f>+'[19]PCA-PCF'!$C30</f>
        <v>177.08</v>
      </c>
      <c r="T31" s="17">
        <f>+'[20]PCA-PCF'!$C30</f>
        <v>176.92</v>
      </c>
      <c r="U31" s="17">
        <f>+'[21]PCA-PCF'!$C30</f>
        <v>164.438265</v>
      </c>
      <c r="V31" s="17">
        <f>+'[22]PCA-PCF'!$C30</f>
        <v>176.92</v>
      </c>
      <c r="W31" s="17">
        <f>+'[23]PCA-PCF'!$C30</f>
        <v>176.92</v>
      </c>
      <c r="X31" s="17">
        <f>+'[24]PCA-PCF'!$C30</f>
        <v>176.92</v>
      </c>
      <c r="Y31" s="17">
        <f>+'[25]PCA-PCF'!$C30</f>
        <v>176.92</v>
      </c>
      <c r="Z31" s="17">
        <f>+'[26]PCA-PCF'!$C30</f>
        <v>176.92</v>
      </c>
      <c r="AA31" s="17">
        <f>+'[27]PCA-PCF'!$C30</f>
        <v>177.39</v>
      </c>
      <c r="AB31" s="17">
        <f>+'[28]PCA-PCF'!$C30</f>
        <v>172.150358333333</v>
      </c>
      <c r="AC31" s="17">
        <f>+'[29]PCA-PCF'!$C30</f>
        <v>173.51532166666701</v>
      </c>
      <c r="AD31" s="17">
        <f>+'[30]PCA-PCF'!$C30</f>
        <v>175.60889666666699</v>
      </c>
      <c r="AE31" s="17">
        <f>+'[31]PCA-PCF'!$C30</f>
        <v>177.39</v>
      </c>
      <c r="AF31" s="17">
        <f>+'[32]PCA-PCF'!$C30</f>
        <v>177.39</v>
      </c>
      <c r="AG31" s="17">
        <f>+'[33]PCA-PCF'!$C30</f>
        <v>177.39</v>
      </c>
      <c r="DD31" s="18"/>
    </row>
    <row r="32" spans="1:108" ht="20.100000000000001" customHeight="1" x14ac:dyDescent="0.25">
      <c r="A32" s="15"/>
      <c r="B32" s="16">
        <v>0.83333333333333304</v>
      </c>
      <c r="C32" s="17">
        <f>+'[3]PCA-PCF'!$C31</f>
        <v>163.27547999999999</v>
      </c>
      <c r="D32" s="17">
        <f>+'[4]PCA-PCF'!$C31</f>
        <v>181.81</v>
      </c>
      <c r="E32" s="17">
        <f>+'[5]PCA-PCF'!$C31</f>
        <v>181.81</v>
      </c>
      <c r="F32" s="17">
        <f>+'[6]PCA-PCF'!$C31</f>
        <v>175.70610833333299</v>
      </c>
      <c r="G32" s="17">
        <f>+'[7]PCA-PCF'!$C31</f>
        <v>169.57636500000001</v>
      </c>
      <c r="H32" s="17">
        <f>+'[8]PCA-PCF'!$C31</f>
        <v>178.65</v>
      </c>
      <c r="I32" s="17">
        <f>+'[9]PCA-PCF'!$C31</f>
        <v>183.29</v>
      </c>
      <c r="J32" s="17">
        <f>+'[10]PCA-PCF'!$C31</f>
        <v>183.29</v>
      </c>
      <c r="K32" s="17">
        <f>+'[11]PCA-PCF'!$C31</f>
        <v>183.29</v>
      </c>
      <c r="L32" s="17">
        <f>+'[12]PCA-PCF'!$C31</f>
        <v>183.29</v>
      </c>
      <c r="M32" s="17">
        <f>+'[13]PCA-PCF'!$C31</f>
        <v>177.08</v>
      </c>
      <c r="N32" s="17">
        <f>+'[14]PCA-PCF'!$C31</f>
        <v>177.08</v>
      </c>
      <c r="O32" s="17">
        <f>+'[15]PCA-PCF'!$C31</f>
        <v>177.08</v>
      </c>
      <c r="P32" s="17">
        <f>+'[16]PCA-PCF'!$C31</f>
        <v>177.08</v>
      </c>
      <c r="Q32" s="17">
        <f>+'[17]PCA-PCF'!$C31</f>
        <v>177.08</v>
      </c>
      <c r="R32" s="17">
        <f>+'[18]PCA-PCF'!$C31</f>
        <v>177.08</v>
      </c>
      <c r="S32" s="17">
        <f>+'[19]PCA-PCF'!$C31</f>
        <v>177.08</v>
      </c>
      <c r="T32" s="17">
        <f>+'[20]PCA-PCF'!$C31</f>
        <v>176.92</v>
      </c>
      <c r="U32" s="17">
        <f>+'[21]PCA-PCF'!$C31</f>
        <v>176.098876666667</v>
      </c>
      <c r="V32" s="17">
        <f>+'[22]PCA-PCF'!$C31</f>
        <v>176.92</v>
      </c>
      <c r="W32" s="17">
        <f>+'[23]PCA-PCF'!$C31</f>
        <v>176.92</v>
      </c>
      <c r="X32" s="17">
        <f>+'[24]PCA-PCF'!$C31</f>
        <v>176.92</v>
      </c>
      <c r="Y32" s="17">
        <f>+'[25]PCA-PCF'!$C31</f>
        <v>176.92</v>
      </c>
      <c r="Z32" s="17">
        <f>+'[26]PCA-PCF'!$C31</f>
        <v>176.92</v>
      </c>
      <c r="AA32" s="17">
        <f>+'[27]PCA-PCF'!$C31</f>
        <v>177.39</v>
      </c>
      <c r="AB32" s="17">
        <f>+'[28]PCA-PCF'!$C31</f>
        <v>170.320783333333</v>
      </c>
      <c r="AC32" s="17">
        <f>+'[29]PCA-PCF'!$C31</f>
        <v>177.39</v>
      </c>
      <c r="AD32" s="17">
        <f>+'[30]PCA-PCF'!$C31</f>
        <v>177.39</v>
      </c>
      <c r="AE32" s="17">
        <f>+'[31]PCA-PCF'!$C31</f>
        <v>177.39</v>
      </c>
      <c r="AF32" s="17">
        <f>+'[32]PCA-PCF'!$C31</f>
        <v>177.39</v>
      </c>
      <c r="AG32" s="17">
        <f>+'[33]PCA-PCF'!$C31</f>
        <v>159.09060833333299</v>
      </c>
    </row>
    <row r="33" spans="1:62" ht="20.100000000000001" customHeight="1" x14ac:dyDescent="0.25">
      <c r="A33" s="15"/>
      <c r="B33" s="16">
        <v>0.875</v>
      </c>
      <c r="C33" s="17">
        <f>+'[3]PCA-PCF'!$C32</f>
        <v>160.76057333333301</v>
      </c>
      <c r="D33" s="17">
        <f>+'[4]PCA-PCF'!$C32</f>
        <v>181.81</v>
      </c>
      <c r="E33" s="17">
        <f>+'[5]PCA-PCF'!$C32</f>
        <v>181.46678666666699</v>
      </c>
      <c r="F33" s="17">
        <f>+'[6]PCA-PCF'!$C32</f>
        <v>164.67085333333301</v>
      </c>
      <c r="G33" s="17">
        <f>+'[7]PCA-PCF'!$C32</f>
        <v>166.26245333333301</v>
      </c>
      <c r="H33" s="17">
        <f>+'[8]PCA-PCF'!$C32</f>
        <v>178.65</v>
      </c>
      <c r="I33" s="17">
        <f>+'[9]PCA-PCF'!$C32</f>
        <v>183.29</v>
      </c>
      <c r="J33" s="17">
        <f>+'[10]PCA-PCF'!$C32</f>
        <v>167.17231833333301</v>
      </c>
      <c r="K33" s="17">
        <f>+'[11]PCA-PCF'!$C32</f>
        <v>165.115743333333</v>
      </c>
      <c r="L33" s="17">
        <f>+'[12]PCA-PCF'!$C32</f>
        <v>162.15115666666699</v>
      </c>
      <c r="M33" s="17">
        <f>+'[13]PCA-PCF'!$C32</f>
        <v>177.08</v>
      </c>
      <c r="N33" s="17">
        <f>+'[14]PCA-PCF'!$C32</f>
        <v>163.31299833333301</v>
      </c>
      <c r="O33" s="17">
        <f>+'[15]PCA-PCF'!$C32</f>
        <v>177.08</v>
      </c>
      <c r="P33" s="17">
        <f>+'[16]PCA-PCF'!$C32</f>
        <v>161.53327999999999</v>
      </c>
      <c r="Q33" s="17">
        <f>+'[17]PCA-PCF'!$C32</f>
        <v>177.08</v>
      </c>
      <c r="R33" s="17">
        <f>+'[18]PCA-PCF'!$C32</f>
        <v>177.08</v>
      </c>
      <c r="S33" s="17">
        <f>+'[19]PCA-PCF'!$C32</f>
        <v>162.14490000000001</v>
      </c>
      <c r="T33" s="17">
        <f>+'[20]PCA-PCF'!$C32</f>
        <v>176.92</v>
      </c>
      <c r="U33" s="17">
        <f>+'[21]PCA-PCF'!$C32</f>
        <v>176.92</v>
      </c>
      <c r="V33" s="17">
        <f>+'[22]PCA-PCF'!$C32</f>
        <v>153.24220333333301</v>
      </c>
      <c r="W33" s="17">
        <f>+'[23]PCA-PCF'!$C32</f>
        <v>176.92</v>
      </c>
      <c r="X33" s="17">
        <f>+'[24]PCA-PCF'!$C32</f>
        <v>176.92</v>
      </c>
      <c r="Y33" s="17">
        <f>+'[25]PCA-PCF'!$C32</f>
        <v>176.92</v>
      </c>
      <c r="Z33" s="17">
        <f>+'[26]PCA-PCF'!$C32</f>
        <v>176.92</v>
      </c>
      <c r="AA33" s="17">
        <f>+'[27]PCA-PCF'!$C32</f>
        <v>177.39</v>
      </c>
      <c r="AB33" s="17">
        <f>+'[28]PCA-PCF'!$C32</f>
        <v>177.39</v>
      </c>
      <c r="AC33" s="17">
        <f>+'[29]PCA-PCF'!$C32</f>
        <v>177.39</v>
      </c>
      <c r="AD33" s="17">
        <f>+'[30]PCA-PCF'!$C32</f>
        <v>177.39</v>
      </c>
      <c r="AE33" s="17">
        <f>+'[31]PCA-PCF'!$C32</f>
        <v>161.319326666667</v>
      </c>
      <c r="AF33" s="17">
        <f>+'[32]PCA-PCF'!$C32</f>
        <v>158.850846666667</v>
      </c>
      <c r="AG33" s="17">
        <f>+'[33]PCA-PCF'!$C32</f>
        <v>153.494728333333</v>
      </c>
    </row>
    <row r="34" spans="1:62" ht="20.100000000000001" customHeight="1" x14ac:dyDescent="0.25">
      <c r="A34" s="15"/>
      <c r="B34" s="16">
        <v>0.91666666666666696</v>
      </c>
      <c r="C34" s="17">
        <f>+'[3]PCA-PCF'!$C33</f>
        <v>161.55419833333301</v>
      </c>
      <c r="D34" s="17">
        <f>+'[4]PCA-PCF'!$C33</f>
        <v>165.05441666666701</v>
      </c>
      <c r="E34" s="17">
        <f>+'[5]PCA-PCF'!$C33</f>
        <v>162.780933333333</v>
      </c>
      <c r="F34" s="17">
        <f>+'[6]PCA-PCF'!$C33</f>
        <v>159.83002500000001</v>
      </c>
      <c r="G34" s="17">
        <f>+'[7]PCA-PCF'!$C33</f>
        <v>166.19583</v>
      </c>
      <c r="H34" s="17">
        <f>+'[8]PCA-PCF'!$C33</f>
        <v>163.911521666667</v>
      </c>
      <c r="I34" s="17">
        <f>+'[9]PCA-PCF'!$C33</f>
        <v>164.14135166666699</v>
      </c>
      <c r="J34" s="17">
        <f>+'[10]PCA-PCF'!$C33</f>
        <v>162.167243333333</v>
      </c>
      <c r="K34" s="17">
        <f>+'[11]PCA-PCF'!$C33</f>
        <v>163.24637000000001</v>
      </c>
      <c r="L34" s="17">
        <f>+'[12]PCA-PCF'!$C33</f>
        <v>156.29765166666701</v>
      </c>
      <c r="M34" s="17">
        <f>+'[13]PCA-PCF'!$C33</f>
        <v>177.08</v>
      </c>
      <c r="N34" s="17">
        <f>+'[14]PCA-PCF'!$C33</f>
        <v>160.99093500000001</v>
      </c>
      <c r="O34" s="17">
        <f>+'[15]PCA-PCF'!$C33</f>
        <v>164.08477999999999</v>
      </c>
      <c r="P34" s="17">
        <f>+'[16]PCA-PCF'!$C33</f>
        <v>151.828576666667</v>
      </c>
      <c r="Q34" s="17">
        <f>+'[17]PCA-PCF'!$C33</f>
        <v>177.08</v>
      </c>
      <c r="R34" s="17">
        <f>+'[18]PCA-PCF'!$C33</f>
        <v>158.96424166666699</v>
      </c>
      <c r="S34" s="17">
        <f>+'[19]PCA-PCF'!$C33</f>
        <v>153.53955999999999</v>
      </c>
      <c r="T34" s="17">
        <f>+'[20]PCA-PCF'!$C33</f>
        <v>161.89486500000001</v>
      </c>
      <c r="U34" s="17">
        <f>+'[21]PCA-PCF'!$C33</f>
        <v>162.721305</v>
      </c>
      <c r="V34" s="17">
        <f>+'[22]PCA-PCF'!$C33</f>
        <v>154.7817</v>
      </c>
      <c r="W34" s="17">
        <f>+'[23]PCA-PCF'!$C33</f>
        <v>163.77238500000001</v>
      </c>
      <c r="X34" s="17">
        <f>+'[24]PCA-PCF'!$C33</f>
        <v>163.30597166666701</v>
      </c>
      <c r="Y34" s="17">
        <f>+'[25]PCA-PCF'!$C33</f>
        <v>176.92</v>
      </c>
      <c r="Z34" s="17">
        <f>+'[26]PCA-PCF'!$C33</f>
        <v>161.94294500000001</v>
      </c>
      <c r="AA34" s="17">
        <f>+'[27]PCA-PCF'!$C33</f>
        <v>174.675858333333</v>
      </c>
      <c r="AB34" s="17">
        <f>+'[28]PCA-PCF'!$C33</f>
        <v>176.73094333333299</v>
      </c>
      <c r="AC34" s="17">
        <f>+'[29]PCA-PCF'!$C33</f>
        <v>177.39</v>
      </c>
      <c r="AD34" s="17">
        <f>+'[30]PCA-PCF'!$C33</f>
        <v>177.39</v>
      </c>
      <c r="AE34" s="17">
        <f>+'[31]PCA-PCF'!$C33</f>
        <v>162.43885</v>
      </c>
      <c r="AF34" s="17">
        <f>+'[32]PCA-PCF'!$C33</f>
        <v>177.39</v>
      </c>
      <c r="AG34" s="17">
        <f>+'[33]PCA-PCF'!$C33</f>
        <v>149.84898833333301</v>
      </c>
    </row>
    <row r="35" spans="1:62" ht="20.100000000000001" customHeight="1" x14ac:dyDescent="0.25">
      <c r="A35" s="15"/>
      <c r="B35" s="16">
        <v>0.95833333333333304</v>
      </c>
      <c r="C35" s="17">
        <f>+'[3]PCA-PCF'!$C34</f>
        <v>155.54987</v>
      </c>
      <c r="D35" s="17">
        <f>+'[4]PCA-PCF'!$C34</f>
        <v>161.204403333333</v>
      </c>
      <c r="E35" s="17">
        <f>+'[5]PCA-PCF'!$C34</f>
        <v>158.43889833333299</v>
      </c>
      <c r="F35" s="17">
        <f>+'[6]PCA-PCF'!$C34</f>
        <v>154.87103833333299</v>
      </c>
      <c r="G35" s="17">
        <f>+'[7]PCA-PCF'!$C34</f>
        <v>155.24506833333299</v>
      </c>
      <c r="H35" s="17">
        <f>+'[8]PCA-PCF'!$C34</f>
        <v>160.726223333333</v>
      </c>
      <c r="I35" s="17">
        <f>+'[9]PCA-PCF'!$C34</f>
        <v>166.45458333333301</v>
      </c>
      <c r="J35" s="17">
        <f>+'[10]PCA-PCF'!$C34</f>
        <v>161.956796666667</v>
      </c>
      <c r="K35" s="17">
        <f>+'[11]PCA-PCF'!$C34</f>
        <v>154.01423500000001</v>
      </c>
      <c r="L35" s="17">
        <f>+'[12]PCA-PCF'!$C34</f>
        <v>183.29</v>
      </c>
      <c r="M35" s="17">
        <f>+'[13]PCA-PCF'!$C34</f>
        <v>157.51900000000001</v>
      </c>
      <c r="N35" s="17">
        <f>+'[14]PCA-PCF'!$C34</f>
        <v>152.58063999999999</v>
      </c>
      <c r="O35" s="17">
        <f>+'[15]PCA-PCF'!$C34</f>
        <v>152.99315833333301</v>
      </c>
      <c r="P35" s="17">
        <f>+'[16]PCA-PCF'!$C34</f>
        <v>149.85429999999999</v>
      </c>
      <c r="Q35" s="17">
        <f>+'[17]PCA-PCF'!$C34</f>
        <v>159.86328499999999</v>
      </c>
      <c r="R35" s="17">
        <f>+'[18]PCA-PCF'!$C34</f>
        <v>150.816675</v>
      </c>
      <c r="S35" s="17">
        <f>+'[19]PCA-PCF'!$C34</f>
        <v>151.09748500000001</v>
      </c>
      <c r="T35" s="17">
        <f>+'[20]PCA-PCF'!$C34</f>
        <v>160.22369</v>
      </c>
      <c r="U35" s="17">
        <f>+'[21]PCA-PCF'!$C34</f>
        <v>156.26084666666699</v>
      </c>
      <c r="V35" s="17">
        <f>+'[22]PCA-PCF'!$C34</f>
        <v>149.73993999999999</v>
      </c>
      <c r="W35" s="17">
        <f>+'[23]PCA-PCF'!$C34</f>
        <v>158.16442833333301</v>
      </c>
      <c r="X35" s="17">
        <f>+'[24]PCA-PCF'!$C34</f>
        <v>160.52503666666701</v>
      </c>
      <c r="Y35" s="17">
        <f>+'[25]PCA-PCF'!$C34</f>
        <v>165.20780500000001</v>
      </c>
      <c r="Z35" s="17">
        <f>+'[26]PCA-PCF'!$C34</f>
        <v>161.43047000000001</v>
      </c>
      <c r="AA35" s="17">
        <f>+'[27]PCA-PCF'!$C34</f>
        <v>161.62781166666699</v>
      </c>
      <c r="AB35" s="17">
        <f>+'[28]PCA-PCF'!$C34</f>
        <v>159.859798333333</v>
      </c>
      <c r="AC35" s="17">
        <f>+'[29]PCA-PCF'!$C34</f>
        <v>159.91507166666699</v>
      </c>
      <c r="AD35" s="17">
        <f>+'[30]PCA-PCF'!$C34</f>
        <v>153.48490833333301</v>
      </c>
      <c r="AE35" s="17">
        <f>+'[31]PCA-PCF'!$C34</f>
        <v>156.451336666667</v>
      </c>
      <c r="AF35" s="17">
        <f>+'[32]PCA-PCF'!$C34</f>
        <v>160.15691333333299</v>
      </c>
      <c r="AG35" s="17">
        <f>+'[33]PCA-PCF'!$C34</f>
        <v>149.834915</v>
      </c>
    </row>
    <row r="36" spans="1:62" ht="20.100000000000001" customHeight="1" x14ac:dyDescent="0.25">
      <c r="A36" s="15"/>
      <c r="B36" s="19" t="s">
        <v>3</v>
      </c>
      <c r="C36" s="17">
        <f>+'[3]PCA-PCF'!$C35</f>
        <v>151.256</v>
      </c>
      <c r="D36" s="17">
        <f>+'[4]PCA-PCF'!$C35</f>
        <v>159.598885</v>
      </c>
      <c r="E36" s="17">
        <f>+'[5]PCA-PCF'!$C35</f>
        <v>154.14728833333299</v>
      </c>
      <c r="F36" s="17">
        <f>+'[6]PCA-PCF'!$C35</f>
        <v>154.25530000000001</v>
      </c>
      <c r="G36" s="17">
        <f>+'[7]PCA-PCF'!$C35</f>
        <v>150.796828333333</v>
      </c>
      <c r="H36" s="17">
        <f>+'[8]PCA-PCF'!$C35</f>
        <v>160.58453</v>
      </c>
      <c r="I36" s="17">
        <f>+'[9]PCA-PCF'!$C35</f>
        <v>153.897453333333</v>
      </c>
      <c r="J36" s="17">
        <f>+'[10]PCA-PCF'!$C35</f>
        <v>160.33988666666701</v>
      </c>
      <c r="K36" s="17">
        <f>+'[11]PCA-PCF'!$C35</f>
        <v>154.74073000000001</v>
      </c>
      <c r="L36" s="17">
        <f>+'[12]PCA-PCF'!$C35</f>
        <v>153.00831833333299</v>
      </c>
      <c r="M36" s="17">
        <f>+'[13]PCA-PCF'!$C35</f>
        <v>153.70175166666701</v>
      </c>
      <c r="N36" s="17">
        <f>+'[14]PCA-PCF'!$C35</f>
        <v>152.80991166666701</v>
      </c>
      <c r="O36" s="17">
        <f>+'[15]PCA-PCF'!$C35</f>
        <v>149.85429999999999</v>
      </c>
      <c r="P36" s="17">
        <f>+'[16]PCA-PCF'!$C35</f>
        <v>153.60153500000001</v>
      </c>
      <c r="Q36" s="17">
        <f>+'[17]PCA-PCF'!$C35</f>
        <v>158.74722333333301</v>
      </c>
      <c r="R36" s="17">
        <f>+'[18]PCA-PCF'!$C35</f>
        <v>150.1704</v>
      </c>
      <c r="S36" s="17">
        <f>+'[19]PCA-PCF'!$C35</f>
        <v>150.12006333333301</v>
      </c>
      <c r="T36" s="17">
        <f>+'[20]PCA-PCF'!$C35</f>
        <v>153.27292666666699</v>
      </c>
      <c r="U36" s="17">
        <f>+'[21]PCA-PCF'!$C35</f>
        <v>149.91983166666699</v>
      </c>
      <c r="V36" s="17">
        <f>+'[22]PCA-PCF'!$C35</f>
        <v>152.10044500000001</v>
      </c>
      <c r="W36" s="17">
        <f>+'[23]PCA-PCF'!$C35</f>
        <v>158.36133833333301</v>
      </c>
      <c r="X36" s="17">
        <f>+'[24]PCA-PCF'!$C35</f>
        <v>157.37899999999999</v>
      </c>
      <c r="Y36" s="17">
        <f>+'[25]PCA-PCF'!$C35</f>
        <v>160.78485166666701</v>
      </c>
      <c r="Z36" s="17">
        <f>+'[26]PCA-PCF'!$C35</f>
        <v>158.34752333333299</v>
      </c>
      <c r="AA36" s="17">
        <f>+'[27]PCA-PCF'!$C35</f>
        <v>158.941071666667</v>
      </c>
      <c r="AB36" s="17">
        <f>+'[28]PCA-PCF'!$C35</f>
        <v>154.62568833333299</v>
      </c>
      <c r="AC36" s="17">
        <f>+'[29]PCA-PCF'!$C35</f>
        <v>159.57049499999999</v>
      </c>
      <c r="AD36" s="17">
        <f>+'[30]PCA-PCF'!$C35</f>
        <v>150.64790333333301</v>
      </c>
      <c r="AE36" s="17">
        <f>+'[31]PCA-PCF'!$C35</f>
        <v>163.32913666666701</v>
      </c>
      <c r="AF36" s="17">
        <f>+'[32]PCA-PCF'!$C35</f>
        <v>156.779368333333</v>
      </c>
      <c r="AG36" s="17">
        <f>+'[33]PCA-PCF'!$C35</f>
        <v>148.16759999999999</v>
      </c>
    </row>
    <row r="37" spans="1:62" x14ac:dyDescent="0.25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1:62" ht="20.100000000000001" customHeight="1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62" ht="18.75" x14ac:dyDescent="0.25">
      <c r="B39" s="8" t="s">
        <v>4</v>
      </c>
      <c r="C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x14ac:dyDescent="0.25">
      <c r="B40" s="23"/>
      <c r="C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ht="13.5" customHeight="1" x14ac:dyDescent="0.25">
      <c r="B41" s="23"/>
      <c r="C41" s="14">
        <f>+[34]Sheet1!$B$10</f>
        <v>41852</v>
      </c>
      <c r="D41" s="14">
        <f>+[35]Sheet1!$B$10</f>
        <v>41853</v>
      </c>
      <c r="E41" s="14">
        <f>+[36]Sheet1!$B$10</f>
        <v>41854</v>
      </c>
      <c r="F41" s="14">
        <f>+[37]Sheet1!$B$10</f>
        <v>41855</v>
      </c>
      <c r="G41" s="14">
        <f>+[38]Sheet1!$B$10</f>
        <v>41856</v>
      </c>
      <c r="H41" s="14">
        <f>+[39]Sheet1!$B$10</f>
        <v>41857</v>
      </c>
      <c r="I41" s="14">
        <f>+[40]Sheet1!$B$10</f>
        <v>41858</v>
      </c>
      <c r="J41" s="14">
        <f>+[41]Sheet1!$B$10</f>
        <v>41859</v>
      </c>
      <c r="K41" s="14">
        <f>+[42]Sheet1!$B$10</f>
        <v>41860</v>
      </c>
      <c r="L41" s="14">
        <f>+[43]Sheet1!$B$10</f>
        <v>41861</v>
      </c>
      <c r="M41" s="14">
        <f>+[44]Sheet1!$B$10</f>
        <v>41862</v>
      </c>
      <c r="N41" s="14">
        <f>+[45]Sheet1!$B$10</f>
        <v>41863</v>
      </c>
      <c r="O41" s="14">
        <f>+[46]Sheet1!$B$10</f>
        <v>41864</v>
      </c>
      <c r="P41" s="14">
        <f>+[47]Sheet1!$B$10</f>
        <v>41865</v>
      </c>
      <c r="Q41" s="14">
        <f>+[48]Sheet1!$B$10</f>
        <v>41866</v>
      </c>
      <c r="R41" s="14">
        <f>+[49]Sheet1!$B$10</f>
        <v>41867</v>
      </c>
      <c r="S41" s="14">
        <f>+[50]Sheet1!$B$10</f>
        <v>41868</v>
      </c>
      <c r="T41" s="14">
        <f>+[51]Sheet1!$B$10</f>
        <v>41869</v>
      </c>
      <c r="U41" s="14">
        <f>+[52]Sheet1!$B$10</f>
        <v>41870</v>
      </c>
      <c r="V41" s="14">
        <f>+[53]Sheet1!$B$10</f>
        <v>41871</v>
      </c>
      <c r="W41" s="14">
        <f>+[54]Sheet1!$B$10</f>
        <v>41872</v>
      </c>
      <c r="X41" s="14">
        <f>+[55]Sheet1!$B$10</f>
        <v>41873</v>
      </c>
      <c r="Y41" s="14">
        <f>+[56]Sheet1!$B$10</f>
        <v>41874</v>
      </c>
      <c r="Z41" s="14">
        <f>+[57]Sheet1!$B$10</f>
        <v>41875</v>
      </c>
      <c r="AA41" s="14">
        <f>+[58]Sheet1!$B$10</f>
        <v>41876</v>
      </c>
      <c r="AB41" s="14">
        <f>+[59]Sheet1!$B$10</f>
        <v>41877</v>
      </c>
      <c r="AC41" s="14">
        <f>+[60]Sheet1!$B$10</f>
        <v>41878</v>
      </c>
      <c r="AD41" s="14">
        <f>+[61]Sheet1!$B$10</f>
        <v>41880</v>
      </c>
      <c r="AE41" s="14">
        <f>+[62]Sheet1!$B$10</f>
        <v>41881</v>
      </c>
      <c r="AF41" s="14">
        <f>+[62]Sheet1!$B$10</f>
        <v>41881</v>
      </c>
      <c r="AG41" s="14">
        <f>+[63]Sheet1!$B$10</f>
        <v>41882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s="24" customFormat="1" ht="19.5" customHeight="1" x14ac:dyDescent="0.25">
      <c r="B42" s="25" t="s">
        <v>5</v>
      </c>
      <c r="C42" s="17">
        <f>+[34]Sheet1!$N$110</f>
        <v>214.5</v>
      </c>
      <c r="D42" s="17">
        <f>+[35]Sheet1!$N$110</f>
        <v>0.5</v>
      </c>
      <c r="E42" s="17">
        <f>+[36]Sheet1!$N$110</f>
        <v>0.5</v>
      </c>
      <c r="F42" s="17">
        <f>+[37]Sheet1!$N$110</f>
        <v>0.5</v>
      </c>
      <c r="G42" s="17">
        <f>+[38]Sheet1!$N$110</f>
        <v>0.5</v>
      </c>
      <c r="H42" s="17">
        <f>+[39]Sheet1!$N$110</f>
        <v>0.5</v>
      </c>
      <c r="I42" s="17">
        <f>+[40]Sheet1!$N$110</f>
        <v>190</v>
      </c>
      <c r="J42" s="17">
        <f>+[41]Sheet1!$N$110</f>
        <v>0.5</v>
      </c>
      <c r="K42" s="17">
        <f>+[42]Sheet1!$N$110</f>
        <v>214.5</v>
      </c>
      <c r="L42" s="17">
        <f>+[43]Sheet1!$N$110</f>
        <v>0.5</v>
      </c>
      <c r="M42" s="17">
        <f>+[44]Sheet1!$N$110</f>
        <v>0.5</v>
      </c>
      <c r="N42" s="17">
        <f>+[45]Sheet1!$N$110</f>
        <v>0.5</v>
      </c>
      <c r="O42" s="17">
        <f>+[46]Sheet1!$N$110</f>
        <v>190</v>
      </c>
      <c r="P42" s="17">
        <f>+[47]Sheet1!$N$110</f>
        <v>215</v>
      </c>
      <c r="Q42" s="17">
        <f>+[48]Sheet1!$N$110</f>
        <v>215</v>
      </c>
      <c r="R42" s="17">
        <f>+[49]Sheet1!$N$110</f>
        <v>214.5</v>
      </c>
      <c r="S42" s="17">
        <f>+[50]Sheet1!$N$110</f>
        <v>0.5</v>
      </c>
      <c r="T42" s="17">
        <f>+[51]Sheet1!$N$110</f>
        <v>0.5</v>
      </c>
      <c r="U42" s="17">
        <f>+[52]Sheet1!$N$110</f>
        <v>0.5</v>
      </c>
      <c r="V42" s="17">
        <f>+[53]Sheet1!$N$110</f>
        <v>214.5</v>
      </c>
      <c r="W42" s="17">
        <f>+[54]Sheet1!$N$110</f>
        <v>214.5</v>
      </c>
      <c r="X42" s="17">
        <f>+[55]Sheet1!$N$110</f>
        <v>214.5</v>
      </c>
      <c r="Y42" s="17">
        <f>+[56]Sheet1!$N$110</f>
        <v>214.5</v>
      </c>
      <c r="Z42" s="17">
        <f>+[57]Sheet1!$N$110</f>
        <v>214.5</v>
      </c>
      <c r="AA42" s="17">
        <f>+[58]Sheet1!$N$110</f>
        <v>214.5</v>
      </c>
      <c r="AB42" s="17">
        <f>+[59]Sheet1!$N$110</f>
        <v>214.5</v>
      </c>
      <c r="AC42" s="17">
        <f>+[60]Sheet1!$N$110</f>
        <v>214.5</v>
      </c>
      <c r="AD42" s="17">
        <f>+[61]Sheet1!$N$110</f>
        <v>214.5</v>
      </c>
      <c r="AE42" s="17">
        <f>+[62]Sheet1!$N$110</f>
        <v>214.5</v>
      </c>
      <c r="AF42" s="17">
        <f>+[62]Sheet1!$N$110</f>
        <v>214.5</v>
      </c>
      <c r="AG42" s="17">
        <f>+[63]Sheet1!$N$110</f>
        <v>214.5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x14ac:dyDescent="0.25">
      <c r="B43" s="23"/>
      <c r="C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x14ac:dyDescent="0.25">
      <c r="B44" s="23"/>
      <c r="C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x14ac:dyDescent="0.25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ht="18.75" x14ac:dyDescent="0.25">
      <c r="B46" s="8" t="s">
        <v>6</v>
      </c>
      <c r="C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1:62" x14ac:dyDescent="0.25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x14ac:dyDescent="0.25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2:62" x14ac:dyDescent="0.25">
      <c r="B49" s="25" t="s">
        <v>5</v>
      </c>
      <c r="C49" s="28" t="s">
        <v>7</v>
      </c>
      <c r="D49" s="25" t="s">
        <v>8</v>
      </c>
      <c r="E49" s="25" t="s">
        <v>9</v>
      </c>
      <c r="F49" s="25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2:62" x14ac:dyDescent="0.25">
      <c r="B50" s="29" t="s">
        <v>10</v>
      </c>
      <c r="C50" s="17">
        <f>MAX($C$13:$AG$36)</f>
        <v>183.29</v>
      </c>
      <c r="D50" s="17">
        <f>MIN($C$13:$AG$36)</f>
        <v>148.16759999999999</v>
      </c>
      <c r="E50" s="17">
        <f>+[1]LIQUIDAC!BV288/[1]LIQUIDAC!BU288</f>
        <v>159.60065469470842</v>
      </c>
      <c r="F50" s="17">
        <f>AVERAGE($C$13:$AG$36)</f>
        <v>162.80782657706081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2:62" x14ac:dyDescent="0.25">
      <c r="B51" s="29" t="s">
        <v>11</v>
      </c>
      <c r="C51" s="17">
        <f>MAX($C$42:$AG$42)</f>
        <v>215</v>
      </c>
      <c r="D51" s="17">
        <f>MIN($C$42:$AG$42)</f>
        <v>0.5</v>
      </c>
      <c r="E51" s="17">
        <f>[1]LIQUIDAC!BV290/[1]LIQUIDAC!BU290</f>
        <v>205.72042453168643</v>
      </c>
      <c r="F51" s="17">
        <f>AVERAGE($C$42:$AG$42)</f>
        <v>130.11290322580646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2:62" x14ac:dyDescent="0.25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2:62" x14ac:dyDescent="0.25">
      <c r="B53" s="23"/>
      <c r="C53" s="20"/>
      <c r="E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</sheetData>
  <sheetProtection password="8891" sheet="1" objects="1" scenarios="1"/>
  <conditionalFormatting sqref="C11:Q11">
    <cfRule type="cellIs" dxfId="17" priority="14" stopIfTrue="1" operator="equal">
      <formula>TRUNC(C$12,0)</formula>
    </cfRule>
  </conditionalFormatting>
  <conditionalFormatting sqref="C42:Q42">
    <cfRule type="cellIs" dxfId="16" priority="15" stopIfTrue="1" operator="equal">
      <formula>$C$51</formula>
    </cfRule>
    <cfRule type="cellIs" dxfId="15" priority="16" stopIfTrue="1" operator="equal">
      <formula>$D$51</formula>
    </cfRule>
  </conditionalFormatting>
  <conditionalFormatting sqref="C37">
    <cfRule type="cellIs" dxfId="14" priority="13" operator="notEqual">
      <formula>0</formula>
    </cfRule>
  </conditionalFormatting>
  <conditionalFormatting sqref="C11:Q11">
    <cfRule type="cellIs" dxfId="13" priority="12" stopIfTrue="1" operator="equal">
      <formula>TRUNC(C$12,0)</formula>
    </cfRule>
  </conditionalFormatting>
  <conditionalFormatting sqref="C13:C36">
    <cfRule type="cellIs" dxfId="12" priority="11" operator="equal">
      <formula>$D$50</formula>
    </cfRule>
    <cfRule type="cellIs" dxfId="11" priority="17" stopIfTrue="1" operator="equal">
      <formula>$C$50</formula>
    </cfRule>
    <cfRule type="cellIs" dxfId="10" priority="18" stopIfTrue="1" operator="equal">
      <formula>$D$50</formula>
    </cfRule>
  </conditionalFormatting>
  <conditionalFormatting sqref="R11:AG11">
    <cfRule type="cellIs" dxfId="9" priority="8" stopIfTrue="1" operator="equal">
      <formula>TRUNC(R$12,0)</formula>
    </cfRule>
  </conditionalFormatting>
  <conditionalFormatting sqref="R42:AF42">
    <cfRule type="cellIs" dxfId="8" priority="9" stopIfTrue="1" operator="equal">
      <formula>$C$51</formula>
    </cfRule>
    <cfRule type="cellIs" dxfId="7" priority="10" stopIfTrue="1" operator="equal">
      <formula>$D$51</formula>
    </cfRule>
  </conditionalFormatting>
  <conditionalFormatting sqref="R11:AG11">
    <cfRule type="cellIs" dxfId="6" priority="7" stopIfTrue="1" operator="equal">
      <formula>TRUNC(R$12,0)</formula>
    </cfRule>
  </conditionalFormatting>
  <conditionalFormatting sqref="D37:AG37">
    <cfRule type="cellIs" dxfId="5" priority="4" operator="notEqual">
      <formula>0</formula>
    </cfRule>
  </conditionalFormatting>
  <conditionalFormatting sqref="D13:AG36">
    <cfRule type="cellIs" dxfId="4" priority="3" operator="equal">
      <formula>$D$50</formula>
    </cfRule>
    <cfRule type="cellIs" dxfId="3" priority="5" stopIfTrue="1" operator="equal">
      <formula>$C$50</formula>
    </cfRule>
    <cfRule type="cellIs" dxfId="2" priority="6" stopIfTrue="1" operator="equal">
      <formula>$D$50</formula>
    </cfRule>
  </conditionalFormatting>
  <conditionalFormatting sqref="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2014-09-12T15:54:44Z</dcterms:created>
  <dcterms:modified xsi:type="dcterms:W3CDTF">2014-09-12T15:55:14Z</dcterms:modified>
</cp:coreProperties>
</file>