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605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BF">#REF!</definedName>
    <definedName name="Contratada">[1]INY!$B$1048575</definedName>
    <definedName name="EF">#REF!</definedName>
    <definedName name="_xlnm.Print_Area" localSheetId="0">PRECIOS!$B$2:$AH$52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51" i="1" s="1"/>
  <c r="D42" i="1"/>
  <c r="C42" i="1"/>
  <c r="F51" i="1" s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C37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F50" i="1" l="1"/>
  <c r="C50" i="1"/>
  <c r="D50" i="1"/>
  <c r="D51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<sst xmlns="http://schemas.openxmlformats.org/spreadsheetml/2006/main" count="16" uniqueCount="12">
  <si>
    <t>PRECIOS DE ENERGIA EN EL MERCADO DE OCASION ( US$/MWh )</t>
  </si>
  <si>
    <t>LIQUIDACION OFICIAL DICIEMBRE 2014</t>
  </si>
  <si>
    <t>Horas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</si>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</sst>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0" fontId="2" fillId="3" borderId="2" xfId="2" applyFill="1" applyBorder="1" applyAlignment="1" applyProtection="1">
      <alignment vertical="center"/>
      <protection hidden="1"/>
    </xf>
    <xf numFmtId="16" fontId="11" fillId="4" borderId="3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3" xfId="2" applyFont="1" applyFill="1" applyBorder="1" applyAlignment="1" applyProtection="1">
      <alignment horizontal="center" vertical="center"/>
      <protection hidden="1"/>
    </xf>
    <xf numFmtId="16" fontId="11" fillId="3" borderId="3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3" xfId="2" applyNumberFormat="1" applyFont="1" applyFill="1" applyBorder="1" applyAlignment="1" applyProtection="1">
      <alignment horizontal="center" vertical="center"/>
      <protection hidden="1"/>
    </xf>
    <xf numFmtId="2" fontId="7" fillId="3" borderId="3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3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4" xfId="2" applyNumberFormat="1" applyFont="1" applyFill="1" applyBorder="1" applyAlignment="1" applyProtection="1">
      <alignment horizontal="center" vertical="center"/>
      <protection hidden="1"/>
    </xf>
    <xf numFmtId="1" fontId="11" fillId="3" borderId="3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3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053443" cy="918482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30</xdr:col>
      <xdr:colOff>552450</xdr:colOff>
      <xdr:row>1</xdr:row>
      <xdr:rowOff>104775</xdr:rowOff>
    </xdr:from>
    <xdr:to>
      <xdr:col>33</xdr:col>
      <xdr:colOff>375142</xdr:colOff>
      <xdr:row>5</xdr:row>
      <xdr:rowOff>10976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83400" y="266700"/>
          <a:ext cx="1737217" cy="8777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Dic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0812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0912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012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112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212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312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412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512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612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712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Precio%20de%20Energ&#237;a%20de%20Dic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812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1912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012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112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212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312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412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512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612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712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0112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812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29122014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3012201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31122014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0112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0212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0312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0412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0512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0612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0212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0712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0812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0912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012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112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212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312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412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512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612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0312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712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812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1912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012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112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212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312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412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512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612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0412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712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812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291214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301214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_pot_3112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0512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0612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acciones%20Economicas/12%20Diciembre%2014/Transacciones_0712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INY"/>
      <sheetName val="EXT"/>
      <sheetName val="Perd"/>
      <sheetName val="PRECIOS"/>
      <sheetName val="LIQUIDAC"/>
      <sheetName val="PEAJE"/>
      <sheetName val="HIDROPANTASMA-POT"/>
      <sheetName val="EOLO-POT"/>
      <sheetName val="HEMCO-POT"/>
      <sheetName val="BLUE POWER-POT"/>
      <sheetName val="AMAYO 2-POT"/>
      <sheetName val="ALBANISA-POT"/>
      <sheetName val="AMAYO 1-POT"/>
      <sheetName val="MULUKUKU-POT"/>
      <sheetName val="SIUNA-POT"/>
      <sheetName val="INDEX-POT"/>
      <sheetName val="ENSA-POT"/>
      <sheetName val="PENSA-POT"/>
      <sheetName val="GESARSA-POT"/>
      <sheetName val="CCN-POT"/>
      <sheetName val="ENACAL-POT"/>
      <sheetName val="MONTE ROSA-POT"/>
      <sheetName val="BLUEFIELDS-POT"/>
      <sheetName val="PLB-PMG-POT"/>
      <sheetName val="DISSUR-POT"/>
      <sheetName val="DISNORTE-POT"/>
      <sheetName val="EEC20-POT"/>
      <sheetName val="GEOSA-POT"/>
      <sheetName val="PCA-PCF-POT"/>
      <sheetName val="HIDROPANTASMA"/>
      <sheetName val="EOLO"/>
      <sheetName val="HEMCO"/>
      <sheetName val="BLUE POWER"/>
      <sheetName val="AMAYO 2"/>
      <sheetName val="ALBANISA"/>
      <sheetName val="AMAYO 1"/>
      <sheetName val="MULUKUKU"/>
      <sheetName val="SIUNA"/>
      <sheetName val="INDEX"/>
      <sheetName val="ENSA"/>
      <sheetName val="PENSA"/>
      <sheetName val="GESARSA"/>
      <sheetName val="CCN"/>
      <sheetName val="ENACAL"/>
      <sheetName val="MONTE ROSA"/>
      <sheetName val="BLUEFIELDS"/>
      <sheetName val="PLB-PMG"/>
      <sheetName val="DISSUR"/>
      <sheetName val="DISNORTE"/>
      <sheetName val="EEC20"/>
      <sheetName val="GEOSA"/>
      <sheetName val="PCA-PCF"/>
    </sheetNames>
    <sheetDataSet>
      <sheetData sheetId="0"/>
      <sheetData sheetId="1"/>
      <sheetData sheetId="2"/>
      <sheetData sheetId="3">
        <row r="1048575">
          <cell r="B1048575" t="str">
            <v>SI</v>
          </cell>
        </row>
      </sheetData>
      <sheetData sheetId="4"/>
      <sheetData sheetId="5"/>
      <sheetData sheetId="6"/>
      <sheetData sheetId="7">
        <row r="288">
          <cell r="BU288">
            <v>30478.25127549333</v>
          </cell>
          <cell r="BV288">
            <v>2920310.9461155906</v>
          </cell>
        </row>
        <row r="290">
          <cell r="BU290">
            <v>-49.97990746438699</v>
          </cell>
          <cell r="BV290">
            <v>-2866.4787767177368</v>
          </cell>
        </row>
      </sheetData>
      <sheetData sheetId="8">
        <row r="8">
          <cell r="C8" t="str">
            <v>PERIODO: 01.DICIEMBRE.2014 - 31.DICIEMBRE.2014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41981</v>
          </cell>
        </row>
      </sheetData>
      <sheetData sheetId="9"/>
      <sheetData sheetId="10">
        <row r="7">
          <cell r="B7">
            <v>41981</v>
          </cell>
        </row>
      </sheetData>
      <sheetData sheetId="11">
        <row r="7">
          <cell r="B7">
            <v>41981</v>
          </cell>
        </row>
      </sheetData>
      <sheetData sheetId="12">
        <row r="7">
          <cell r="B7">
            <v>41981</v>
          </cell>
        </row>
      </sheetData>
      <sheetData sheetId="13">
        <row r="7">
          <cell r="B7">
            <v>41981</v>
          </cell>
        </row>
      </sheetData>
      <sheetData sheetId="14">
        <row r="36">
          <cell r="B36">
            <v>240.49604904806921</v>
          </cell>
        </row>
      </sheetData>
      <sheetData sheetId="15"/>
      <sheetData sheetId="16">
        <row r="8">
          <cell r="B8">
            <v>41981</v>
          </cell>
        </row>
        <row r="12">
          <cell r="C12">
            <v>105.59609</v>
          </cell>
        </row>
        <row r="13">
          <cell r="C13">
            <v>105.881143333333</v>
          </cell>
        </row>
        <row r="14">
          <cell r="C14">
            <v>105.46</v>
          </cell>
        </row>
        <row r="15">
          <cell r="C15">
            <v>105.46</v>
          </cell>
        </row>
        <row r="16">
          <cell r="C16">
            <v>105.46</v>
          </cell>
        </row>
        <row r="17">
          <cell r="C17">
            <v>105.46</v>
          </cell>
        </row>
        <row r="18">
          <cell r="C18">
            <v>105.46</v>
          </cell>
        </row>
        <row r="19">
          <cell r="C19">
            <v>105.46</v>
          </cell>
        </row>
        <row r="20">
          <cell r="C20">
            <v>107.141403333333</v>
          </cell>
        </row>
        <row r="21">
          <cell r="C21">
            <v>105.46</v>
          </cell>
        </row>
        <row r="22">
          <cell r="C22">
            <v>105.46</v>
          </cell>
        </row>
        <row r="23">
          <cell r="C23">
            <v>105.46044999999999</v>
          </cell>
        </row>
        <row r="24">
          <cell r="C24">
            <v>105.46</v>
          </cell>
        </row>
        <row r="25">
          <cell r="C25">
            <v>105.46</v>
          </cell>
        </row>
        <row r="26">
          <cell r="C26">
            <v>105.46</v>
          </cell>
        </row>
        <row r="27">
          <cell r="C27">
            <v>105.46</v>
          </cell>
        </row>
        <row r="28">
          <cell r="C28">
            <v>105.46</v>
          </cell>
        </row>
        <row r="29">
          <cell r="C29">
            <v>107.931081666667</v>
          </cell>
        </row>
        <row r="30">
          <cell r="C30">
            <v>109.269331666667</v>
          </cell>
        </row>
        <row r="31">
          <cell r="C31">
            <v>108.545751666667</v>
          </cell>
        </row>
        <row r="32">
          <cell r="C32">
            <v>108.42883500000001</v>
          </cell>
        </row>
        <row r="33">
          <cell r="C33">
            <v>107.226545</v>
          </cell>
        </row>
        <row r="34">
          <cell r="C34">
            <v>105.46</v>
          </cell>
        </row>
        <row r="35">
          <cell r="C35">
            <v>105.460558333333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41982</v>
          </cell>
        </row>
      </sheetData>
      <sheetData sheetId="9"/>
      <sheetData sheetId="10">
        <row r="7">
          <cell r="B7">
            <v>41982</v>
          </cell>
        </row>
      </sheetData>
      <sheetData sheetId="11">
        <row r="7">
          <cell r="B7">
            <v>41982</v>
          </cell>
        </row>
      </sheetData>
      <sheetData sheetId="12">
        <row r="7">
          <cell r="B7">
            <v>41982</v>
          </cell>
        </row>
      </sheetData>
      <sheetData sheetId="13">
        <row r="7">
          <cell r="B7">
            <v>41982</v>
          </cell>
        </row>
      </sheetData>
      <sheetData sheetId="14">
        <row r="36">
          <cell r="B36">
            <v>276.92880839817457</v>
          </cell>
        </row>
      </sheetData>
      <sheetData sheetId="15"/>
      <sheetData sheetId="16">
        <row r="8">
          <cell r="B8">
            <v>41982</v>
          </cell>
        </row>
        <row r="12">
          <cell r="C12">
            <v>105.46</v>
          </cell>
        </row>
        <row r="13">
          <cell r="C13">
            <v>102.68211333333301</v>
          </cell>
        </row>
        <row r="14">
          <cell r="C14">
            <v>101.761473333333</v>
          </cell>
        </row>
        <row r="15">
          <cell r="C15">
            <v>101.790305</v>
          </cell>
        </row>
        <row r="16">
          <cell r="C16">
            <v>101.842228333333</v>
          </cell>
        </row>
        <row r="17">
          <cell r="C17">
            <v>102.432331666667</v>
          </cell>
        </row>
        <row r="18">
          <cell r="C18">
            <v>103.696333333333</v>
          </cell>
        </row>
        <row r="19">
          <cell r="C19">
            <v>105.76058166666699</v>
          </cell>
        </row>
        <row r="20">
          <cell r="C20">
            <v>107.019523333333</v>
          </cell>
        </row>
        <row r="21">
          <cell r="C21">
            <v>108.74179833333299</v>
          </cell>
        </row>
        <row r="22">
          <cell r="C22">
            <v>107.100683333333</v>
          </cell>
        </row>
        <row r="23">
          <cell r="C23">
            <v>107.131601666667</v>
          </cell>
        </row>
        <row r="24">
          <cell r="C24">
            <v>107.161745</v>
          </cell>
        </row>
        <row r="25">
          <cell r="C25">
            <v>107.294235</v>
          </cell>
        </row>
        <row r="26">
          <cell r="C26">
            <v>108.749825</v>
          </cell>
        </row>
        <row r="27">
          <cell r="C27">
            <v>107.555446666667</v>
          </cell>
        </row>
        <row r="28">
          <cell r="C28">
            <v>108.335338333333</v>
          </cell>
        </row>
        <row r="29">
          <cell r="C29">
            <v>107.987455</v>
          </cell>
        </row>
        <row r="30">
          <cell r="C30">
            <v>108.974765</v>
          </cell>
        </row>
        <row r="31">
          <cell r="C31">
            <v>110.093718333333</v>
          </cell>
        </row>
        <row r="32">
          <cell r="C32">
            <v>110.163325</v>
          </cell>
        </row>
        <row r="33">
          <cell r="C33">
            <v>109.50970833333299</v>
          </cell>
        </row>
        <row r="34">
          <cell r="C34">
            <v>104.498186666667</v>
          </cell>
        </row>
        <row r="35">
          <cell r="C35">
            <v>102.30110999999999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41983</v>
          </cell>
        </row>
      </sheetData>
      <sheetData sheetId="9"/>
      <sheetData sheetId="10">
        <row r="7">
          <cell r="B7">
            <v>41983</v>
          </cell>
        </row>
      </sheetData>
      <sheetData sheetId="11">
        <row r="7">
          <cell r="B7">
            <v>41983</v>
          </cell>
        </row>
      </sheetData>
      <sheetData sheetId="12">
        <row r="7">
          <cell r="B7">
            <v>41983</v>
          </cell>
        </row>
      </sheetData>
      <sheetData sheetId="13">
        <row r="7">
          <cell r="B7">
            <v>41983</v>
          </cell>
        </row>
      </sheetData>
      <sheetData sheetId="14">
        <row r="36">
          <cell r="B36">
            <v>268.77825532680612</v>
          </cell>
        </row>
      </sheetData>
      <sheetData sheetId="15"/>
      <sheetData sheetId="16">
        <row r="8">
          <cell r="B8">
            <v>41983</v>
          </cell>
        </row>
        <row r="12">
          <cell r="C12">
            <v>103.110231666667</v>
          </cell>
        </row>
        <row r="13">
          <cell r="C13">
            <v>100.7796</v>
          </cell>
        </row>
        <row r="14">
          <cell r="C14">
            <v>100.7796</v>
          </cell>
        </row>
        <row r="15">
          <cell r="C15">
            <v>101.692196666667</v>
          </cell>
        </row>
        <row r="16">
          <cell r="C16">
            <v>103.063291666667</v>
          </cell>
        </row>
        <row r="17">
          <cell r="C17">
            <v>106.295263333333</v>
          </cell>
        </row>
        <row r="18">
          <cell r="C18">
            <v>107.0213</v>
          </cell>
        </row>
        <row r="19">
          <cell r="C19">
            <v>108.851426666667</v>
          </cell>
        </row>
        <row r="20">
          <cell r="C20">
            <v>107.252433333333</v>
          </cell>
        </row>
        <row r="21">
          <cell r="C21">
            <v>107.27145</v>
          </cell>
        </row>
        <row r="22">
          <cell r="C22">
            <v>107.339783333333</v>
          </cell>
        </row>
        <row r="23">
          <cell r="C23">
            <v>107.27550833333299</v>
          </cell>
        </row>
        <row r="24">
          <cell r="C24">
            <v>107.163695</v>
          </cell>
        </row>
        <row r="25">
          <cell r="C25">
            <v>109.58777499999999</v>
          </cell>
        </row>
        <row r="26">
          <cell r="C26">
            <v>108.219691666667</v>
          </cell>
        </row>
        <row r="27">
          <cell r="C27">
            <v>110.05298500000001</v>
          </cell>
        </row>
        <row r="28">
          <cell r="C28">
            <v>110.25033166666699</v>
          </cell>
        </row>
        <row r="29">
          <cell r="C29">
            <v>111.927615</v>
          </cell>
        </row>
        <row r="30">
          <cell r="C30">
            <v>119.75583666666699</v>
          </cell>
        </row>
        <row r="31">
          <cell r="C31">
            <v>114.49733000000001</v>
          </cell>
        </row>
        <row r="32">
          <cell r="C32">
            <v>110.393098333333</v>
          </cell>
        </row>
        <row r="33">
          <cell r="C33">
            <v>108.579878333333</v>
          </cell>
        </row>
        <row r="34">
          <cell r="C34">
            <v>106.563233333333</v>
          </cell>
        </row>
        <row r="35">
          <cell r="C35">
            <v>105.257443333333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41984</v>
          </cell>
        </row>
      </sheetData>
      <sheetData sheetId="9"/>
      <sheetData sheetId="10">
        <row r="7">
          <cell r="B7">
            <v>41984</v>
          </cell>
        </row>
      </sheetData>
      <sheetData sheetId="11">
        <row r="7">
          <cell r="B7">
            <v>41984</v>
          </cell>
        </row>
      </sheetData>
      <sheetData sheetId="12">
        <row r="7">
          <cell r="B7">
            <v>41984</v>
          </cell>
        </row>
      </sheetData>
      <sheetData sheetId="13">
        <row r="7">
          <cell r="B7">
            <v>41984</v>
          </cell>
        </row>
      </sheetData>
      <sheetData sheetId="14">
        <row r="36">
          <cell r="B36">
            <v>287.71751372575909</v>
          </cell>
        </row>
      </sheetData>
      <sheetData sheetId="15"/>
      <sheetData sheetId="16">
        <row r="8">
          <cell r="B8">
            <v>41984</v>
          </cell>
        </row>
        <row r="12">
          <cell r="C12">
            <v>101.16451833333301</v>
          </cell>
        </row>
        <row r="13">
          <cell r="C13">
            <v>103.261593333333</v>
          </cell>
        </row>
        <row r="14">
          <cell r="C14">
            <v>105.46</v>
          </cell>
        </row>
        <row r="15">
          <cell r="C15">
            <v>105.46</v>
          </cell>
        </row>
        <row r="16">
          <cell r="C16">
            <v>105.460958333333</v>
          </cell>
        </row>
        <row r="17">
          <cell r="C17">
            <v>103.363333333333</v>
          </cell>
        </row>
        <row r="18">
          <cell r="C18">
            <v>102.18090333333301</v>
          </cell>
        </row>
        <row r="19">
          <cell r="C19">
            <v>105.99992166666701</v>
          </cell>
        </row>
        <row r="20">
          <cell r="C20">
            <v>106.926713333333</v>
          </cell>
        </row>
        <row r="21">
          <cell r="C21">
            <v>108.967005</v>
          </cell>
        </row>
        <row r="22">
          <cell r="C22">
            <v>108.04845166666701</v>
          </cell>
        </row>
        <row r="23">
          <cell r="C23">
            <v>109.769353333333</v>
          </cell>
        </row>
        <row r="24">
          <cell r="C24">
            <v>107.87116166666701</v>
          </cell>
        </row>
        <row r="25">
          <cell r="C25">
            <v>108.94656500000001</v>
          </cell>
        </row>
        <row r="26">
          <cell r="C26">
            <v>110.023865</v>
          </cell>
        </row>
        <row r="27">
          <cell r="C27">
            <v>108.949073333333</v>
          </cell>
        </row>
        <row r="28">
          <cell r="C28">
            <v>109.011721666667</v>
          </cell>
        </row>
        <row r="29">
          <cell r="C29">
            <v>111.98121166666699</v>
          </cell>
        </row>
        <row r="30">
          <cell r="C30">
            <v>114.55880999999999</v>
          </cell>
        </row>
        <row r="31">
          <cell r="C31">
            <v>107.53134</v>
          </cell>
        </row>
        <row r="32">
          <cell r="C32">
            <v>111.557013333333</v>
          </cell>
        </row>
        <row r="33">
          <cell r="C33">
            <v>107.0213</v>
          </cell>
        </row>
        <row r="34">
          <cell r="C34">
            <v>106.532585</v>
          </cell>
        </row>
        <row r="35">
          <cell r="C35">
            <v>105.46429999999999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41985</v>
          </cell>
        </row>
      </sheetData>
      <sheetData sheetId="9"/>
      <sheetData sheetId="10">
        <row r="7">
          <cell r="B7">
            <v>41985</v>
          </cell>
        </row>
      </sheetData>
      <sheetData sheetId="11">
        <row r="7">
          <cell r="B7">
            <v>41985</v>
          </cell>
        </row>
      </sheetData>
      <sheetData sheetId="12">
        <row r="7">
          <cell r="B7">
            <v>41985</v>
          </cell>
        </row>
      </sheetData>
      <sheetData sheetId="13">
        <row r="7">
          <cell r="B7">
            <v>41985</v>
          </cell>
        </row>
      </sheetData>
      <sheetData sheetId="14">
        <row r="36">
          <cell r="B36">
            <v>272.50392488416259</v>
          </cell>
        </row>
      </sheetData>
      <sheetData sheetId="15"/>
      <sheetData sheetId="16">
        <row r="8">
          <cell r="B8">
            <v>41985</v>
          </cell>
        </row>
        <row r="12">
          <cell r="C12">
            <v>102.167511666667</v>
          </cell>
        </row>
        <row r="13">
          <cell r="C13">
            <v>102.886675</v>
          </cell>
        </row>
        <row r="14">
          <cell r="C14">
            <v>102.9006</v>
          </cell>
        </row>
        <row r="15">
          <cell r="C15">
            <v>102.81179</v>
          </cell>
        </row>
        <row r="16">
          <cell r="C16">
            <v>102.168525</v>
          </cell>
        </row>
        <row r="17">
          <cell r="C17">
            <v>101.8888</v>
          </cell>
        </row>
        <row r="18">
          <cell r="C18">
            <v>102.024283333333</v>
          </cell>
        </row>
        <row r="19">
          <cell r="C19">
            <v>106.00624500000001</v>
          </cell>
        </row>
        <row r="20">
          <cell r="C20">
            <v>106.889233333333</v>
          </cell>
        </row>
        <row r="21">
          <cell r="C21">
            <v>108.293693333333</v>
          </cell>
        </row>
        <row r="22">
          <cell r="C22">
            <v>107.029106666667</v>
          </cell>
        </row>
        <row r="23">
          <cell r="C23">
            <v>107.027511666667</v>
          </cell>
        </row>
        <row r="24">
          <cell r="C24">
            <v>109.997415</v>
          </cell>
        </row>
        <row r="25">
          <cell r="C25">
            <v>107.904581666667</v>
          </cell>
        </row>
        <row r="26">
          <cell r="C26">
            <v>108.183811666667</v>
          </cell>
        </row>
        <row r="27">
          <cell r="C27">
            <v>107.852701666667</v>
          </cell>
        </row>
        <row r="28">
          <cell r="C28">
            <v>108.285063333333</v>
          </cell>
        </row>
        <row r="29">
          <cell r="C29">
            <v>108.999708333333</v>
          </cell>
        </row>
        <row r="30">
          <cell r="C30">
            <v>110.342741666667</v>
          </cell>
        </row>
        <row r="31">
          <cell r="C31">
            <v>108.74402499999999</v>
          </cell>
        </row>
        <row r="32">
          <cell r="C32">
            <v>108.269705</v>
          </cell>
        </row>
        <row r="33">
          <cell r="C33">
            <v>107.0213</v>
          </cell>
        </row>
        <row r="34">
          <cell r="C34">
            <v>110.38564333333299</v>
          </cell>
        </row>
        <row r="35">
          <cell r="C35">
            <v>105.292336666667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41986</v>
          </cell>
        </row>
      </sheetData>
      <sheetData sheetId="9"/>
      <sheetData sheetId="10">
        <row r="7">
          <cell r="B7">
            <v>41986</v>
          </cell>
        </row>
      </sheetData>
      <sheetData sheetId="11">
        <row r="7">
          <cell r="B7">
            <v>41986</v>
          </cell>
        </row>
      </sheetData>
      <sheetData sheetId="12">
        <row r="7">
          <cell r="B7">
            <v>41986</v>
          </cell>
        </row>
      </sheetData>
      <sheetData sheetId="13">
        <row r="7">
          <cell r="B7">
            <v>41986</v>
          </cell>
        </row>
      </sheetData>
      <sheetData sheetId="14">
        <row r="36">
          <cell r="B36">
            <v>266.4257550440239</v>
          </cell>
        </row>
      </sheetData>
      <sheetData sheetId="15"/>
      <sheetData sheetId="16">
        <row r="8">
          <cell r="B8">
            <v>41986</v>
          </cell>
        </row>
        <row r="12">
          <cell r="C12">
            <v>102.03954</v>
          </cell>
        </row>
        <row r="13">
          <cell r="C13">
            <v>103.495633333333</v>
          </cell>
        </row>
        <row r="14">
          <cell r="C14">
            <v>101.976296666667</v>
          </cell>
        </row>
        <row r="15">
          <cell r="C15">
            <v>106.395321666667</v>
          </cell>
        </row>
        <row r="16">
          <cell r="C16">
            <v>102.06377999999999</v>
          </cell>
        </row>
        <row r="17">
          <cell r="C17">
            <v>104.390021666667</v>
          </cell>
        </row>
        <row r="18">
          <cell r="C18">
            <v>103.851378333333</v>
          </cell>
        </row>
        <row r="19">
          <cell r="C19">
            <v>101.87264666666699</v>
          </cell>
        </row>
        <row r="20">
          <cell r="C20">
            <v>104.698848333333</v>
          </cell>
        </row>
        <row r="21">
          <cell r="C21">
            <v>105.87239333333299</v>
          </cell>
        </row>
        <row r="22">
          <cell r="C22">
            <v>106.1551</v>
          </cell>
        </row>
        <row r="23">
          <cell r="C23">
            <v>109.860541666667</v>
          </cell>
        </row>
        <row r="24">
          <cell r="C24">
            <v>108.16438833333299</v>
          </cell>
        </row>
        <row r="25">
          <cell r="C25">
            <v>106.50370333333299</v>
          </cell>
        </row>
        <row r="26">
          <cell r="C26">
            <v>106.659416666667</v>
          </cell>
        </row>
        <row r="27">
          <cell r="C27">
            <v>107.0213</v>
          </cell>
        </row>
        <row r="28">
          <cell r="C28">
            <v>106.23740833333299</v>
          </cell>
        </row>
        <row r="29">
          <cell r="C29">
            <v>109.715445</v>
          </cell>
        </row>
        <row r="30">
          <cell r="C30">
            <v>111.767</v>
          </cell>
        </row>
        <row r="31">
          <cell r="C31">
            <v>109.134358333333</v>
          </cell>
        </row>
        <row r="32">
          <cell r="C32">
            <v>108.423993333333</v>
          </cell>
        </row>
        <row r="33">
          <cell r="C33">
            <v>109.70642833333299</v>
          </cell>
        </row>
        <row r="34">
          <cell r="C34">
            <v>106.116953333333</v>
          </cell>
        </row>
        <row r="35">
          <cell r="C35">
            <v>102.616993333333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41987</v>
          </cell>
        </row>
      </sheetData>
      <sheetData sheetId="9"/>
      <sheetData sheetId="10">
        <row r="7">
          <cell r="B7">
            <v>41987</v>
          </cell>
        </row>
      </sheetData>
      <sheetData sheetId="11">
        <row r="7">
          <cell r="B7">
            <v>41987</v>
          </cell>
        </row>
      </sheetData>
      <sheetData sheetId="12">
        <row r="7">
          <cell r="B7">
            <v>41987</v>
          </cell>
        </row>
      </sheetData>
      <sheetData sheetId="13">
        <row r="7">
          <cell r="B7">
            <v>41987</v>
          </cell>
        </row>
      </sheetData>
      <sheetData sheetId="14">
        <row r="36">
          <cell r="B36">
            <v>266.01950559315577</v>
          </cell>
        </row>
      </sheetData>
      <sheetData sheetId="15"/>
      <sheetData sheetId="16">
        <row r="8">
          <cell r="B8">
            <v>41987</v>
          </cell>
        </row>
        <row r="12">
          <cell r="C12">
            <v>102.13782999999999</v>
          </cell>
        </row>
        <row r="13">
          <cell r="C13">
            <v>101.799973333333</v>
          </cell>
        </row>
        <row r="14">
          <cell r="C14">
            <v>102.27901</v>
          </cell>
        </row>
        <row r="15">
          <cell r="C15">
            <v>102.40733166666701</v>
          </cell>
        </row>
        <row r="16">
          <cell r="C16">
            <v>102.559766666667</v>
          </cell>
        </row>
        <row r="17">
          <cell r="C17">
            <v>101.217195</v>
          </cell>
        </row>
        <row r="18">
          <cell r="C18">
            <v>101.63158</v>
          </cell>
        </row>
        <row r="19">
          <cell r="C19">
            <v>103.116203333333</v>
          </cell>
        </row>
        <row r="20">
          <cell r="C20">
            <v>105.46429999999999</v>
          </cell>
        </row>
        <row r="21">
          <cell r="C21">
            <v>105.46429999999999</v>
          </cell>
        </row>
        <row r="22">
          <cell r="C22">
            <v>105.321288333333</v>
          </cell>
        </row>
        <row r="23">
          <cell r="C23">
            <v>105.46</v>
          </cell>
        </row>
        <row r="24">
          <cell r="C24">
            <v>105.461361666667</v>
          </cell>
        </row>
        <row r="25">
          <cell r="C25">
            <v>105.78205</v>
          </cell>
        </row>
        <row r="26">
          <cell r="C26">
            <v>105.89133</v>
          </cell>
        </row>
        <row r="27">
          <cell r="C27">
            <v>105.918611666667</v>
          </cell>
        </row>
        <row r="28">
          <cell r="C28">
            <v>105.46</v>
          </cell>
        </row>
        <row r="29">
          <cell r="C29">
            <v>108.20793</v>
          </cell>
        </row>
        <row r="30">
          <cell r="C30">
            <v>110.380468333333</v>
          </cell>
        </row>
        <row r="31">
          <cell r="C31">
            <v>109.748556666667</v>
          </cell>
        </row>
        <row r="32">
          <cell r="C32">
            <v>110.25961</v>
          </cell>
        </row>
        <row r="33">
          <cell r="C33">
            <v>108.24374166666701</v>
          </cell>
        </row>
        <row r="34">
          <cell r="C34">
            <v>103.931895</v>
          </cell>
        </row>
        <row r="35">
          <cell r="C35">
            <v>101.912595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41988</v>
          </cell>
        </row>
      </sheetData>
      <sheetData sheetId="9"/>
      <sheetData sheetId="10">
        <row r="7">
          <cell r="B7">
            <v>41988</v>
          </cell>
        </row>
      </sheetData>
      <sheetData sheetId="11">
        <row r="7">
          <cell r="B7">
            <v>41988</v>
          </cell>
        </row>
      </sheetData>
      <sheetData sheetId="12">
        <row r="7">
          <cell r="B7">
            <v>41988</v>
          </cell>
        </row>
      </sheetData>
      <sheetData sheetId="13">
        <row r="7">
          <cell r="B7">
            <v>41988</v>
          </cell>
        </row>
      </sheetData>
      <sheetData sheetId="14">
        <row r="36">
          <cell r="B36">
            <v>280.17803359891752</v>
          </cell>
        </row>
      </sheetData>
      <sheetData sheetId="15"/>
      <sheetData sheetId="16">
        <row r="8">
          <cell r="B8">
            <v>41988</v>
          </cell>
        </row>
        <row r="12">
          <cell r="C12">
            <v>96.215000000000003</v>
          </cell>
        </row>
        <row r="13">
          <cell r="C13">
            <v>96.215000000000003</v>
          </cell>
        </row>
        <row r="14">
          <cell r="C14">
            <v>96.215000000000003</v>
          </cell>
        </row>
        <row r="15">
          <cell r="C15">
            <v>96.215000000000003</v>
          </cell>
        </row>
        <row r="16">
          <cell r="C16">
            <v>96.215000000000003</v>
          </cell>
        </row>
        <row r="17">
          <cell r="C17">
            <v>96.303008333332997</v>
          </cell>
        </row>
        <row r="18">
          <cell r="C18">
            <v>96.215000000000003</v>
          </cell>
        </row>
        <row r="19">
          <cell r="C19">
            <v>96.396294999999995</v>
          </cell>
        </row>
        <row r="20">
          <cell r="C20">
            <v>98.841165000000004</v>
          </cell>
        </row>
        <row r="21">
          <cell r="C21">
            <v>99.88</v>
          </cell>
        </row>
        <row r="22">
          <cell r="C22">
            <v>101.194688333333</v>
          </cell>
        </row>
        <row r="23">
          <cell r="C23">
            <v>99.883151666667004</v>
          </cell>
        </row>
        <row r="24">
          <cell r="C24">
            <v>99.88</v>
          </cell>
        </row>
        <row r="25">
          <cell r="C25">
            <v>101.53036666666701</v>
          </cell>
        </row>
        <row r="26">
          <cell r="C26">
            <v>99.88</v>
          </cell>
        </row>
        <row r="27">
          <cell r="C27">
            <v>99.88</v>
          </cell>
        </row>
        <row r="28">
          <cell r="C28">
            <v>101.88573333333299</v>
          </cell>
        </row>
        <row r="29">
          <cell r="C29">
            <v>104.01471333333301</v>
          </cell>
        </row>
        <row r="30">
          <cell r="C30">
            <v>110.231415</v>
          </cell>
        </row>
        <row r="31">
          <cell r="C31">
            <v>109.37018500000001</v>
          </cell>
        </row>
        <row r="32">
          <cell r="C32">
            <v>105.17506</v>
          </cell>
        </row>
        <row r="33">
          <cell r="C33">
            <v>102.45560999999999</v>
          </cell>
        </row>
        <row r="34">
          <cell r="C34">
            <v>97.519493333333003</v>
          </cell>
        </row>
        <row r="35">
          <cell r="C35">
            <v>97.822819999999993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41989</v>
          </cell>
        </row>
      </sheetData>
      <sheetData sheetId="9"/>
      <sheetData sheetId="10">
        <row r="7">
          <cell r="B7">
            <v>41989</v>
          </cell>
        </row>
      </sheetData>
      <sheetData sheetId="11">
        <row r="7">
          <cell r="B7">
            <v>41989</v>
          </cell>
        </row>
      </sheetData>
      <sheetData sheetId="12">
        <row r="7">
          <cell r="B7">
            <v>41989</v>
          </cell>
        </row>
      </sheetData>
      <sheetData sheetId="13">
        <row r="7">
          <cell r="B7">
            <v>41989</v>
          </cell>
        </row>
      </sheetData>
      <sheetData sheetId="14">
        <row r="36">
          <cell r="B36">
            <v>264.27322102992775</v>
          </cell>
        </row>
      </sheetData>
      <sheetData sheetId="15"/>
      <sheetData sheetId="16">
        <row r="8">
          <cell r="B8">
            <v>41989</v>
          </cell>
        </row>
        <row r="12">
          <cell r="C12">
            <v>96.906446666666994</v>
          </cell>
        </row>
        <row r="13">
          <cell r="C13">
            <v>96.372123333332993</v>
          </cell>
        </row>
        <row r="14">
          <cell r="C14">
            <v>96.215000000000003</v>
          </cell>
        </row>
        <row r="15">
          <cell r="C15">
            <v>96.215000000000003</v>
          </cell>
        </row>
        <row r="16">
          <cell r="C16">
            <v>96.215000000000003</v>
          </cell>
        </row>
        <row r="17">
          <cell r="C17">
            <v>97.615359999999995</v>
          </cell>
        </row>
        <row r="18">
          <cell r="C18">
            <v>98.441228333333001</v>
          </cell>
        </row>
        <row r="19">
          <cell r="C19">
            <v>100.330068333333</v>
          </cell>
        </row>
        <row r="20">
          <cell r="C20">
            <v>99.88</v>
          </cell>
        </row>
        <row r="21">
          <cell r="C21">
            <v>99.88</v>
          </cell>
        </row>
        <row r="22">
          <cell r="C22">
            <v>101.537501666667</v>
          </cell>
        </row>
        <row r="23">
          <cell r="C23">
            <v>99.88</v>
          </cell>
        </row>
        <row r="24">
          <cell r="C24">
            <v>99.945493333333005</v>
          </cell>
        </row>
        <row r="25">
          <cell r="C25">
            <v>101.125063333333</v>
          </cell>
        </row>
        <row r="26">
          <cell r="C26">
            <v>101.932753333333</v>
          </cell>
        </row>
        <row r="27">
          <cell r="C27">
            <v>101.960761666667</v>
          </cell>
        </row>
        <row r="28">
          <cell r="C28">
            <v>100.151413333333</v>
          </cell>
        </row>
        <row r="29">
          <cell r="C29">
            <v>105.806676666667</v>
          </cell>
        </row>
        <row r="30">
          <cell r="C30">
            <v>109.04389500000001</v>
          </cell>
        </row>
        <row r="31">
          <cell r="C31">
            <v>108.39436499999999</v>
          </cell>
        </row>
        <row r="32">
          <cell r="C32">
            <v>108.738043333333</v>
          </cell>
        </row>
        <row r="33">
          <cell r="C33">
            <v>102.96598</v>
          </cell>
        </row>
        <row r="34">
          <cell r="C34">
            <v>100.612308333333</v>
          </cell>
        </row>
        <row r="35">
          <cell r="C35">
            <v>99.88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41990</v>
          </cell>
        </row>
      </sheetData>
      <sheetData sheetId="9"/>
      <sheetData sheetId="10">
        <row r="7">
          <cell r="B7">
            <v>41990</v>
          </cell>
        </row>
      </sheetData>
      <sheetData sheetId="11">
        <row r="7">
          <cell r="B7">
            <v>41990</v>
          </cell>
        </row>
      </sheetData>
      <sheetData sheetId="12">
        <row r="7">
          <cell r="B7">
            <v>41990</v>
          </cell>
        </row>
      </sheetData>
      <sheetData sheetId="13">
        <row r="7">
          <cell r="B7">
            <v>41990</v>
          </cell>
        </row>
      </sheetData>
      <sheetData sheetId="14">
        <row r="36">
          <cell r="B36">
            <v>277.69470658510517</v>
          </cell>
        </row>
      </sheetData>
      <sheetData sheetId="15"/>
      <sheetData sheetId="16">
        <row r="8">
          <cell r="B8">
            <v>41990</v>
          </cell>
        </row>
        <row r="12">
          <cell r="C12">
            <v>98.536586666667006</v>
          </cell>
        </row>
        <row r="13">
          <cell r="C13">
            <v>96.556203333333002</v>
          </cell>
        </row>
        <row r="14">
          <cell r="C14">
            <v>96.277453333333</v>
          </cell>
        </row>
        <row r="15">
          <cell r="C15">
            <v>96.307281666666995</v>
          </cell>
        </row>
        <row r="16">
          <cell r="C16">
            <v>96.215000000000003</v>
          </cell>
        </row>
        <row r="17">
          <cell r="C17">
            <v>96.215000000000003</v>
          </cell>
        </row>
        <row r="18">
          <cell r="C18">
            <v>96.380571666666995</v>
          </cell>
        </row>
        <row r="19">
          <cell r="C19">
            <v>98.044288333333</v>
          </cell>
        </row>
        <row r="20">
          <cell r="C20">
            <v>101.38676833333299</v>
          </cell>
        </row>
        <row r="21">
          <cell r="C21">
            <v>101.52827833333301</v>
          </cell>
        </row>
        <row r="22">
          <cell r="C22">
            <v>100.81972</v>
          </cell>
        </row>
        <row r="23">
          <cell r="C23">
            <v>101.90195</v>
          </cell>
        </row>
        <row r="24">
          <cell r="C24">
            <v>101.95418833333299</v>
          </cell>
        </row>
        <row r="25">
          <cell r="C25">
            <v>102.758038333333</v>
          </cell>
        </row>
        <row r="26">
          <cell r="C26">
            <v>102.793338333333</v>
          </cell>
        </row>
        <row r="27">
          <cell r="C27">
            <v>101.802286666667</v>
          </cell>
        </row>
        <row r="28">
          <cell r="C28">
            <v>101.125068333333</v>
          </cell>
        </row>
        <row r="29">
          <cell r="C29">
            <v>105.250531666667</v>
          </cell>
        </row>
        <row r="30">
          <cell r="C30">
            <v>108.14383333333301</v>
          </cell>
        </row>
        <row r="31">
          <cell r="C31">
            <v>109.65917166666701</v>
          </cell>
        </row>
        <row r="32">
          <cell r="C32">
            <v>102.952581666667</v>
          </cell>
        </row>
        <row r="33">
          <cell r="C33">
            <v>100.859086666667</v>
          </cell>
        </row>
        <row r="34">
          <cell r="C34">
            <v>101.389686666667</v>
          </cell>
        </row>
        <row r="35">
          <cell r="C35">
            <v>99.88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41974</v>
          </cell>
          <cell r="D4">
            <v>41975</v>
          </cell>
          <cell r="E4">
            <v>41976</v>
          </cell>
          <cell r="F4">
            <v>41977</v>
          </cell>
          <cell r="G4">
            <v>41978</v>
          </cell>
          <cell r="H4">
            <v>41979</v>
          </cell>
          <cell r="I4">
            <v>41980</v>
          </cell>
          <cell r="J4">
            <v>41981</v>
          </cell>
          <cell r="K4">
            <v>41982</v>
          </cell>
          <cell r="L4">
            <v>41983</v>
          </cell>
          <cell r="M4">
            <v>41984</v>
          </cell>
          <cell r="N4">
            <v>41985</v>
          </cell>
          <cell r="O4">
            <v>41986</v>
          </cell>
          <cell r="P4">
            <v>41987</v>
          </cell>
          <cell r="Q4">
            <v>41988</v>
          </cell>
          <cell r="R4">
            <v>41989</v>
          </cell>
          <cell r="S4">
            <v>41990</v>
          </cell>
          <cell r="T4">
            <v>41991</v>
          </cell>
          <cell r="U4">
            <v>41992</v>
          </cell>
          <cell r="V4">
            <v>41993</v>
          </cell>
          <cell r="W4">
            <v>41994</v>
          </cell>
          <cell r="X4">
            <v>41995</v>
          </cell>
          <cell r="Y4">
            <v>41996</v>
          </cell>
          <cell r="Z4">
            <v>41997</v>
          </cell>
          <cell r="AA4">
            <v>41998</v>
          </cell>
          <cell r="AB4">
            <v>41999</v>
          </cell>
          <cell r="AC4">
            <v>42000</v>
          </cell>
          <cell r="AD4">
            <v>42001</v>
          </cell>
          <cell r="AE4">
            <v>42002</v>
          </cell>
          <cell r="AF4">
            <v>42003</v>
          </cell>
          <cell r="AG4">
            <v>42004</v>
          </cell>
        </row>
        <row r="29">
          <cell r="C29">
            <v>2712.7229566666665</v>
          </cell>
          <cell r="D29">
            <v>2693.3280149999987</v>
          </cell>
          <cell r="E29">
            <v>2683.7399166666637</v>
          </cell>
          <cell r="F29">
            <v>2736.2588616666685</v>
          </cell>
          <cell r="G29">
            <v>2836.8149333333331</v>
          </cell>
          <cell r="H29">
            <v>2725.3724716666638</v>
          </cell>
          <cell r="I29">
            <v>2680.6833316666657</v>
          </cell>
          <cell r="J29">
            <v>2547.381190000001</v>
          </cell>
          <cell r="K29">
            <v>2548.043831666665</v>
          </cell>
          <cell r="L29">
            <v>2582.9809983333325</v>
          </cell>
          <cell r="M29">
            <v>2575.5116983333319</v>
          </cell>
          <cell r="N29">
            <v>2553.3730083333339</v>
          </cell>
          <cell r="O29">
            <v>2544.7388899999978</v>
          </cell>
          <cell r="P29">
            <v>2520.0569283333343</v>
          </cell>
          <cell r="Q29">
            <v>2399.433704999999</v>
          </cell>
          <cell r="R29">
            <v>2420.044481666665</v>
          </cell>
          <cell r="S29">
            <v>2418.7369133333327</v>
          </cell>
          <cell r="T29">
            <v>2454.967153333334</v>
          </cell>
          <cell r="U29">
            <v>2469.4310933333322</v>
          </cell>
          <cell r="V29">
            <v>2417.8081866666662</v>
          </cell>
          <cell r="W29">
            <v>2373.4440050000003</v>
          </cell>
          <cell r="X29">
            <v>2189.340466666667</v>
          </cell>
          <cell r="Y29">
            <v>2205.0087733333321</v>
          </cell>
          <cell r="Z29">
            <v>2195.8186200000009</v>
          </cell>
          <cell r="AA29">
            <v>2165.2280916666673</v>
          </cell>
          <cell r="AB29">
            <v>2121.1513049999999</v>
          </cell>
          <cell r="AC29">
            <v>2167.7042666666657</v>
          </cell>
          <cell r="AD29">
            <v>2157.410511666666</v>
          </cell>
          <cell r="AE29">
            <v>2099.4409183333332</v>
          </cell>
          <cell r="AF29">
            <v>2080.5404449999987</v>
          </cell>
          <cell r="AG29">
            <v>2084.1771100000014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41991</v>
          </cell>
        </row>
      </sheetData>
      <sheetData sheetId="9"/>
      <sheetData sheetId="10">
        <row r="7">
          <cell r="B7">
            <v>41991</v>
          </cell>
        </row>
      </sheetData>
      <sheetData sheetId="11">
        <row r="7">
          <cell r="B7">
            <v>41991</v>
          </cell>
        </row>
      </sheetData>
      <sheetData sheetId="12">
        <row r="7">
          <cell r="B7">
            <v>41991</v>
          </cell>
        </row>
      </sheetData>
      <sheetData sheetId="13">
        <row r="7">
          <cell r="B7">
            <v>41991</v>
          </cell>
        </row>
      </sheetData>
      <sheetData sheetId="14">
        <row r="36">
          <cell r="B36">
            <v>257.02529762660112</v>
          </cell>
        </row>
      </sheetData>
      <sheetData sheetId="15"/>
      <sheetData sheetId="16">
        <row r="8">
          <cell r="B8">
            <v>41991</v>
          </cell>
        </row>
        <row r="12">
          <cell r="C12">
            <v>99.88</v>
          </cell>
        </row>
        <row r="13">
          <cell r="C13">
            <v>98.982654999999994</v>
          </cell>
        </row>
        <row r="14">
          <cell r="C14">
            <v>97.530093333332999</v>
          </cell>
        </row>
        <row r="15">
          <cell r="C15">
            <v>97.521119999999996</v>
          </cell>
        </row>
        <row r="16">
          <cell r="C16">
            <v>97.520608333333001</v>
          </cell>
        </row>
        <row r="17">
          <cell r="C17">
            <v>98.408576666667003</v>
          </cell>
        </row>
        <row r="18">
          <cell r="C18">
            <v>98.959900000000005</v>
          </cell>
        </row>
        <row r="19">
          <cell r="C19">
            <v>101.32369</v>
          </cell>
        </row>
        <row r="20">
          <cell r="C20">
            <v>99.88</v>
          </cell>
        </row>
        <row r="21">
          <cell r="C21">
            <v>101.78578</v>
          </cell>
        </row>
        <row r="22">
          <cell r="C22">
            <v>99.94829</v>
          </cell>
        </row>
        <row r="23">
          <cell r="C23">
            <v>103.056238333333</v>
          </cell>
        </row>
        <row r="24">
          <cell r="C24">
            <v>105.217503333333</v>
          </cell>
        </row>
        <row r="25">
          <cell r="C25">
            <v>108.035693333333</v>
          </cell>
        </row>
        <row r="26">
          <cell r="C26">
            <v>106.96062833333301</v>
          </cell>
        </row>
        <row r="27">
          <cell r="C27">
            <v>107.243331666667</v>
          </cell>
        </row>
        <row r="28">
          <cell r="C28">
            <v>101.893668333333</v>
          </cell>
        </row>
        <row r="29">
          <cell r="C29">
            <v>102.23125666666699</v>
          </cell>
        </row>
        <row r="30">
          <cell r="C30">
            <v>107.094383333333</v>
          </cell>
        </row>
        <row r="31">
          <cell r="C31">
            <v>111.161296666667</v>
          </cell>
        </row>
        <row r="32">
          <cell r="C32">
            <v>109.23815</v>
          </cell>
        </row>
        <row r="33">
          <cell r="C33">
            <v>100.557356666667</v>
          </cell>
        </row>
        <row r="34">
          <cell r="C34">
            <v>99.790846666666994</v>
          </cell>
        </row>
        <row r="35">
          <cell r="C35">
            <v>100.746086666667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5.6639999999999997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41992</v>
          </cell>
        </row>
      </sheetData>
      <sheetData sheetId="9"/>
      <sheetData sheetId="10">
        <row r="7">
          <cell r="B7">
            <v>41992</v>
          </cell>
        </row>
      </sheetData>
      <sheetData sheetId="11">
        <row r="7">
          <cell r="B7">
            <v>41992</v>
          </cell>
        </row>
      </sheetData>
      <sheetData sheetId="12">
        <row r="7">
          <cell r="B7">
            <v>41992</v>
          </cell>
        </row>
      </sheetData>
      <sheetData sheetId="13">
        <row r="7">
          <cell r="B7">
            <v>41992</v>
          </cell>
        </row>
      </sheetData>
      <sheetData sheetId="14">
        <row r="36">
          <cell r="B36">
            <v>267.00871234825286</v>
          </cell>
        </row>
      </sheetData>
      <sheetData sheetId="15"/>
      <sheetData sheetId="16">
        <row r="8">
          <cell r="B8">
            <v>41992</v>
          </cell>
        </row>
        <row r="12">
          <cell r="C12">
            <v>100.79613999999999</v>
          </cell>
        </row>
        <row r="13">
          <cell r="C13">
            <v>98.395283333332998</v>
          </cell>
        </row>
        <row r="14">
          <cell r="C14">
            <v>97.530721666667006</v>
          </cell>
        </row>
        <row r="15">
          <cell r="C15">
            <v>97.519836666667004</v>
          </cell>
        </row>
        <row r="16">
          <cell r="C16">
            <v>98.959900000000005</v>
          </cell>
        </row>
        <row r="17">
          <cell r="C17">
            <v>98.959900000000005</v>
          </cell>
        </row>
        <row r="18">
          <cell r="C18">
            <v>100.357048333333</v>
          </cell>
        </row>
        <row r="19">
          <cell r="C19">
            <v>99.197900000000004</v>
          </cell>
        </row>
        <row r="20">
          <cell r="C20">
            <v>102.79009000000001</v>
          </cell>
        </row>
        <row r="21">
          <cell r="C21">
            <v>103.15600000000001</v>
          </cell>
        </row>
        <row r="22">
          <cell r="C22">
            <v>105.61723499999999</v>
          </cell>
        </row>
        <row r="23">
          <cell r="C23">
            <v>106.556288333333</v>
          </cell>
        </row>
        <row r="24">
          <cell r="C24">
            <v>105.440006666667</v>
          </cell>
        </row>
        <row r="25">
          <cell r="C25">
            <v>107.288095</v>
          </cell>
        </row>
        <row r="26">
          <cell r="C26">
            <v>106.104476666667</v>
          </cell>
        </row>
        <row r="27">
          <cell r="C27">
            <v>106.151373333333</v>
          </cell>
        </row>
        <row r="28">
          <cell r="C28">
            <v>106.902513333333</v>
          </cell>
        </row>
        <row r="29">
          <cell r="C29">
            <v>103.29670666666701</v>
          </cell>
        </row>
        <row r="30">
          <cell r="C30">
            <v>107.270586666667</v>
          </cell>
        </row>
        <row r="31">
          <cell r="C31">
            <v>106.757873333333</v>
          </cell>
        </row>
        <row r="32">
          <cell r="C32">
            <v>107.289758333333</v>
          </cell>
        </row>
        <row r="33">
          <cell r="C33">
            <v>102.563475</v>
          </cell>
        </row>
        <row r="34">
          <cell r="C34">
            <v>100.649885</v>
          </cell>
        </row>
        <row r="35">
          <cell r="C35">
            <v>99.88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12.048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41993</v>
          </cell>
        </row>
      </sheetData>
      <sheetData sheetId="9"/>
      <sheetData sheetId="10">
        <row r="7">
          <cell r="B7">
            <v>41993</v>
          </cell>
        </row>
      </sheetData>
      <sheetData sheetId="11">
        <row r="7">
          <cell r="B7">
            <v>41993</v>
          </cell>
        </row>
      </sheetData>
      <sheetData sheetId="12">
        <row r="7">
          <cell r="B7">
            <v>41993</v>
          </cell>
        </row>
      </sheetData>
      <sheetData sheetId="13">
        <row r="7">
          <cell r="B7">
            <v>41993</v>
          </cell>
        </row>
      </sheetData>
      <sheetData sheetId="14">
        <row r="36">
          <cell r="B36">
            <v>265.1445432136681</v>
          </cell>
        </row>
      </sheetData>
      <sheetData sheetId="15"/>
      <sheetData sheetId="16">
        <row r="8">
          <cell r="B8">
            <v>41993</v>
          </cell>
        </row>
        <row r="12">
          <cell r="C12">
            <v>99.034353333333002</v>
          </cell>
        </row>
        <row r="13">
          <cell r="C13">
            <v>102.024413333333</v>
          </cell>
        </row>
        <row r="14">
          <cell r="C14">
            <v>98.959900000000005</v>
          </cell>
        </row>
        <row r="15">
          <cell r="C15">
            <v>98.959900000000005</v>
          </cell>
        </row>
        <row r="16">
          <cell r="C16">
            <v>99.836186666667004</v>
          </cell>
        </row>
        <row r="17">
          <cell r="C17">
            <v>102.426436666667</v>
          </cell>
        </row>
        <row r="18">
          <cell r="C18">
            <v>99.226086666667001</v>
          </cell>
        </row>
        <row r="19">
          <cell r="C19">
            <v>99.618293333333</v>
          </cell>
        </row>
        <row r="20">
          <cell r="C20">
            <v>99.88</v>
          </cell>
        </row>
        <row r="21">
          <cell r="C21">
            <v>101.540511666667</v>
          </cell>
        </row>
        <row r="22">
          <cell r="C22">
            <v>99.88</v>
          </cell>
        </row>
        <row r="23">
          <cell r="C23">
            <v>99.88</v>
          </cell>
        </row>
        <row r="24">
          <cell r="C24">
            <v>100.65769</v>
          </cell>
        </row>
        <row r="25">
          <cell r="C25">
            <v>99.850166666666993</v>
          </cell>
        </row>
        <row r="26">
          <cell r="C26">
            <v>101.31732333333299</v>
          </cell>
        </row>
        <row r="27">
          <cell r="C27">
            <v>99.88</v>
          </cell>
        </row>
        <row r="28">
          <cell r="C28">
            <v>101.00749500000001</v>
          </cell>
        </row>
        <row r="29">
          <cell r="C29">
            <v>102.790763333333</v>
          </cell>
        </row>
        <row r="30">
          <cell r="C30">
            <v>107.34636500000001</v>
          </cell>
        </row>
        <row r="31">
          <cell r="C31">
            <v>102.229668333333</v>
          </cell>
        </row>
        <row r="32">
          <cell r="C32">
            <v>101.29973333333299</v>
          </cell>
        </row>
        <row r="33">
          <cell r="C33">
            <v>101.29498</v>
          </cell>
        </row>
        <row r="34">
          <cell r="C34">
            <v>99.88</v>
          </cell>
        </row>
        <row r="35">
          <cell r="C35">
            <v>98.987920000000003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20.847999999999999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41994</v>
          </cell>
        </row>
      </sheetData>
      <sheetData sheetId="9"/>
      <sheetData sheetId="10">
        <row r="7">
          <cell r="B7">
            <v>41994</v>
          </cell>
        </row>
      </sheetData>
      <sheetData sheetId="11">
        <row r="7">
          <cell r="B7">
            <v>41994</v>
          </cell>
        </row>
      </sheetData>
      <sheetData sheetId="12">
        <row r="7">
          <cell r="B7">
            <v>41994</v>
          </cell>
        </row>
      </sheetData>
      <sheetData sheetId="13">
        <row r="7">
          <cell r="B7">
            <v>41994</v>
          </cell>
        </row>
      </sheetData>
      <sheetData sheetId="14">
        <row r="36">
          <cell r="B36">
            <v>228.53250670885905</v>
          </cell>
        </row>
      </sheetData>
      <sheetData sheetId="15"/>
      <sheetData sheetId="16">
        <row r="8">
          <cell r="B8">
            <v>41994</v>
          </cell>
        </row>
        <row r="12">
          <cell r="C12">
            <v>97.936008333333007</v>
          </cell>
        </row>
        <row r="13">
          <cell r="C13">
            <v>96.30883</v>
          </cell>
        </row>
        <row r="14">
          <cell r="C14">
            <v>96.215000000000003</v>
          </cell>
        </row>
        <row r="15">
          <cell r="C15">
            <v>96.215000000000003</v>
          </cell>
        </row>
        <row r="16">
          <cell r="C16">
            <v>96.215000000000003</v>
          </cell>
        </row>
        <row r="17">
          <cell r="C17">
            <v>96.228968333333</v>
          </cell>
        </row>
        <row r="18">
          <cell r="C18">
            <v>94.843806666667007</v>
          </cell>
        </row>
        <row r="19">
          <cell r="C19">
            <v>96.215000000000003</v>
          </cell>
        </row>
        <row r="20">
          <cell r="C20">
            <v>97.361099999999993</v>
          </cell>
        </row>
        <row r="21">
          <cell r="C21">
            <v>101.78325</v>
          </cell>
        </row>
        <row r="22">
          <cell r="C22">
            <v>102.254516666667</v>
          </cell>
        </row>
        <row r="23">
          <cell r="C23">
            <v>99.88</v>
          </cell>
        </row>
        <row r="24">
          <cell r="C24">
            <v>102.605543333333</v>
          </cell>
        </row>
        <row r="25">
          <cell r="C25">
            <v>99.88</v>
          </cell>
        </row>
        <row r="26">
          <cell r="C26">
            <v>99.88</v>
          </cell>
        </row>
        <row r="27">
          <cell r="C27">
            <v>99.918225000000007</v>
          </cell>
        </row>
        <row r="28">
          <cell r="C28">
            <v>99.88</v>
          </cell>
        </row>
        <row r="29">
          <cell r="C29">
            <v>100.90213</v>
          </cell>
        </row>
        <row r="30">
          <cell r="C30">
            <v>101.599135</v>
          </cell>
        </row>
        <row r="31">
          <cell r="C31">
            <v>99.88</v>
          </cell>
        </row>
        <row r="32">
          <cell r="C32">
            <v>100.83826166666699</v>
          </cell>
        </row>
        <row r="33">
          <cell r="C33">
            <v>101.65294666666701</v>
          </cell>
        </row>
        <row r="34">
          <cell r="C34">
            <v>97.590183333333002</v>
          </cell>
        </row>
        <row r="35">
          <cell r="C35">
            <v>97.361099999999993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1.792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41995</v>
          </cell>
        </row>
      </sheetData>
      <sheetData sheetId="9"/>
      <sheetData sheetId="10">
        <row r="7">
          <cell r="B7">
            <v>41995</v>
          </cell>
        </row>
      </sheetData>
      <sheetData sheetId="11">
        <row r="7">
          <cell r="B7">
            <v>41995</v>
          </cell>
        </row>
      </sheetData>
      <sheetData sheetId="12">
        <row r="7">
          <cell r="B7">
            <v>41995</v>
          </cell>
        </row>
      </sheetData>
      <sheetData sheetId="13">
        <row r="7">
          <cell r="B7">
            <v>41995</v>
          </cell>
        </row>
      </sheetData>
      <sheetData sheetId="14">
        <row r="36">
          <cell r="B36">
            <v>269.7580671108513</v>
          </cell>
        </row>
      </sheetData>
      <sheetData sheetId="15"/>
      <sheetData sheetId="16">
        <row r="8">
          <cell r="B8">
            <v>41995</v>
          </cell>
        </row>
        <row r="12">
          <cell r="C12">
            <v>89.5</v>
          </cell>
        </row>
        <row r="13">
          <cell r="C13">
            <v>89.5</v>
          </cell>
        </row>
        <row r="14">
          <cell r="C14">
            <v>89.5</v>
          </cell>
        </row>
        <row r="15">
          <cell r="C15">
            <v>89.5</v>
          </cell>
        </row>
        <row r="16">
          <cell r="C16">
            <v>89.5</v>
          </cell>
        </row>
        <row r="17">
          <cell r="C17">
            <v>89.5</v>
          </cell>
        </row>
        <row r="18">
          <cell r="C18">
            <v>89.5</v>
          </cell>
        </row>
        <row r="19">
          <cell r="C19">
            <v>89.595096666667004</v>
          </cell>
        </row>
        <row r="20">
          <cell r="C20">
            <v>91.444765000000004</v>
          </cell>
        </row>
        <row r="21">
          <cell r="C21">
            <v>91.023478333333003</v>
          </cell>
        </row>
        <row r="22">
          <cell r="C22">
            <v>91.181258333333005</v>
          </cell>
        </row>
        <row r="23">
          <cell r="C23">
            <v>93.225358333333006</v>
          </cell>
        </row>
        <row r="24">
          <cell r="C24">
            <v>91.586725000000001</v>
          </cell>
        </row>
        <row r="25">
          <cell r="C25">
            <v>92.177086666666995</v>
          </cell>
        </row>
        <row r="26">
          <cell r="C26">
            <v>92.867999999999995</v>
          </cell>
        </row>
        <row r="27">
          <cell r="C27">
            <v>92.867999999999995</v>
          </cell>
        </row>
        <row r="28">
          <cell r="C28">
            <v>92.00949</v>
          </cell>
        </row>
        <row r="29">
          <cell r="C29">
            <v>91.683715000000007</v>
          </cell>
        </row>
        <row r="30">
          <cell r="C30">
            <v>98.543476666667004</v>
          </cell>
        </row>
        <row r="31">
          <cell r="C31">
            <v>94.550120000000007</v>
          </cell>
        </row>
        <row r="32">
          <cell r="C32">
            <v>89.5</v>
          </cell>
        </row>
        <row r="33">
          <cell r="C33">
            <v>89.5</v>
          </cell>
        </row>
        <row r="34">
          <cell r="C34">
            <v>91.583896666667002</v>
          </cell>
        </row>
        <row r="35">
          <cell r="C35">
            <v>89.5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41996</v>
          </cell>
        </row>
      </sheetData>
      <sheetData sheetId="9"/>
      <sheetData sheetId="10">
        <row r="7">
          <cell r="B7">
            <v>41996</v>
          </cell>
        </row>
      </sheetData>
      <sheetData sheetId="11">
        <row r="7">
          <cell r="B7">
            <v>41996</v>
          </cell>
        </row>
      </sheetData>
      <sheetData sheetId="12">
        <row r="7">
          <cell r="B7">
            <v>41996</v>
          </cell>
        </row>
      </sheetData>
      <sheetData sheetId="13">
        <row r="7">
          <cell r="B7">
            <v>41996</v>
          </cell>
        </row>
      </sheetData>
      <sheetData sheetId="14">
        <row r="36">
          <cell r="B36">
            <v>268.0974131511017</v>
          </cell>
        </row>
      </sheetData>
      <sheetData sheetId="15"/>
      <sheetData sheetId="16">
        <row r="8">
          <cell r="B8">
            <v>41996</v>
          </cell>
        </row>
        <row r="12">
          <cell r="C12">
            <v>89.5</v>
          </cell>
        </row>
        <row r="13">
          <cell r="C13">
            <v>91.689061666667001</v>
          </cell>
        </row>
        <row r="14">
          <cell r="C14">
            <v>89.5</v>
          </cell>
        </row>
        <row r="15">
          <cell r="C15">
            <v>89.5</v>
          </cell>
        </row>
        <row r="16">
          <cell r="C16">
            <v>89.5</v>
          </cell>
        </row>
        <row r="17">
          <cell r="C17">
            <v>89.5</v>
          </cell>
        </row>
        <row r="18">
          <cell r="C18">
            <v>89.501268333333002</v>
          </cell>
        </row>
        <row r="19">
          <cell r="C19">
            <v>90.373211666667004</v>
          </cell>
        </row>
        <row r="20">
          <cell r="C20">
            <v>91.752054999999999</v>
          </cell>
        </row>
        <row r="21">
          <cell r="C21">
            <v>91.104320000000001</v>
          </cell>
        </row>
        <row r="22">
          <cell r="C22">
            <v>90.626593333333005</v>
          </cell>
        </row>
        <row r="23">
          <cell r="C23">
            <v>90.936816666666999</v>
          </cell>
        </row>
        <row r="24">
          <cell r="C24">
            <v>92.005913333332998</v>
          </cell>
        </row>
        <row r="25">
          <cell r="C25">
            <v>92.037451666666996</v>
          </cell>
        </row>
        <row r="26">
          <cell r="C26">
            <v>92.796090000000007</v>
          </cell>
        </row>
        <row r="27">
          <cell r="C27">
            <v>92.867999999999995</v>
          </cell>
        </row>
        <row r="28">
          <cell r="C28">
            <v>92.342560000000006</v>
          </cell>
        </row>
        <row r="29">
          <cell r="C29">
            <v>94.876858333333004</v>
          </cell>
        </row>
        <row r="30">
          <cell r="C30">
            <v>97.155675000000002</v>
          </cell>
        </row>
        <row r="31">
          <cell r="C31">
            <v>97.629728333333006</v>
          </cell>
        </row>
        <row r="32">
          <cell r="C32">
            <v>97.443044999999998</v>
          </cell>
        </row>
        <row r="33">
          <cell r="C33">
            <v>91.393393333332995</v>
          </cell>
        </row>
        <row r="34">
          <cell r="C34">
            <v>89.692298333333</v>
          </cell>
        </row>
        <row r="35">
          <cell r="C35">
            <v>91.284433333332998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5.4080000000000004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41997</v>
          </cell>
        </row>
      </sheetData>
      <sheetData sheetId="9"/>
      <sheetData sheetId="10">
        <row r="7">
          <cell r="B7">
            <v>41997</v>
          </cell>
        </row>
      </sheetData>
      <sheetData sheetId="11">
        <row r="7">
          <cell r="B7">
            <v>41997</v>
          </cell>
        </row>
      </sheetData>
      <sheetData sheetId="12">
        <row r="7">
          <cell r="B7">
            <v>41997</v>
          </cell>
        </row>
      </sheetData>
      <sheetData sheetId="13">
        <row r="7">
          <cell r="B7">
            <v>41997</v>
          </cell>
        </row>
      </sheetData>
      <sheetData sheetId="14">
        <row r="36">
          <cell r="B36">
            <v>271.91879319222119</v>
          </cell>
        </row>
      </sheetData>
      <sheetData sheetId="15"/>
      <sheetData sheetId="16">
        <row r="8">
          <cell r="B8">
            <v>41997</v>
          </cell>
        </row>
        <row r="12">
          <cell r="C12">
            <v>89.461058333333</v>
          </cell>
        </row>
        <row r="13">
          <cell r="C13">
            <v>89.464910000000003</v>
          </cell>
        </row>
        <row r="14">
          <cell r="C14">
            <v>89.457701666667006</v>
          </cell>
        </row>
        <row r="15">
          <cell r="C15">
            <v>89.449023333333002</v>
          </cell>
        </row>
        <row r="16">
          <cell r="C16">
            <v>89.435463333333004</v>
          </cell>
        </row>
        <row r="17">
          <cell r="C17">
            <v>89.582271666666998</v>
          </cell>
        </row>
        <row r="18">
          <cell r="C18">
            <v>92.118993333332995</v>
          </cell>
        </row>
        <row r="19">
          <cell r="C19">
            <v>92.586145000000002</v>
          </cell>
        </row>
        <row r="20">
          <cell r="C20">
            <v>92.212625000000003</v>
          </cell>
        </row>
        <row r="21">
          <cell r="C21">
            <v>92.247410000000002</v>
          </cell>
        </row>
        <row r="22">
          <cell r="C22">
            <v>92.135405000000006</v>
          </cell>
        </row>
        <row r="23">
          <cell r="C23">
            <v>91.563000000000002</v>
          </cell>
        </row>
        <row r="24">
          <cell r="C24">
            <v>89.872633333332999</v>
          </cell>
        </row>
        <row r="25">
          <cell r="C25">
            <v>90.023634999999999</v>
          </cell>
        </row>
        <row r="26">
          <cell r="C26">
            <v>90.618826666667005</v>
          </cell>
        </row>
        <row r="27">
          <cell r="C27">
            <v>89.401245000000003</v>
          </cell>
        </row>
        <row r="28">
          <cell r="C28">
            <v>89.410851666667</v>
          </cell>
        </row>
        <row r="29">
          <cell r="C29">
            <v>94.561854999999994</v>
          </cell>
        </row>
        <row r="30">
          <cell r="C30">
            <v>99.951906666667</v>
          </cell>
        </row>
        <row r="31">
          <cell r="C31">
            <v>99.011385000000004</v>
          </cell>
        </row>
        <row r="32">
          <cell r="C32">
            <v>92.110375000000005</v>
          </cell>
        </row>
        <row r="33">
          <cell r="C33">
            <v>90.933441666666994</v>
          </cell>
        </row>
        <row r="34">
          <cell r="C34">
            <v>89.456686666666997</v>
          </cell>
        </row>
        <row r="35">
          <cell r="C35">
            <v>90.751771666666997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20.432000000000002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41998</v>
          </cell>
        </row>
      </sheetData>
      <sheetData sheetId="9"/>
      <sheetData sheetId="10">
        <row r="7">
          <cell r="B7">
            <v>41998</v>
          </cell>
        </row>
      </sheetData>
      <sheetData sheetId="11">
        <row r="7">
          <cell r="B7">
            <v>41998</v>
          </cell>
        </row>
      </sheetData>
      <sheetData sheetId="12">
        <row r="7">
          <cell r="B7">
            <v>41998</v>
          </cell>
        </row>
      </sheetData>
      <sheetData sheetId="13">
        <row r="7">
          <cell r="B7">
            <v>41998</v>
          </cell>
        </row>
      </sheetData>
      <sheetData sheetId="14">
        <row r="36">
          <cell r="B36">
            <v>267.83452901226269</v>
          </cell>
        </row>
      </sheetData>
      <sheetData sheetId="15"/>
      <sheetData sheetId="16">
        <row r="8">
          <cell r="B8">
            <v>41998</v>
          </cell>
        </row>
        <row r="12">
          <cell r="C12">
            <v>89.540940000000006</v>
          </cell>
        </row>
        <row r="13">
          <cell r="C13">
            <v>89.5</v>
          </cell>
        </row>
        <row r="14">
          <cell r="C14">
            <v>92.053448333332994</v>
          </cell>
        </row>
        <row r="15">
          <cell r="C15">
            <v>92.359634999999997</v>
          </cell>
        </row>
        <row r="16">
          <cell r="C16">
            <v>92.636371666667003</v>
          </cell>
        </row>
        <row r="17">
          <cell r="C17">
            <v>92.330698333333004</v>
          </cell>
        </row>
        <row r="18">
          <cell r="C18">
            <v>90.511814999999999</v>
          </cell>
        </row>
        <row r="19">
          <cell r="C19">
            <v>89.5</v>
          </cell>
        </row>
        <row r="20">
          <cell r="C20">
            <v>89.5</v>
          </cell>
        </row>
        <row r="21">
          <cell r="C21">
            <v>89.5</v>
          </cell>
        </row>
        <row r="22">
          <cell r="C22">
            <v>90.033903333333001</v>
          </cell>
        </row>
        <row r="23">
          <cell r="C23">
            <v>89.661341666666999</v>
          </cell>
        </row>
        <row r="24">
          <cell r="C24">
            <v>89.5</v>
          </cell>
        </row>
        <row r="25">
          <cell r="C25">
            <v>89.5</v>
          </cell>
        </row>
        <row r="26">
          <cell r="C26">
            <v>89.742501666666996</v>
          </cell>
        </row>
        <row r="27">
          <cell r="C27">
            <v>89.5</v>
          </cell>
        </row>
        <row r="28">
          <cell r="C28">
            <v>89.5</v>
          </cell>
        </row>
        <row r="29">
          <cell r="C29">
            <v>89.56026</v>
          </cell>
        </row>
        <row r="30">
          <cell r="C30">
            <v>90.544718333332995</v>
          </cell>
        </row>
        <row r="31">
          <cell r="C31">
            <v>89.538491666666999</v>
          </cell>
        </row>
        <row r="32">
          <cell r="C32">
            <v>91.311916666667003</v>
          </cell>
        </row>
        <row r="33">
          <cell r="C33">
            <v>89.554389999999998</v>
          </cell>
        </row>
        <row r="34">
          <cell r="C34">
            <v>89.5</v>
          </cell>
        </row>
        <row r="35">
          <cell r="C35">
            <v>90.347660000000005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3.056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41999</v>
          </cell>
        </row>
      </sheetData>
      <sheetData sheetId="9"/>
      <sheetData sheetId="10">
        <row r="7">
          <cell r="B7">
            <v>41999</v>
          </cell>
        </row>
      </sheetData>
      <sheetData sheetId="11">
        <row r="7">
          <cell r="B7">
            <v>41999</v>
          </cell>
        </row>
      </sheetData>
      <sheetData sheetId="12">
        <row r="7">
          <cell r="B7">
            <v>41999</v>
          </cell>
        </row>
      </sheetData>
      <sheetData sheetId="13">
        <row r="7">
          <cell r="B7">
            <v>41999</v>
          </cell>
        </row>
      </sheetData>
      <sheetData sheetId="14">
        <row r="36">
          <cell r="B36">
            <v>277.31418767925663</v>
          </cell>
        </row>
      </sheetData>
      <sheetData sheetId="15"/>
      <sheetData sheetId="16">
        <row r="8">
          <cell r="B8">
            <v>41999</v>
          </cell>
        </row>
        <row r="12">
          <cell r="C12">
            <v>84.956816666666995</v>
          </cell>
        </row>
        <row r="13">
          <cell r="C13">
            <v>85.440483333333006</v>
          </cell>
        </row>
        <row r="14">
          <cell r="C14">
            <v>83.562466666667007</v>
          </cell>
        </row>
        <row r="15">
          <cell r="C15">
            <v>82.912999999999997</v>
          </cell>
        </row>
        <row r="16">
          <cell r="C16">
            <v>88.557000000000002</v>
          </cell>
        </row>
        <row r="17">
          <cell r="C17">
            <v>88.557000000000002</v>
          </cell>
        </row>
        <row r="18">
          <cell r="C18">
            <v>89.738103333333001</v>
          </cell>
        </row>
        <row r="19">
          <cell r="C19">
            <v>88.557000000000002</v>
          </cell>
        </row>
        <row r="20">
          <cell r="C20">
            <v>88.729523333333006</v>
          </cell>
        </row>
        <row r="21">
          <cell r="C21">
            <v>89.120416666666998</v>
          </cell>
        </row>
        <row r="22">
          <cell r="C22">
            <v>89.326999999999998</v>
          </cell>
        </row>
        <row r="23">
          <cell r="C23">
            <v>89.326999999999998</v>
          </cell>
        </row>
        <row r="24">
          <cell r="C24">
            <v>93.120559999999998</v>
          </cell>
        </row>
        <row r="25">
          <cell r="C25">
            <v>90.123211666667004</v>
          </cell>
        </row>
        <row r="26">
          <cell r="C26">
            <v>88.557000000000002</v>
          </cell>
        </row>
        <row r="27">
          <cell r="C27">
            <v>88.661043333332998</v>
          </cell>
        </row>
        <row r="28">
          <cell r="C28">
            <v>88.557000000000002</v>
          </cell>
        </row>
        <row r="29">
          <cell r="C29">
            <v>90.114073333332996</v>
          </cell>
        </row>
        <row r="30">
          <cell r="C30">
            <v>91.494254999999995</v>
          </cell>
        </row>
        <row r="31">
          <cell r="C31">
            <v>89.998311666667007</v>
          </cell>
        </row>
        <row r="32">
          <cell r="C32">
            <v>92.492045000000005</v>
          </cell>
        </row>
        <row r="33">
          <cell r="C33">
            <v>87.961518333333004</v>
          </cell>
        </row>
        <row r="34">
          <cell r="C34">
            <v>85.112136666666999</v>
          </cell>
        </row>
        <row r="35">
          <cell r="C35">
            <v>86.174340000000001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42000</v>
          </cell>
        </row>
      </sheetData>
      <sheetData sheetId="9"/>
      <sheetData sheetId="10">
        <row r="7">
          <cell r="B7">
            <v>42000</v>
          </cell>
        </row>
      </sheetData>
      <sheetData sheetId="11">
        <row r="7">
          <cell r="B7">
            <v>42000</v>
          </cell>
        </row>
      </sheetData>
      <sheetData sheetId="12">
        <row r="7">
          <cell r="B7">
            <v>42000</v>
          </cell>
        </row>
      </sheetData>
      <sheetData sheetId="13">
        <row r="7">
          <cell r="B7">
            <v>42000</v>
          </cell>
        </row>
      </sheetData>
      <sheetData sheetId="14">
        <row r="36">
          <cell r="B36">
            <v>277.43159666455711</v>
          </cell>
        </row>
      </sheetData>
      <sheetData sheetId="15"/>
      <sheetData sheetId="16">
        <row r="8">
          <cell r="B8">
            <v>42000</v>
          </cell>
        </row>
        <row r="12">
          <cell r="C12">
            <v>89.5</v>
          </cell>
        </row>
        <row r="13">
          <cell r="C13">
            <v>89.5</v>
          </cell>
        </row>
        <row r="14">
          <cell r="C14">
            <v>89.5</v>
          </cell>
        </row>
        <row r="15">
          <cell r="C15">
            <v>89.5</v>
          </cell>
        </row>
        <row r="16">
          <cell r="C16">
            <v>89.5</v>
          </cell>
        </row>
        <row r="17">
          <cell r="C17">
            <v>89.5</v>
          </cell>
        </row>
        <row r="18">
          <cell r="C18">
            <v>89.5</v>
          </cell>
        </row>
        <row r="19">
          <cell r="C19">
            <v>90.144310000000004</v>
          </cell>
        </row>
        <row r="20">
          <cell r="C20">
            <v>89.5</v>
          </cell>
        </row>
        <row r="21">
          <cell r="C21">
            <v>89.5</v>
          </cell>
        </row>
        <row r="22">
          <cell r="C22">
            <v>89.591803333333004</v>
          </cell>
        </row>
        <row r="23">
          <cell r="C23">
            <v>89.5</v>
          </cell>
        </row>
        <row r="24">
          <cell r="C24">
            <v>92.074253333333004</v>
          </cell>
        </row>
        <row r="25">
          <cell r="C25">
            <v>93.241915000000006</v>
          </cell>
        </row>
        <row r="26">
          <cell r="C26">
            <v>91.769863333333006</v>
          </cell>
        </row>
        <row r="27">
          <cell r="C27">
            <v>91.467496666667003</v>
          </cell>
        </row>
        <row r="28">
          <cell r="C28">
            <v>91.123760000000004</v>
          </cell>
        </row>
        <row r="29">
          <cell r="C29">
            <v>92.463876666667005</v>
          </cell>
        </row>
        <row r="30">
          <cell r="C30">
            <v>89.696285000000003</v>
          </cell>
        </row>
        <row r="31">
          <cell r="C31">
            <v>90.180400000000006</v>
          </cell>
        </row>
        <row r="32">
          <cell r="C32">
            <v>89.925124999999994</v>
          </cell>
        </row>
        <row r="33">
          <cell r="C33">
            <v>90.48657</v>
          </cell>
        </row>
        <row r="34">
          <cell r="C34">
            <v>91.038608333333002</v>
          </cell>
        </row>
        <row r="35">
          <cell r="C35">
            <v>89.5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41974</v>
          </cell>
        </row>
      </sheetData>
      <sheetData sheetId="9"/>
      <sheetData sheetId="10">
        <row r="7">
          <cell r="B7">
            <v>41974</v>
          </cell>
        </row>
      </sheetData>
      <sheetData sheetId="11">
        <row r="7">
          <cell r="B7">
            <v>41974</v>
          </cell>
        </row>
      </sheetData>
      <sheetData sheetId="12">
        <row r="7">
          <cell r="B7">
            <v>41974</v>
          </cell>
        </row>
      </sheetData>
      <sheetData sheetId="13">
        <row r="7">
          <cell r="B7">
            <v>41974</v>
          </cell>
        </row>
      </sheetData>
      <sheetData sheetId="14">
        <row r="36">
          <cell r="B36">
            <v>277.95530243046767</v>
          </cell>
        </row>
      </sheetData>
      <sheetData sheetId="15"/>
      <sheetData sheetId="16">
        <row r="8">
          <cell r="B8">
            <v>41974</v>
          </cell>
        </row>
        <row r="12">
          <cell r="C12">
            <v>107.254613333333</v>
          </cell>
        </row>
        <row r="13">
          <cell r="C13">
            <v>107.647496666667</v>
          </cell>
        </row>
        <row r="14">
          <cell r="C14">
            <v>107.55217500000001</v>
          </cell>
        </row>
        <row r="15">
          <cell r="C15">
            <v>107.699656666667</v>
          </cell>
        </row>
        <row r="16">
          <cell r="C16">
            <v>107.564156666667</v>
          </cell>
        </row>
        <row r="17">
          <cell r="C17">
            <v>108.102741666667</v>
          </cell>
        </row>
        <row r="18">
          <cell r="C18">
            <v>107.260038333333</v>
          </cell>
        </row>
        <row r="19">
          <cell r="C19">
            <v>112.053895</v>
          </cell>
        </row>
        <row r="20">
          <cell r="C20">
            <v>113.155611666667</v>
          </cell>
        </row>
        <row r="21">
          <cell r="C21">
            <v>113.089</v>
          </cell>
        </row>
        <row r="22">
          <cell r="C22">
            <v>114.17055999999999</v>
          </cell>
        </row>
        <row r="23">
          <cell r="C23">
            <v>115.49966499999999</v>
          </cell>
        </row>
        <row r="24">
          <cell r="C24">
            <v>113.335508333333</v>
          </cell>
        </row>
        <row r="25">
          <cell r="C25">
            <v>113.928096666667</v>
          </cell>
        </row>
        <row r="26">
          <cell r="C26">
            <v>114.747443333333</v>
          </cell>
        </row>
        <row r="27">
          <cell r="C27">
            <v>113.40922166666699</v>
          </cell>
        </row>
        <row r="28">
          <cell r="C28">
            <v>114.05271500000001</v>
          </cell>
        </row>
        <row r="29">
          <cell r="C29">
            <v>115.901698333333</v>
          </cell>
        </row>
        <row r="30">
          <cell r="C30">
            <v>124.08088499999999</v>
          </cell>
        </row>
        <row r="31">
          <cell r="C31">
            <v>123.29524000000001</v>
          </cell>
        </row>
        <row r="32">
          <cell r="C32">
            <v>117.307048333333</v>
          </cell>
        </row>
        <row r="33">
          <cell r="C33">
            <v>114.67484666666699</v>
          </cell>
        </row>
        <row r="34">
          <cell r="C34">
            <v>114.97545333333299</v>
          </cell>
        </row>
        <row r="35">
          <cell r="C35">
            <v>111.96519000000001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42001</v>
          </cell>
        </row>
      </sheetData>
      <sheetData sheetId="9"/>
      <sheetData sheetId="10">
        <row r="7">
          <cell r="B7">
            <v>42001</v>
          </cell>
        </row>
      </sheetData>
      <sheetData sheetId="11">
        <row r="7">
          <cell r="B7">
            <v>42001</v>
          </cell>
        </row>
      </sheetData>
      <sheetData sheetId="12">
        <row r="7">
          <cell r="B7">
            <v>42001</v>
          </cell>
        </row>
      </sheetData>
      <sheetData sheetId="13">
        <row r="7">
          <cell r="B7">
            <v>42001</v>
          </cell>
        </row>
      </sheetData>
      <sheetData sheetId="14">
        <row r="36">
          <cell r="B36">
            <v>282.22795203203873</v>
          </cell>
        </row>
      </sheetData>
      <sheetData sheetId="15"/>
      <sheetData sheetId="16">
        <row r="8">
          <cell r="B8">
            <v>42001</v>
          </cell>
        </row>
        <row r="12">
          <cell r="C12">
            <v>89.557781666666997</v>
          </cell>
        </row>
        <row r="13">
          <cell r="C13">
            <v>89.5</v>
          </cell>
        </row>
        <row r="14">
          <cell r="C14">
            <v>91.215969999999999</v>
          </cell>
        </row>
        <row r="15">
          <cell r="C15">
            <v>89.549184999999994</v>
          </cell>
        </row>
        <row r="16">
          <cell r="C16">
            <v>89.583906666667005</v>
          </cell>
        </row>
        <row r="17">
          <cell r="C17">
            <v>89.546058333332994</v>
          </cell>
        </row>
        <row r="18">
          <cell r="C18">
            <v>89.831493333333</v>
          </cell>
        </row>
        <row r="19">
          <cell r="C19">
            <v>89.673466666666997</v>
          </cell>
        </row>
        <row r="20">
          <cell r="C20">
            <v>89.5</v>
          </cell>
        </row>
        <row r="21">
          <cell r="C21">
            <v>89.5</v>
          </cell>
        </row>
        <row r="22">
          <cell r="C22">
            <v>89.5</v>
          </cell>
        </row>
        <row r="23">
          <cell r="C23">
            <v>89.5</v>
          </cell>
        </row>
        <row r="24">
          <cell r="C24">
            <v>89.5</v>
          </cell>
        </row>
        <row r="25">
          <cell r="C25">
            <v>89.5</v>
          </cell>
        </row>
        <row r="26">
          <cell r="C26">
            <v>89.5</v>
          </cell>
        </row>
        <row r="27">
          <cell r="C27">
            <v>89.5</v>
          </cell>
        </row>
        <row r="28">
          <cell r="C28">
            <v>89.5</v>
          </cell>
        </row>
        <row r="29">
          <cell r="C29">
            <v>93.527828333333005</v>
          </cell>
        </row>
        <row r="30">
          <cell r="C30">
            <v>89.608890000000002</v>
          </cell>
        </row>
        <row r="31">
          <cell r="C31">
            <v>89.5</v>
          </cell>
        </row>
        <row r="32">
          <cell r="C32">
            <v>90.080658333333005</v>
          </cell>
        </row>
        <row r="33">
          <cell r="C33">
            <v>91.735273333332998</v>
          </cell>
        </row>
        <row r="34">
          <cell r="C34">
            <v>89.5</v>
          </cell>
        </row>
        <row r="35">
          <cell r="C35">
            <v>89.5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1.968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42002</v>
          </cell>
        </row>
      </sheetData>
      <sheetData sheetId="9"/>
      <sheetData sheetId="10">
        <row r="7">
          <cell r="B7">
            <v>42002</v>
          </cell>
        </row>
      </sheetData>
      <sheetData sheetId="11">
        <row r="7">
          <cell r="B7">
            <v>42002</v>
          </cell>
        </row>
      </sheetData>
      <sheetData sheetId="12">
        <row r="7">
          <cell r="B7">
            <v>42002</v>
          </cell>
        </row>
      </sheetData>
      <sheetData sheetId="13">
        <row r="7">
          <cell r="B7">
            <v>42002</v>
          </cell>
        </row>
      </sheetData>
      <sheetData sheetId="14">
        <row r="36">
          <cell r="B36">
            <v>294.70985066858742</v>
          </cell>
        </row>
      </sheetData>
      <sheetData sheetId="15"/>
      <sheetData sheetId="16">
        <row r="8">
          <cell r="B8">
            <v>42002</v>
          </cell>
        </row>
        <row r="12">
          <cell r="C12">
            <v>84.799615000000003</v>
          </cell>
        </row>
        <row r="13">
          <cell r="C13">
            <v>84.485546666667005</v>
          </cell>
        </row>
        <row r="14">
          <cell r="C14">
            <v>81.070999999999998</v>
          </cell>
        </row>
        <row r="15">
          <cell r="C15">
            <v>81.070999999999998</v>
          </cell>
        </row>
        <row r="16">
          <cell r="C16">
            <v>83.934796666666998</v>
          </cell>
        </row>
        <row r="17">
          <cell r="C17">
            <v>84.215283333333005</v>
          </cell>
        </row>
        <row r="18">
          <cell r="C18">
            <v>85.377211666666994</v>
          </cell>
        </row>
        <row r="19">
          <cell r="C19">
            <v>84.588470000000001</v>
          </cell>
        </row>
        <row r="20">
          <cell r="C20">
            <v>90.799428333332997</v>
          </cell>
        </row>
        <row r="21">
          <cell r="C21">
            <v>90.120403333333002</v>
          </cell>
        </row>
        <row r="22">
          <cell r="C22">
            <v>90.868425000000002</v>
          </cell>
        </row>
        <row r="23">
          <cell r="C23">
            <v>89.45487</v>
          </cell>
        </row>
        <row r="24">
          <cell r="C24">
            <v>88.429500000000004</v>
          </cell>
        </row>
        <row r="25">
          <cell r="C25">
            <v>88.429500000000004</v>
          </cell>
        </row>
        <row r="26">
          <cell r="C26">
            <v>88.429500000000004</v>
          </cell>
        </row>
        <row r="27">
          <cell r="C27">
            <v>88.328519999999997</v>
          </cell>
        </row>
        <row r="28">
          <cell r="C28">
            <v>88.183888333333002</v>
          </cell>
        </row>
        <row r="29">
          <cell r="C29">
            <v>89.468991666666994</v>
          </cell>
        </row>
        <row r="30">
          <cell r="C30">
            <v>90.755930000000006</v>
          </cell>
        </row>
        <row r="31">
          <cell r="C31">
            <v>90.611000000000004</v>
          </cell>
        </row>
        <row r="32">
          <cell r="C32">
            <v>89.289468333333005</v>
          </cell>
        </row>
        <row r="33">
          <cell r="C33">
            <v>89.687754999999996</v>
          </cell>
        </row>
        <row r="34">
          <cell r="C34">
            <v>90.326453333333006</v>
          </cell>
        </row>
        <row r="35">
          <cell r="C35">
            <v>86.714361666667003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42003</v>
          </cell>
        </row>
      </sheetData>
      <sheetData sheetId="9"/>
      <sheetData sheetId="10">
        <row r="7">
          <cell r="B7">
            <v>42003</v>
          </cell>
        </row>
      </sheetData>
      <sheetData sheetId="11">
        <row r="7">
          <cell r="B7">
            <v>42003</v>
          </cell>
        </row>
      </sheetData>
      <sheetData sheetId="12">
        <row r="7">
          <cell r="B7">
            <v>42003</v>
          </cell>
        </row>
      </sheetData>
      <sheetData sheetId="13">
        <row r="7">
          <cell r="B7">
            <v>42003</v>
          </cell>
        </row>
      </sheetData>
      <sheetData sheetId="14">
        <row r="36">
          <cell r="B36">
            <v>295.7485933031237</v>
          </cell>
        </row>
      </sheetData>
      <sheetData sheetId="15"/>
      <sheetData sheetId="16">
        <row r="8">
          <cell r="B8">
            <v>42003</v>
          </cell>
        </row>
        <row r="12">
          <cell r="C12">
            <v>83.5946</v>
          </cell>
        </row>
        <row r="13">
          <cell r="C13">
            <v>83.689989999999995</v>
          </cell>
        </row>
        <row r="14">
          <cell r="C14">
            <v>83.757953333333006</v>
          </cell>
        </row>
        <row r="15">
          <cell r="C15">
            <v>83.708773333332999</v>
          </cell>
        </row>
        <row r="16">
          <cell r="C16">
            <v>83.650885000000002</v>
          </cell>
        </row>
        <row r="17">
          <cell r="C17">
            <v>83.575661666667003</v>
          </cell>
        </row>
        <row r="18">
          <cell r="C18">
            <v>83.826139999999995</v>
          </cell>
        </row>
        <row r="19">
          <cell r="C19">
            <v>87.162421666667001</v>
          </cell>
        </row>
        <row r="20">
          <cell r="C20">
            <v>87.81</v>
          </cell>
        </row>
        <row r="21">
          <cell r="C21">
            <v>87.81</v>
          </cell>
        </row>
        <row r="22">
          <cell r="C22">
            <v>87.81</v>
          </cell>
        </row>
        <row r="23">
          <cell r="C23">
            <v>87.81</v>
          </cell>
        </row>
        <row r="24">
          <cell r="C24">
            <v>87.81</v>
          </cell>
        </row>
        <row r="25">
          <cell r="C25">
            <v>87.81</v>
          </cell>
        </row>
        <row r="26">
          <cell r="C26">
            <v>87.81</v>
          </cell>
        </row>
        <row r="27">
          <cell r="C27">
            <v>87.81</v>
          </cell>
        </row>
        <row r="28">
          <cell r="C28">
            <v>87.81</v>
          </cell>
        </row>
        <row r="29">
          <cell r="C29">
            <v>88.167681666666994</v>
          </cell>
        </row>
        <row r="30">
          <cell r="C30">
            <v>90.048428333333007</v>
          </cell>
        </row>
        <row r="31">
          <cell r="C31">
            <v>89.708233333332998</v>
          </cell>
        </row>
        <row r="32">
          <cell r="C32">
            <v>88.429500000000004</v>
          </cell>
        </row>
        <row r="33">
          <cell r="C33">
            <v>90.332968333333</v>
          </cell>
        </row>
        <row r="34">
          <cell r="C34">
            <v>86.776200000000003</v>
          </cell>
        </row>
        <row r="35">
          <cell r="C35">
            <v>83.821008333332998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42004</v>
          </cell>
        </row>
      </sheetData>
      <sheetData sheetId="9"/>
      <sheetData sheetId="10">
        <row r="7">
          <cell r="B7">
            <v>42004</v>
          </cell>
        </row>
      </sheetData>
      <sheetData sheetId="11">
        <row r="7">
          <cell r="B7">
            <v>42004</v>
          </cell>
        </row>
      </sheetData>
      <sheetData sheetId="12">
        <row r="7">
          <cell r="B7">
            <v>42004</v>
          </cell>
        </row>
      </sheetData>
      <sheetData sheetId="13">
        <row r="7">
          <cell r="B7">
            <v>42004</v>
          </cell>
        </row>
      </sheetData>
      <sheetData sheetId="14">
        <row r="36">
          <cell r="B36">
            <v>298.21891481737816</v>
          </cell>
        </row>
      </sheetData>
      <sheetData sheetId="15"/>
      <sheetData sheetId="16">
        <row r="8">
          <cell r="B8">
            <v>42004</v>
          </cell>
        </row>
        <row r="12">
          <cell r="C12">
            <v>83.962871666666999</v>
          </cell>
        </row>
        <row r="13">
          <cell r="C13">
            <v>83.973200000000006</v>
          </cell>
        </row>
        <row r="14">
          <cell r="C14">
            <v>84.241476666666998</v>
          </cell>
        </row>
        <row r="15">
          <cell r="C15">
            <v>84.995681666666997</v>
          </cell>
        </row>
        <row r="16">
          <cell r="C16">
            <v>83.993515000000002</v>
          </cell>
        </row>
        <row r="17">
          <cell r="C17">
            <v>83.819554999999994</v>
          </cell>
        </row>
        <row r="18">
          <cell r="C18">
            <v>83.988894999999999</v>
          </cell>
        </row>
        <row r="19">
          <cell r="C19">
            <v>84.815754999999996</v>
          </cell>
        </row>
        <row r="20">
          <cell r="C20">
            <v>87.81</v>
          </cell>
        </row>
        <row r="21">
          <cell r="C21">
            <v>87.81</v>
          </cell>
        </row>
        <row r="22">
          <cell r="C22">
            <v>87.81</v>
          </cell>
        </row>
        <row r="23">
          <cell r="C23">
            <v>87.81</v>
          </cell>
        </row>
        <row r="24">
          <cell r="C24">
            <v>87.81</v>
          </cell>
        </row>
        <row r="25">
          <cell r="C25">
            <v>87.81</v>
          </cell>
        </row>
        <row r="26">
          <cell r="C26">
            <v>87.81</v>
          </cell>
        </row>
        <row r="27">
          <cell r="C27">
            <v>87.81</v>
          </cell>
        </row>
        <row r="28">
          <cell r="C28">
            <v>87.81</v>
          </cell>
        </row>
        <row r="29">
          <cell r="C29">
            <v>89.359006666667</v>
          </cell>
        </row>
        <row r="30">
          <cell r="C30">
            <v>88.527616666667001</v>
          </cell>
        </row>
        <row r="31">
          <cell r="C31">
            <v>88.429500000000004</v>
          </cell>
        </row>
        <row r="32">
          <cell r="C32">
            <v>88.774466666666996</v>
          </cell>
        </row>
        <row r="33">
          <cell r="C33">
            <v>89.385570000000001</v>
          </cell>
        </row>
        <row r="34">
          <cell r="C34">
            <v>87.81</v>
          </cell>
        </row>
        <row r="35">
          <cell r="C35">
            <v>87.81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11214"/>
    </sheetNames>
    <sheetDataSet>
      <sheetData sheetId="0">
        <row r="10">
          <cell r="B10">
            <v>41974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21214"/>
    </sheetNames>
    <sheetDataSet>
      <sheetData sheetId="0">
        <row r="10">
          <cell r="B10">
            <v>41975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31214"/>
    </sheetNames>
    <sheetDataSet>
      <sheetData sheetId="0">
        <row r="10">
          <cell r="B10">
            <v>41976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41214"/>
    </sheetNames>
    <sheetDataSet>
      <sheetData sheetId="0">
        <row r="10">
          <cell r="B10">
            <v>41977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51214"/>
    </sheetNames>
    <sheetDataSet>
      <sheetData sheetId="0">
        <row r="10">
          <cell r="B10">
            <v>41978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61214"/>
    </sheetNames>
    <sheetDataSet>
      <sheetData sheetId="0">
        <row r="10">
          <cell r="B10">
            <v>41979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41975</v>
          </cell>
        </row>
      </sheetData>
      <sheetData sheetId="9"/>
      <sheetData sheetId="10">
        <row r="7">
          <cell r="B7">
            <v>41975</v>
          </cell>
        </row>
      </sheetData>
      <sheetData sheetId="11">
        <row r="7">
          <cell r="B7">
            <v>41975</v>
          </cell>
        </row>
      </sheetData>
      <sheetData sheetId="12">
        <row r="7">
          <cell r="B7">
            <v>41975</v>
          </cell>
        </row>
      </sheetData>
      <sheetData sheetId="13">
        <row r="7">
          <cell r="B7">
            <v>41975</v>
          </cell>
        </row>
      </sheetData>
      <sheetData sheetId="14">
        <row r="36">
          <cell r="B36">
            <v>302.1034563680555</v>
          </cell>
        </row>
      </sheetData>
      <sheetData sheetId="15"/>
      <sheetData sheetId="16">
        <row r="8">
          <cell r="B8">
            <v>41975</v>
          </cell>
        </row>
        <row r="12">
          <cell r="C12">
            <v>108.072871666667</v>
          </cell>
        </row>
        <row r="13">
          <cell r="C13">
            <v>108.232175</v>
          </cell>
        </row>
        <row r="14">
          <cell r="C14">
            <v>107.577593333333</v>
          </cell>
        </row>
        <row r="15">
          <cell r="C15">
            <v>107.53081</v>
          </cell>
        </row>
        <row r="16">
          <cell r="C16">
            <v>110.048545</v>
          </cell>
        </row>
        <row r="17">
          <cell r="C17">
            <v>111.908405</v>
          </cell>
        </row>
        <row r="18">
          <cell r="C18">
            <v>111.2727</v>
          </cell>
        </row>
        <row r="19">
          <cell r="C19">
            <v>112.32294166666701</v>
          </cell>
        </row>
        <row r="20">
          <cell r="C20">
            <v>114.16846333333299</v>
          </cell>
        </row>
        <row r="21">
          <cell r="C21">
            <v>113.089</v>
          </cell>
        </row>
        <row r="22">
          <cell r="C22">
            <v>113.08962333333299</v>
          </cell>
        </row>
        <row r="23">
          <cell r="C23">
            <v>113.41492</v>
          </cell>
        </row>
        <row r="24">
          <cell r="C24">
            <v>114.398743333333</v>
          </cell>
        </row>
        <row r="25">
          <cell r="C25">
            <v>115.11517499999999</v>
          </cell>
        </row>
        <row r="26">
          <cell r="C26">
            <v>114.809325</v>
          </cell>
        </row>
        <row r="27">
          <cell r="C27">
            <v>114.34508333333299</v>
          </cell>
        </row>
        <row r="28">
          <cell r="C28">
            <v>115.213516666667</v>
          </cell>
        </row>
        <row r="29">
          <cell r="C29">
            <v>115.589195</v>
          </cell>
        </row>
        <row r="30">
          <cell r="C30">
            <v>115.411025</v>
          </cell>
        </row>
        <row r="31">
          <cell r="C31">
            <v>113.089</v>
          </cell>
        </row>
        <row r="32">
          <cell r="C32">
            <v>114.97409500000001</v>
          </cell>
        </row>
        <row r="33">
          <cell r="C33">
            <v>112.042213333333</v>
          </cell>
        </row>
        <row r="34">
          <cell r="C34">
            <v>109.528345</v>
          </cell>
        </row>
        <row r="35">
          <cell r="C35">
            <v>108.08425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71214"/>
    </sheetNames>
    <sheetDataSet>
      <sheetData sheetId="0">
        <row r="10">
          <cell r="B10">
            <v>41980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81214"/>
    </sheetNames>
    <sheetDataSet>
      <sheetData sheetId="0">
        <row r="10">
          <cell r="B10">
            <v>41981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091214"/>
    </sheetNames>
    <sheetDataSet>
      <sheetData sheetId="0">
        <row r="10">
          <cell r="B10">
            <v>41982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01214"/>
    </sheetNames>
    <sheetDataSet>
      <sheetData sheetId="0">
        <row r="10">
          <cell r="B10">
            <v>41983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11214"/>
    </sheetNames>
    <sheetDataSet>
      <sheetData sheetId="0">
        <row r="10">
          <cell r="B10">
            <v>41984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21214"/>
    </sheetNames>
    <sheetDataSet>
      <sheetData sheetId="0">
        <row r="10">
          <cell r="B10">
            <v>41985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31214"/>
    </sheetNames>
    <sheetDataSet>
      <sheetData sheetId="0">
        <row r="10">
          <cell r="B10">
            <v>41986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41214"/>
    </sheetNames>
    <sheetDataSet>
      <sheetData sheetId="0">
        <row r="10">
          <cell r="B10">
            <v>41987</v>
          </cell>
        </row>
        <row r="110">
          <cell r="N110">
            <v>190</v>
          </cell>
        </row>
      </sheetData>
      <sheetData sheetId="1"/>
      <sheetData sheetId="2"/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51214"/>
    </sheetNames>
    <sheetDataSet>
      <sheetData sheetId="0">
        <row r="10">
          <cell r="B10">
            <v>41988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61214"/>
    </sheetNames>
    <sheetDataSet>
      <sheetData sheetId="0">
        <row r="10">
          <cell r="B10">
            <v>41989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41976</v>
          </cell>
        </row>
      </sheetData>
      <sheetData sheetId="9"/>
      <sheetData sheetId="10">
        <row r="7">
          <cell r="B7">
            <v>41976</v>
          </cell>
        </row>
      </sheetData>
      <sheetData sheetId="11">
        <row r="7">
          <cell r="B7">
            <v>41976</v>
          </cell>
        </row>
      </sheetData>
      <sheetData sheetId="12">
        <row r="7">
          <cell r="B7">
            <v>41976</v>
          </cell>
        </row>
      </sheetData>
      <sheetData sheetId="13">
        <row r="7">
          <cell r="B7">
            <v>41976</v>
          </cell>
        </row>
      </sheetData>
      <sheetData sheetId="14">
        <row r="36">
          <cell r="B36">
            <v>303.19048607304256</v>
          </cell>
        </row>
      </sheetData>
      <sheetData sheetId="15"/>
      <sheetData sheetId="16">
        <row r="8">
          <cell r="B8">
            <v>41976</v>
          </cell>
        </row>
        <row r="12">
          <cell r="C12">
            <v>108.092378333333</v>
          </cell>
        </row>
        <row r="13">
          <cell r="C13">
            <v>109.88428500000001</v>
          </cell>
        </row>
        <row r="14">
          <cell r="C14">
            <v>107.18</v>
          </cell>
        </row>
        <row r="15">
          <cell r="C15">
            <v>107.18</v>
          </cell>
        </row>
        <row r="16">
          <cell r="C16">
            <v>110.43686333333299</v>
          </cell>
        </row>
        <row r="17">
          <cell r="C17">
            <v>107.698333333333</v>
          </cell>
        </row>
        <row r="18">
          <cell r="C18">
            <v>108.716928333333</v>
          </cell>
        </row>
        <row r="19">
          <cell r="C19">
            <v>108.036621666667</v>
          </cell>
        </row>
        <row r="20">
          <cell r="C20">
            <v>112.518953333333</v>
          </cell>
        </row>
        <row r="21">
          <cell r="C21">
            <v>115.63954333333299</v>
          </cell>
        </row>
        <row r="22">
          <cell r="C22">
            <v>113.111218333333</v>
          </cell>
        </row>
        <row r="23">
          <cell r="C23">
            <v>113.091953333333</v>
          </cell>
        </row>
        <row r="24">
          <cell r="C24">
            <v>113.176925</v>
          </cell>
        </row>
        <row r="25">
          <cell r="C25">
            <v>113.288153333333</v>
          </cell>
        </row>
        <row r="26">
          <cell r="C26">
            <v>113.912776666667</v>
          </cell>
        </row>
        <row r="27">
          <cell r="C27">
            <v>116.92618</v>
          </cell>
        </row>
        <row r="28">
          <cell r="C28">
            <v>114.9363</v>
          </cell>
        </row>
        <row r="29">
          <cell r="C29">
            <v>114.988211666667</v>
          </cell>
        </row>
        <row r="30">
          <cell r="C30">
            <v>114.563845</v>
          </cell>
        </row>
        <row r="31">
          <cell r="C31">
            <v>113.089</v>
          </cell>
        </row>
        <row r="32">
          <cell r="C32">
            <v>116.267143333333</v>
          </cell>
        </row>
        <row r="33">
          <cell r="C33">
            <v>113.378001666667</v>
          </cell>
        </row>
        <row r="34">
          <cell r="C34">
            <v>109.191883333333</v>
          </cell>
        </row>
        <row r="35">
          <cell r="C35">
            <v>108.434418333333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71214"/>
    </sheetNames>
    <sheetDataSet>
      <sheetData sheetId="0">
        <row r="10">
          <cell r="B10">
            <v>41990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81214"/>
    </sheetNames>
    <sheetDataSet>
      <sheetData sheetId="0">
        <row r="10">
          <cell r="B10">
            <v>41991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191214"/>
    </sheetNames>
    <sheetDataSet>
      <sheetData sheetId="0">
        <row r="10">
          <cell r="B10">
            <v>41992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01214"/>
    </sheetNames>
    <sheetDataSet>
      <sheetData sheetId="0">
        <row r="10">
          <cell r="B10">
            <v>41993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11214"/>
    </sheetNames>
    <sheetDataSet>
      <sheetData sheetId="0">
        <row r="10">
          <cell r="B10">
            <v>41994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21214"/>
    </sheetNames>
    <sheetDataSet>
      <sheetData sheetId="0">
        <row r="10">
          <cell r="B10">
            <v>41995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31214"/>
    </sheetNames>
    <sheetDataSet>
      <sheetData sheetId="0">
        <row r="10">
          <cell r="B10">
            <v>41996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41214"/>
    </sheetNames>
    <sheetDataSet>
      <sheetData sheetId="0">
        <row r="10">
          <cell r="B10">
            <v>41997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51214"/>
    </sheetNames>
    <sheetDataSet>
      <sheetData sheetId="0">
        <row r="10">
          <cell r="B10">
            <v>41998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61214"/>
    </sheetNames>
    <sheetDataSet>
      <sheetData sheetId="0">
        <row r="10">
          <cell r="B10">
            <v>41999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41977</v>
          </cell>
        </row>
      </sheetData>
      <sheetData sheetId="9"/>
      <sheetData sheetId="10">
        <row r="7">
          <cell r="B7">
            <v>41977</v>
          </cell>
        </row>
      </sheetData>
      <sheetData sheetId="11">
        <row r="7">
          <cell r="B7">
            <v>41977</v>
          </cell>
        </row>
      </sheetData>
      <sheetData sheetId="12">
        <row r="7">
          <cell r="B7">
            <v>41977</v>
          </cell>
        </row>
      </sheetData>
      <sheetData sheetId="13">
        <row r="7">
          <cell r="B7">
            <v>41977</v>
          </cell>
        </row>
      </sheetData>
      <sheetData sheetId="14">
        <row r="36">
          <cell r="B36">
            <v>286.30119843038085</v>
          </cell>
        </row>
      </sheetData>
      <sheetData sheetId="15"/>
      <sheetData sheetId="16">
        <row r="8">
          <cell r="B8">
            <v>41977</v>
          </cell>
        </row>
        <row r="12">
          <cell r="C12">
            <v>107.485336666667</v>
          </cell>
        </row>
        <row r="13">
          <cell r="C13">
            <v>107.47982166666699</v>
          </cell>
        </row>
        <row r="14">
          <cell r="C14">
            <v>107.45058</v>
          </cell>
        </row>
        <row r="15">
          <cell r="C15">
            <v>107.482555</v>
          </cell>
        </row>
        <row r="16">
          <cell r="C16">
            <v>112.01341833333299</v>
          </cell>
        </row>
        <row r="17">
          <cell r="C17">
            <v>113.089</v>
          </cell>
        </row>
        <row r="18">
          <cell r="C18">
            <v>113.089</v>
          </cell>
        </row>
        <row r="19">
          <cell r="C19">
            <v>113.19181</v>
          </cell>
        </row>
        <row r="20">
          <cell r="C20">
            <v>113.089</v>
          </cell>
        </row>
        <row r="21">
          <cell r="C21">
            <v>113.089</v>
          </cell>
        </row>
        <row r="22">
          <cell r="C22">
            <v>117.38278333333299</v>
          </cell>
        </row>
        <row r="23">
          <cell r="C23">
            <v>114.05868</v>
          </cell>
        </row>
        <row r="24">
          <cell r="C24">
            <v>114.74911166666701</v>
          </cell>
        </row>
        <row r="25">
          <cell r="C25">
            <v>114.235051666667</v>
          </cell>
        </row>
        <row r="26">
          <cell r="C26">
            <v>117.372311666667</v>
          </cell>
        </row>
        <row r="27">
          <cell r="C27">
            <v>117.93899999999999</v>
          </cell>
        </row>
        <row r="28">
          <cell r="C28">
            <v>117.387895</v>
          </cell>
        </row>
        <row r="29">
          <cell r="C29">
            <v>123.135703333333</v>
          </cell>
        </row>
        <row r="30">
          <cell r="C30">
            <v>117.93899999999999</v>
          </cell>
        </row>
        <row r="31">
          <cell r="C31">
            <v>117.489836666667</v>
          </cell>
        </row>
        <row r="32">
          <cell r="C32">
            <v>113.25112666666701</v>
          </cell>
        </row>
        <row r="33">
          <cell r="C33">
            <v>115.26932499999999</v>
          </cell>
        </row>
        <row r="34">
          <cell r="C34">
            <v>115.568018333333</v>
          </cell>
        </row>
        <row r="35">
          <cell r="C35">
            <v>113.02149666666701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71214"/>
    </sheetNames>
    <sheetDataSet>
      <sheetData sheetId="0">
        <row r="10">
          <cell r="B10">
            <v>42000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81214"/>
    </sheetNames>
    <sheetDataSet>
      <sheetData sheetId="0">
        <row r="10">
          <cell r="B10">
            <v>42001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291214"/>
    </sheetNames>
    <sheetDataSet>
      <sheetData sheetId="0">
        <row r="10">
          <cell r="B10">
            <v>42002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Trans_pot_301214"/>
    </sheetNames>
    <sheetDataSet>
      <sheetData sheetId="0">
        <row r="10">
          <cell r="B10">
            <v>42003</v>
          </cell>
        </row>
        <row r="110">
          <cell r="N110">
            <v>0.5</v>
          </cell>
        </row>
      </sheetData>
      <sheetData sheetId="1"/>
      <sheetData sheetId="2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42004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41978</v>
          </cell>
        </row>
      </sheetData>
      <sheetData sheetId="9"/>
      <sheetData sheetId="10">
        <row r="7">
          <cell r="B7">
            <v>41978</v>
          </cell>
        </row>
      </sheetData>
      <sheetData sheetId="11">
        <row r="7">
          <cell r="B7">
            <v>41978</v>
          </cell>
        </row>
      </sheetData>
      <sheetData sheetId="12">
        <row r="7">
          <cell r="B7">
            <v>41978</v>
          </cell>
        </row>
      </sheetData>
      <sheetData sheetId="13">
        <row r="7">
          <cell r="B7">
            <v>41978</v>
          </cell>
        </row>
      </sheetData>
      <sheetData sheetId="14">
        <row r="36">
          <cell r="B36">
            <v>268.34784130168993</v>
          </cell>
        </row>
      </sheetData>
      <sheetData sheetId="15"/>
      <sheetData sheetId="16">
        <row r="8">
          <cell r="B8">
            <v>41978</v>
          </cell>
        </row>
        <row r="12">
          <cell r="C12">
            <v>110.367481666667</v>
          </cell>
        </row>
        <row r="13">
          <cell r="C13">
            <v>108.16726</v>
          </cell>
        </row>
        <row r="14">
          <cell r="C14">
            <v>108.113643333333</v>
          </cell>
        </row>
        <row r="15">
          <cell r="C15">
            <v>108.024881666667</v>
          </cell>
        </row>
        <row r="16">
          <cell r="C16">
            <v>114.364886666667</v>
          </cell>
        </row>
        <row r="17">
          <cell r="C17">
            <v>104.45757500000001</v>
          </cell>
        </row>
        <row r="18">
          <cell r="C18">
            <v>115.23577166666701</v>
          </cell>
        </row>
        <row r="19">
          <cell r="C19">
            <v>123.422145</v>
          </cell>
        </row>
        <row r="20">
          <cell r="C20">
            <v>115.481638333333</v>
          </cell>
        </row>
        <row r="21">
          <cell r="C21">
            <v>122.338995</v>
          </cell>
        </row>
        <row r="22">
          <cell r="C22">
            <v>126.324908333333</v>
          </cell>
        </row>
        <row r="23">
          <cell r="C23">
            <v>124.064293333333</v>
          </cell>
        </row>
        <row r="24">
          <cell r="C24">
            <v>123.87257333333299</v>
          </cell>
        </row>
        <row r="25">
          <cell r="C25">
            <v>124.194668333333</v>
          </cell>
        </row>
        <row r="26">
          <cell r="C26">
            <v>123.92414833333299</v>
          </cell>
        </row>
        <row r="27">
          <cell r="C27">
            <v>125.956795</v>
          </cell>
        </row>
        <row r="28">
          <cell r="C28">
            <v>124.469965</v>
          </cell>
        </row>
        <row r="29">
          <cell r="C29">
            <v>125.117265</v>
          </cell>
        </row>
        <row r="30">
          <cell r="C30">
            <v>123.90493833333301</v>
          </cell>
        </row>
        <row r="31">
          <cell r="C31">
            <v>126.00852500000001</v>
          </cell>
        </row>
        <row r="32">
          <cell r="C32">
            <v>114.356823333333</v>
          </cell>
        </row>
        <row r="33">
          <cell r="C33">
            <v>114.663041666667</v>
          </cell>
        </row>
        <row r="34">
          <cell r="C34">
            <v>114.802195</v>
          </cell>
        </row>
        <row r="35">
          <cell r="C35">
            <v>115.180515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1.6479999999999999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41979</v>
          </cell>
        </row>
      </sheetData>
      <sheetData sheetId="9"/>
      <sheetData sheetId="10">
        <row r="7">
          <cell r="B7">
            <v>41979</v>
          </cell>
        </row>
      </sheetData>
      <sheetData sheetId="11">
        <row r="7">
          <cell r="B7">
            <v>41979</v>
          </cell>
        </row>
      </sheetData>
      <sheetData sheetId="12">
        <row r="7">
          <cell r="B7">
            <v>41979</v>
          </cell>
        </row>
      </sheetData>
      <sheetData sheetId="13">
        <row r="7">
          <cell r="B7">
            <v>41979</v>
          </cell>
        </row>
      </sheetData>
      <sheetData sheetId="14">
        <row r="36">
          <cell r="B36">
            <v>251.82262758687574</v>
          </cell>
        </row>
      </sheetData>
      <sheetData sheetId="15"/>
      <sheetData sheetId="16">
        <row r="8">
          <cell r="B8">
            <v>41979</v>
          </cell>
        </row>
        <row r="12">
          <cell r="C12">
            <v>112.7997</v>
          </cell>
        </row>
        <row r="13">
          <cell r="C13">
            <v>112.498305</v>
          </cell>
        </row>
        <row r="14">
          <cell r="C14">
            <v>109.8745</v>
          </cell>
        </row>
        <row r="15">
          <cell r="C15">
            <v>111.2727</v>
          </cell>
        </row>
        <row r="16">
          <cell r="C16">
            <v>111.57175833333299</v>
          </cell>
        </row>
        <row r="17">
          <cell r="C17">
            <v>112.16499166666701</v>
          </cell>
        </row>
        <row r="18">
          <cell r="C18">
            <v>117.16447833333299</v>
          </cell>
        </row>
        <row r="19">
          <cell r="C19">
            <v>113.072348333333</v>
          </cell>
        </row>
        <row r="20">
          <cell r="C20">
            <v>113.091703333333</v>
          </cell>
        </row>
        <row r="21">
          <cell r="C21">
            <v>114.05289999999999</v>
          </cell>
        </row>
        <row r="22">
          <cell r="C22">
            <v>115.089135</v>
          </cell>
        </row>
        <row r="23">
          <cell r="C23">
            <v>114.214788333333</v>
          </cell>
        </row>
        <row r="24">
          <cell r="C24">
            <v>113.267995</v>
          </cell>
        </row>
        <row r="25">
          <cell r="C25">
            <v>113.434995</v>
          </cell>
        </row>
        <row r="26">
          <cell r="C26">
            <v>113.64704166666699</v>
          </cell>
        </row>
        <row r="27">
          <cell r="C27">
            <v>113.636288333333</v>
          </cell>
        </row>
        <row r="28">
          <cell r="C28">
            <v>113.80719833333301</v>
          </cell>
        </row>
        <row r="29">
          <cell r="C29">
            <v>114.85376833333299</v>
          </cell>
        </row>
        <row r="30">
          <cell r="C30">
            <v>116.443486666667</v>
          </cell>
        </row>
        <row r="31">
          <cell r="C31">
            <v>113.193733333333</v>
          </cell>
        </row>
        <row r="32">
          <cell r="C32">
            <v>113.3471</v>
          </cell>
        </row>
        <row r="33">
          <cell r="C33">
            <v>113.35319</v>
          </cell>
        </row>
        <row r="34">
          <cell r="C34">
            <v>116.50121166666599</v>
          </cell>
        </row>
        <row r="35">
          <cell r="C35">
            <v>113.019155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5.68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PCA-PCF"/>
      <sheetName val="GEOSA"/>
      <sheetName val="EEC20"/>
      <sheetName val="DISSUR"/>
      <sheetName val="DISNORTE"/>
      <sheetName val="PLB-PMG"/>
      <sheetName val="BLUEFIELDS"/>
      <sheetName val="MONTE ROSA"/>
      <sheetName val="ENACAL"/>
      <sheetName val="CCN"/>
      <sheetName val="GESARSA"/>
      <sheetName val="PENSA"/>
      <sheetName val="ENSA"/>
      <sheetName val="INDEX"/>
      <sheetName val="SIUNA"/>
      <sheetName val="MULUKUKU"/>
      <sheetName val="AMAYO 1"/>
      <sheetName val="ALBANISA"/>
      <sheetName val="AMAYO 2"/>
      <sheetName val="BLUE POWER"/>
      <sheetName val="HEMCO"/>
      <sheetName val="EOLO"/>
      <sheetName val="HIDROPANTASM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41980</v>
          </cell>
        </row>
      </sheetData>
      <sheetData sheetId="9"/>
      <sheetData sheetId="10">
        <row r="7">
          <cell r="B7">
            <v>41980</v>
          </cell>
        </row>
      </sheetData>
      <sheetData sheetId="11">
        <row r="7">
          <cell r="B7">
            <v>41980</v>
          </cell>
        </row>
      </sheetData>
      <sheetData sheetId="12">
        <row r="7">
          <cell r="B7">
            <v>41980</v>
          </cell>
        </row>
      </sheetData>
      <sheetData sheetId="13">
        <row r="7">
          <cell r="B7">
            <v>41980</v>
          </cell>
        </row>
      </sheetData>
      <sheetData sheetId="14">
        <row r="36">
          <cell r="B36">
            <v>239.06895623779553</v>
          </cell>
        </row>
      </sheetData>
      <sheetData sheetId="15"/>
      <sheetData sheetId="16">
        <row r="8">
          <cell r="B8">
            <v>41980</v>
          </cell>
        </row>
        <row r="12">
          <cell r="C12">
            <v>109.92122500000001</v>
          </cell>
        </row>
        <row r="13">
          <cell r="C13">
            <v>107.59056</v>
          </cell>
        </row>
        <row r="14">
          <cell r="C14">
            <v>107.91093499999999</v>
          </cell>
        </row>
        <row r="15">
          <cell r="C15">
            <v>109.022258333333</v>
          </cell>
        </row>
        <row r="16">
          <cell r="C16">
            <v>107.907806666667</v>
          </cell>
        </row>
        <row r="17">
          <cell r="C17">
            <v>108.13027333333299</v>
          </cell>
        </row>
        <row r="18">
          <cell r="C18">
            <v>107.50133</v>
          </cell>
        </row>
        <row r="19">
          <cell r="C19">
            <v>109.138438333333</v>
          </cell>
        </row>
        <row r="20">
          <cell r="C20">
            <v>113.089</v>
          </cell>
        </row>
        <row r="21">
          <cell r="C21">
            <v>113.089</v>
          </cell>
        </row>
        <row r="22">
          <cell r="C22">
            <v>113.089</v>
          </cell>
        </row>
        <row r="23">
          <cell r="C23">
            <v>113.089</v>
          </cell>
        </row>
        <row r="24">
          <cell r="C24">
            <v>113.089</v>
          </cell>
        </row>
        <row r="25">
          <cell r="C25">
            <v>113.089</v>
          </cell>
        </row>
        <row r="26">
          <cell r="C26">
            <v>113.089</v>
          </cell>
        </row>
        <row r="27">
          <cell r="C27">
            <v>113.089</v>
          </cell>
        </row>
        <row r="28">
          <cell r="C28">
            <v>113.089</v>
          </cell>
        </row>
        <row r="29">
          <cell r="C29">
            <v>114.918925</v>
          </cell>
        </row>
        <row r="30">
          <cell r="C30">
            <v>113.089</v>
          </cell>
        </row>
        <row r="31">
          <cell r="C31">
            <v>113.089</v>
          </cell>
        </row>
        <row r="32">
          <cell r="C32">
            <v>115.293333333333</v>
          </cell>
        </row>
        <row r="33">
          <cell r="C33">
            <v>113.191246666667</v>
          </cell>
        </row>
        <row r="34">
          <cell r="C34">
            <v>113.089</v>
          </cell>
        </row>
        <row r="35">
          <cell r="C35">
            <v>113.089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">
          <cell r="S12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DD53"/>
  <sheetViews>
    <sheetView tabSelected="1" view="pageBreakPreview" topLeftCell="A16" zoomScaleNormal="80" zoomScaleSheetLayoutView="100" workbookViewId="0">
      <selection activeCell="A8" sqref="A8"/>
    </sheetView>
  </sheetViews>
  <sheetFormatPr defaultColWidth="9.140625" defaultRowHeight="12.75" x14ac:dyDescent="0.25"/>
  <cols>
    <col min="1" max="1" width="3.5703125" style="1" customWidth="1"/>
    <col min="2" max="2" width="9.85546875" style="1" customWidth="1"/>
    <col min="3" max="30" width="9.7109375" style="1" customWidth="1"/>
    <col min="31" max="33" width="9.5703125" style="1" customWidth="1"/>
    <col min="34" max="16384" width="9.140625" style="1"/>
  </cols>
  <sheetData>
    <row r="2" spans="1:34" ht="25.5" customHeight="1" x14ac:dyDescent="0.25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4" ht="24.75" customHeight="1" x14ac:dyDescent="0.25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4" ht="13.5" customHeight="1" x14ac:dyDescent="0.25"/>
    <row r="7" spans="1:34" ht="26.25" customHeight="1" x14ac:dyDescent="0.25">
      <c r="B7" s="8" t="s">
        <v>0</v>
      </c>
    </row>
    <row r="8" spans="1:34" ht="18.75" x14ac:dyDescent="0.25">
      <c r="B8" s="9" t="s">
        <v>1</v>
      </c>
    </row>
    <row r="9" spans="1:34" ht="20.25" x14ac:dyDescent="0.25">
      <c r="B9" s="8" t="str">
        <f>+[1]PEAJE!C8</f>
        <v>PERIODO: 01.DICIEMBRE.2014 - 31.DICIEMBRE.2014</v>
      </c>
      <c r="C9" s="10"/>
      <c r="D9" s="10"/>
      <c r="E9" s="10"/>
      <c r="F9" s="10"/>
      <c r="G9" s="10"/>
    </row>
    <row r="11" spans="1:34" x14ac:dyDescent="0.25">
      <c r="B11" s="11"/>
      <c r="C11" s="12">
        <f>[2]Sheet1!C4</f>
        <v>41974</v>
      </c>
      <c r="D11" s="12">
        <f>[2]Sheet1!D4</f>
        <v>41975</v>
      </c>
      <c r="E11" s="12">
        <f>[2]Sheet1!E4</f>
        <v>41976</v>
      </c>
      <c r="F11" s="12">
        <f>[2]Sheet1!F4</f>
        <v>41977</v>
      </c>
      <c r="G11" s="12">
        <f>[2]Sheet1!G4</f>
        <v>41978</v>
      </c>
      <c r="H11" s="12">
        <f>[2]Sheet1!H4</f>
        <v>41979</v>
      </c>
      <c r="I11" s="12">
        <f>[2]Sheet1!I4</f>
        <v>41980</v>
      </c>
      <c r="J11" s="12">
        <f>[2]Sheet1!J4</f>
        <v>41981</v>
      </c>
      <c r="K11" s="12">
        <f>[2]Sheet1!K4</f>
        <v>41982</v>
      </c>
      <c r="L11" s="12">
        <f>[2]Sheet1!L4</f>
        <v>41983</v>
      </c>
      <c r="M11" s="12">
        <f>[2]Sheet1!M4</f>
        <v>41984</v>
      </c>
      <c r="N11" s="12">
        <f>[2]Sheet1!N4</f>
        <v>41985</v>
      </c>
      <c r="O11" s="12">
        <f>[2]Sheet1!O4</f>
        <v>41986</v>
      </c>
      <c r="P11" s="12">
        <f>[2]Sheet1!P4</f>
        <v>41987</v>
      </c>
      <c r="Q11" s="12">
        <f>[2]Sheet1!Q4</f>
        <v>41988</v>
      </c>
      <c r="R11" s="12">
        <f>[2]Sheet1!R4</f>
        <v>41989</v>
      </c>
      <c r="S11" s="12">
        <f>[2]Sheet1!S4</f>
        <v>41990</v>
      </c>
      <c r="T11" s="12">
        <f>[2]Sheet1!T4</f>
        <v>41991</v>
      </c>
      <c r="U11" s="12">
        <f>[2]Sheet1!U4</f>
        <v>41992</v>
      </c>
      <c r="V11" s="12">
        <f>[2]Sheet1!V4</f>
        <v>41993</v>
      </c>
      <c r="W11" s="12">
        <f>[2]Sheet1!W4</f>
        <v>41994</v>
      </c>
      <c r="X11" s="12">
        <f>[2]Sheet1!X4</f>
        <v>41995</v>
      </c>
      <c r="Y11" s="12">
        <f>[2]Sheet1!Y4</f>
        <v>41996</v>
      </c>
      <c r="Z11" s="12">
        <f>[2]Sheet1!Z4</f>
        <v>41997</v>
      </c>
      <c r="AA11" s="12">
        <f>[2]Sheet1!AA4</f>
        <v>41998</v>
      </c>
      <c r="AB11" s="12">
        <f>[2]Sheet1!AB4</f>
        <v>41999</v>
      </c>
      <c r="AC11" s="12">
        <f>[2]Sheet1!AC4</f>
        <v>42000</v>
      </c>
      <c r="AD11" s="12">
        <f>[2]Sheet1!AD4</f>
        <v>42001</v>
      </c>
      <c r="AE11" s="12">
        <f>[2]Sheet1!AE4</f>
        <v>42002</v>
      </c>
      <c r="AF11" s="12">
        <f>[2]Sheet1!AF4</f>
        <v>42003</v>
      </c>
      <c r="AG11" s="12">
        <f>[2]Sheet1!AG4</f>
        <v>42004</v>
      </c>
      <c r="AH11" s="11"/>
    </row>
    <row r="12" spans="1:34" s="13" customFormat="1" ht="20.100000000000001" customHeight="1" x14ac:dyDescent="0.25">
      <c r="B12" s="14" t="s">
        <v>2</v>
      </c>
      <c r="C12" s="15">
        <f>[3]RESUMEN!$B$7</f>
        <v>41974</v>
      </c>
      <c r="D12" s="15">
        <f>[4]RESUMEN!$B$7</f>
        <v>41975</v>
      </c>
      <c r="E12" s="15">
        <f>[5]RESUMEN!$B$7</f>
        <v>41976</v>
      </c>
      <c r="F12" s="15">
        <f>[6]RESUMEN!$B$7</f>
        <v>41977</v>
      </c>
      <c r="G12" s="15">
        <f>[7]RESUMEN!$B$7</f>
        <v>41978</v>
      </c>
      <c r="H12" s="15">
        <f>[8]RESUMEN!$B$7</f>
        <v>41979</v>
      </c>
      <c r="I12" s="15">
        <f>[9]RESUMEN!$B$7</f>
        <v>41980</v>
      </c>
      <c r="J12" s="15">
        <f>[10]RESUMEN!$B$7</f>
        <v>41981</v>
      </c>
      <c r="K12" s="15">
        <f>[11]RESUMEN!$B$7</f>
        <v>41982</v>
      </c>
      <c r="L12" s="15">
        <f>[12]RESUMEN!$B$7</f>
        <v>41983</v>
      </c>
      <c r="M12" s="15">
        <f>[13]RESUMEN!$B$7</f>
        <v>41984</v>
      </c>
      <c r="N12" s="15">
        <f>[14]RESUMEN!$B$7</f>
        <v>41985</v>
      </c>
      <c r="O12" s="15">
        <f>[15]RESUMEN!$B$7</f>
        <v>41986</v>
      </c>
      <c r="P12" s="15">
        <f>[16]RESUMEN!$B$7</f>
        <v>41987</v>
      </c>
      <c r="Q12" s="15">
        <f>[17]RESUMEN!$B$7</f>
        <v>41988</v>
      </c>
      <c r="R12" s="15">
        <f>[18]RESUMEN!$B$7</f>
        <v>41989</v>
      </c>
      <c r="S12" s="15">
        <f>[19]RESUMEN!$B$7</f>
        <v>41990</v>
      </c>
      <c r="T12" s="15">
        <f>[20]RESUMEN!$B$7</f>
        <v>41991</v>
      </c>
      <c r="U12" s="15">
        <f>[21]RESUMEN!$B$7</f>
        <v>41992</v>
      </c>
      <c r="V12" s="15">
        <f>[22]RESUMEN!$B$7</f>
        <v>41993</v>
      </c>
      <c r="W12" s="15">
        <f>[23]RESUMEN!$B$7</f>
        <v>41994</v>
      </c>
      <c r="X12" s="15">
        <f>[24]RESUMEN!$B$7</f>
        <v>41995</v>
      </c>
      <c r="Y12" s="15">
        <f>[25]RESUMEN!$B$7</f>
        <v>41996</v>
      </c>
      <c r="Z12" s="15">
        <f>[26]RESUMEN!$B$7</f>
        <v>41997</v>
      </c>
      <c r="AA12" s="15">
        <f>[27]RESUMEN!$B$7</f>
        <v>41998</v>
      </c>
      <c r="AB12" s="15">
        <f>[28]RESUMEN!$B$7</f>
        <v>41999</v>
      </c>
      <c r="AC12" s="15">
        <f>[29]RESUMEN!$B$7</f>
        <v>42000</v>
      </c>
      <c r="AD12" s="15">
        <f>[30]RESUMEN!$B$7</f>
        <v>42001</v>
      </c>
      <c r="AE12" s="15">
        <f>[31]RESUMEN!$B$7</f>
        <v>42002</v>
      </c>
      <c r="AF12" s="15">
        <f>[32]RESUMEN!$B$7</f>
        <v>42003</v>
      </c>
      <c r="AG12" s="15">
        <f>[33]RESUMEN!$B$7</f>
        <v>42004</v>
      </c>
      <c r="AH12" s="14" t="s">
        <v>2</v>
      </c>
    </row>
    <row r="13" spans="1:34" ht="20.100000000000001" customHeight="1" x14ac:dyDescent="0.25">
      <c r="A13" s="16"/>
      <c r="B13" s="17">
        <v>4.1666666666666664E-2</v>
      </c>
      <c r="C13" s="18">
        <f>+'[3]PCA-PCF'!$C12</f>
        <v>107.254613333333</v>
      </c>
      <c r="D13" s="18">
        <f>+'[4]PCA-PCF'!$C12</f>
        <v>108.072871666667</v>
      </c>
      <c r="E13" s="18">
        <f>+'[5]PCA-PCF'!$C12</f>
        <v>108.092378333333</v>
      </c>
      <c r="F13" s="18">
        <f>+'[6]PCA-PCF'!$C12</f>
        <v>107.485336666667</v>
      </c>
      <c r="G13" s="18">
        <f>+'[7]PCA-PCF'!$C12</f>
        <v>110.367481666667</v>
      </c>
      <c r="H13" s="18">
        <f>+'[8]PCA-PCF'!$C12</f>
        <v>112.7997</v>
      </c>
      <c r="I13" s="18">
        <f>+'[9]PCA-PCF'!$C12</f>
        <v>109.92122500000001</v>
      </c>
      <c r="J13" s="18">
        <f>+'[10]PCA-PCF'!$C12</f>
        <v>105.59609</v>
      </c>
      <c r="K13" s="18">
        <f>+'[11]PCA-PCF'!$C12</f>
        <v>105.46</v>
      </c>
      <c r="L13" s="18">
        <f>+'[12]PCA-PCF'!$C12</f>
        <v>103.110231666667</v>
      </c>
      <c r="M13" s="18">
        <f>+'[13]PCA-PCF'!$C12</f>
        <v>101.16451833333301</v>
      </c>
      <c r="N13" s="18">
        <f>+'[14]PCA-PCF'!$C12</f>
        <v>102.167511666667</v>
      </c>
      <c r="O13" s="18">
        <f>+'[15]PCA-PCF'!$C12</f>
        <v>102.03954</v>
      </c>
      <c r="P13" s="18">
        <f>+'[16]PCA-PCF'!$C12</f>
        <v>102.13782999999999</v>
      </c>
      <c r="Q13" s="18">
        <f>+'[17]PCA-PCF'!$C12</f>
        <v>96.215000000000003</v>
      </c>
      <c r="R13" s="18">
        <f>+'[18]PCA-PCF'!$C12</f>
        <v>96.906446666666994</v>
      </c>
      <c r="S13" s="18">
        <f>+'[19]PCA-PCF'!$C12</f>
        <v>98.536586666667006</v>
      </c>
      <c r="T13" s="18">
        <f>+'[20]PCA-PCF'!$C12</f>
        <v>99.88</v>
      </c>
      <c r="U13" s="18">
        <f>+'[21]PCA-PCF'!$C12</f>
        <v>100.79613999999999</v>
      </c>
      <c r="V13" s="18">
        <f>+'[22]PCA-PCF'!$C12</f>
        <v>99.034353333333002</v>
      </c>
      <c r="W13" s="18">
        <f>+'[23]PCA-PCF'!$C12</f>
        <v>97.936008333333007</v>
      </c>
      <c r="X13" s="18">
        <f>+'[24]PCA-PCF'!$C12</f>
        <v>89.5</v>
      </c>
      <c r="Y13" s="18">
        <f>+'[25]PCA-PCF'!$C12</f>
        <v>89.5</v>
      </c>
      <c r="Z13" s="18">
        <f>+'[26]PCA-PCF'!$C12</f>
        <v>89.461058333333</v>
      </c>
      <c r="AA13" s="18">
        <f>+'[27]PCA-PCF'!$C12</f>
        <v>89.540940000000006</v>
      </c>
      <c r="AB13" s="18">
        <f>+'[28]PCA-PCF'!$C12</f>
        <v>84.956816666666995</v>
      </c>
      <c r="AC13" s="18">
        <f>+'[29]PCA-PCF'!$C12</f>
        <v>89.5</v>
      </c>
      <c r="AD13" s="18">
        <f>+'[30]PCA-PCF'!$C12</f>
        <v>89.557781666666997</v>
      </c>
      <c r="AE13" s="18">
        <f>+'[31]PCA-PCF'!$C12</f>
        <v>84.799615000000003</v>
      </c>
      <c r="AF13" s="18">
        <f>+'[32]PCA-PCF'!$C12</f>
        <v>83.5946</v>
      </c>
      <c r="AG13" s="18">
        <f>+'[33]PCA-PCF'!$C12</f>
        <v>83.962871666666999</v>
      </c>
      <c r="AH13" s="17">
        <v>4.1666666666666664E-2</v>
      </c>
    </row>
    <row r="14" spans="1:34" ht="20.100000000000001" customHeight="1" x14ac:dyDescent="0.25">
      <c r="A14" s="16"/>
      <c r="B14" s="17">
        <v>8.3333333333333301E-2</v>
      </c>
      <c r="C14" s="18">
        <f>+'[3]PCA-PCF'!$C13</f>
        <v>107.647496666667</v>
      </c>
      <c r="D14" s="18">
        <f>+'[4]PCA-PCF'!$C13</f>
        <v>108.232175</v>
      </c>
      <c r="E14" s="18">
        <f>+'[5]PCA-PCF'!$C13</f>
        <v>109.88428500000001</v>
      </c>
      <c r="F14" s="18">
        <f>+'[6]PCA-PCF'!$C13</f>
        <v>107.47982166666699</v>
      </c>
      <c r="G14" s="18">
        <f>+'[7]PCA-PCF'!$C13</f>
        <v>108.16726</v>
      </c>
      <c r="H14" s="18">
        <f>+'[8]PCA-PCF'!$C13</f>
        <v>112.498305</v>
      </c>
      <c r="I14" s="18">
        <f>+'[9]PCA-PCF'!$C13</f>
        <v>107.59056</v>
      </c>
      <c r="J14" s="18">
        <f>+'[10]PCA-PCF'!$C13</f>
        <v>105.881143333333</v>
      </c>
      <c r="K14" s="18">
        <f>+'[11]PCA-PCF'!$C13</f>
        <v>102.68211333333301</v>
      </c>
      <c r="L14" s="18">
        <f>+'[12]PCA-PCF'!$C13</f>
        <v>100.7796</v>
      </c>
      <c r="M14" s="18">
        <f>+'[13]PCA-PCF'!$C13</f>
        <v>103.261593333333</v>
      </c>
      <c r="N14" s="18">
        <f>+'[14]PCA-PCF'!$C13</f>
        <v>102.886675</v>
      </c>
      <c r="O14" s="18">
        <f>+'[15]PCA-PCF'!$C13</f>
        <v>103.495633333333</v>
      </c>
      <c r="P14" s="18">
        <f>+'[16]PCA-PCF'!$C13</f>
        <v>101.799973333333</v>
      </c>
      <c r="Q14" s="18">
        <f>+'[17]PCA-PCF'!$C13</f>
        <v>96.215000000000003</v>
      </c>
      <c r="R14" s="18">
        <f>+'[18]PCA-PCF'!$C13</f>
        <v>96.372123333332993</v>
      </c>
      <c r="S14" s="18">
        <f>+'[19]PCA-PCF'!$C13</f>
        <v>96.556203333333002</v>
      </c>
      <c r="T14" s="18">
        <f>+'[20]PCA-PCF'!$C13</f>
        <v>98.982654999999994</v>
      </c>
      <c r="U14" s="18">
        <f>+'[21]PCA-PCF'!$C13</f>
        <v>98.395283333332998</v>
      </c>
      <c r="V14" s="18">
        <f>+'[22]PCA-PCF'!$C13</f>
        <v>102.024413333333</v>
      </c>
      <c r="W14" s="18">
        <f>+'[23]PCA-PCF'!$C13</f>
        <v>96.30883</v>
      </c>
      <c r="X14" s="18">
        <f>+'[24]PCA-PCF'!$C13</f>
        <v>89.5</v>
      </c>
      <c r="Y14" s="18">
        <f>+'[25]PCA-PCF'!$C13</f>
        <v>91.689061666667001</v>
      </c>
      <c r="Z14" s="18">
        <f>+'[26]PCA-PCF'!$C13</f>
        <v>89.464910000000003</v>
      </c>
      <c r="AA14" s="18">
        <f>+'[27]PCA-PCF'!$C13</f>
        <v>89.5</v>
      </c>
      <c r="AB14" s="18">
        <f>+'[28]PCA-PCF'!$C13</f>
        <v>85.440483333333006</v>
      </c>
      <c r="AC14" s="18">
        <f>+'[29]PCA-PCF'!$C13</f>
        <v>89.5</v>
      </c>
      <c r="AD14" s="18">
        <f>+'[30]PCA-PCF'!$C13</f>
        <v>89.5</v>
      </c>
      <c r="AE14" s="18">
        <f>+'[31]PCA-PCF'!$C13</f>
        <v>84.485546666667005</v>
      </c>
      <c r="AF14" s="18">
        <f>+'[32]PCA-PCF'!$C13</f>
        <v>83.689989999999995</v>
      </c>
      <c r="AG14" s="18">
        <f>+'[33]PCA-PCF'!$C13</f>
        <v>83.973200000000006</v>
      </c>
      <c r="AH14" s="17">
        <v>8.3333333333333301E-2</v>
      </c>
    </row>
    <row r="15" spans="1:34" ht="20.100000000000001" customHeight="1" x14ac:dyDescent="0.25">
      <c r="A15" s="16"/>
      <c r="B15" s="17">
        <v>0.125</v>
      </c>
      <c r="C15" s="18">
        <f>+'[3]PCA-PCF'!$C14</f>
        <v>107.55217500000001</v>
      </c>
      <c r="D15" s="18">
        <f>+'[4]PCA-PCF'!$C14</f>
        <v>107.577593333333</v>
      </c>
      <c r="E15" s="18">
        <f>+'[5]PCA-PCF'!$C14</f>
        <v>107.18</v>
      </c>
      <c r="F15" s="18">
        <f>+'[6]PCA-PCF'!$C14</f>
        <v>107.45058</v>
      </c>
      <c r="G15" s="18">
        <f>+'[7]PCA-PCF'!$C14</f>
        <v>108.113643333333</v>
      </c>
      <c r="H15" s="18">
        <f>+'[8]PCA-PCF'!$C14</f>
        <v>109.8745</v>
      </c>
      <c r="I15" s="18">
        <f>+'[9]PCA-PCF'!$C14</f>
        <v>107.91093499999999</v>
      </c>
      <c r="J15" s="18">
        <f>+'[10]PCA-PCF'!$C14</f>
        <v>105.46</v>
      </c>
      <c r="K15" s="18">
        <f>+'[11]PCA-PCF'!$C14</f>
        <v>101.761473333333</v>
      </c>
      <c r="L15" s="18">
        <f>+'[12]PCA-PCF'!$C14</f>
        <v>100.7796</v>
      </c>
      <c r="M15" s="18">
        <f>+'[13]PCA-PCF'!$C14</f>
        <v>105.46</v>
      </c>
      <c r="N15" s="18">
        <f>+'[14]PCA-PCF'!$C14</f>
        <v>102.9006</v>
      </c>
      <c r="O15" s="18">
        <f>+'[15]PCA-PCF'!$C14</f>
        <v>101.976296666667</v>
      </c>
      <c r="P15" s="18">
        <f>+'[16]PCA-PCF'!$C14</f>
        <v>102.27901</v>
      </c>
      <c r="Q15" s="18">
        <f>+'[17]PCA-PCF'!$C14</f>
        <v>96.215000000000003</v>
      </c>
      <c r="R15" s="18">
        <f>+'[18]PCA-PCF'!$C14</f>
        <v>96.215000000000003</v>
      </c>
      <c r="S15" s="18">
        <f>+'[19]PCA-PCF'!$C14</f>
        <v>96.277453333333</v>
      </c>
      <c r="T15" s="18">
        <f>+'[20]PCA-PCF'!$C14</f>
        <v>97.530093333332999</v>
      </c>
      <c r="U15" s="18">
        <f>+'[21]PCA-PCF'!$C14</f>
        <v>97.530721666667006</v>
      </c>
      <c r="V15" s="18">
        <f>+'[22]PCA-PCF'!$C14</f>
        <v>98.959900000000005</v>
      </c>
      <c r="W15" s="18">
        <f>+'[23]PCA-PCF'!$C14</f>
        <v>96.215000000000003</v>
      </c>
      <c r="X15" s="18">
        <f>+'[24]PCA-PCF'!$C14</f>
        <v>89.5</v>
      </c>
      <c r="Y15" s="18">
        <f>+'[25]PCA-PCF'!$C14</f>
        <v>89.5</v>
      </c>
      <c r="Z15" s="18">
        <f>+'[26]PCA-PCF'!$C14</f>
        <v>89.457701666667006</v>
      </c>
      <c r="AA15" s="18">
        <f>+'[27]PCA-PCF'!$C14</f>
        <v>92.053448333332994</v>
      </c>
      <c r="AB15" s="18">
        <f>+'[28]PCA-PCF'!$C14</f>
        <v>83.562466666667007</v>
      </c>
      <c r="AC15" s="18">
        <f>+'[29]PCA-PCF'!$C14</f>
        <v>89.5</v>
      </c>
      <c r="AD15" s="18">
        <f>+'[30]PCA-PCF'!$C14</f>
        <v>91.215969999999999</v>
      </c>
      <c r="AE15" s="18">
        <f>+'[31]PCA-PCF'!$C14</f>
        <v>81.070999999999998</v>
      </c>
      <c r="AF15" s="18">
        <f>+'[32]PCA-PCF'!$C14</f>
        <v>83.757953333333006</v>
      </c>
      <c r="AG15" s="18">
        <f>+'[33]PCA-PCF'!$C14</f>
        <v>84.241476666666998</v>
      </c>
      <c r="AH15" s="17">
        <v>0.125</v>
      </c>
    </row>
    <row r="16" spans="1:34" ht="20.100000000000001" customHeight="1" x14ac:dyDescent="0.25">
      <c r="A16" s="16"/>
      <c r="B16" s="17">
        <v>0.16666666666666699</v>
      </c>
      <c r="C16" s="18">
        <f>+'[3]PCA-PCF'!$C15</f>
        <v>107.699656666667</v>
      </c>
      <c r="D16" s="18">
        <f>+'[4]PCA-PCF'!$C15</f>
        <v>107.53081</v>
      </c>
      <c r="E16" s="18">
        <f>+'[5]PCA-PCF'!$C15</f>
        <v>107.18</v>
      </c>
      <c r="F16" s="18">
        <f>+'[6]PCA-PCF'!$C15</f>
        <v>107.482555</v>
      </c>
      <c r="G16" s="18">
        <f>+'[7]PCA-PCF'!$C15</f>
        <v>108.024881666667</v>
      </c>
      <c r="H16" s="18">
        <f>+'[8]PCA-PCF'!$C15</f>
        <v>111.2727</v>
      </c>
      <c r="I16" s="18">
        <f>+'[9]PCA-PCF'!$C15</f>
        <v>109.022258333333</v>
      </c>
      <c r="J16" s="18">
        <f>+'[10]PCA-PCF'!$C15</f>
        <v>105.46</v>
      </c>
      <c r="K16" s="18">
        <f>+'[11]PCA-PCF'!$C15</f>
        <v>101.790305</v>
      </c>
      <c r="L16" s="18">
        <f>+'[12]PCA-PCF'!$C15</f>
        <v>101.692196666667</v>
      </c>
      <c r="M16" s="18">
        <f>+'[13]PCA-PCF'!$C15</f>
        <v>105.46</v>
      </c>
      <c r="N16" s="18">
        <f>+'[14]PCA-PCF'!$C15</f>
        <v>102.81179</v>
      </c>
      <c r="O16" s="18">
        <f>+'[15]PCA-PCF'!$C15</f>
        <v>106.395321666667</v>
      </c>
      <c r="P16" s="18">
        <f>+'[16]PCA-PCF'!$C15</f>
        <v>102.40733166666701</v>
      </c>
      <c r="Q16" s="18">
        <f>+'[17]PCA-PCF'!$C15</f>
        <v>96.215000000000003</v>
      </c>
      <c r="R16" s="18">
        <f>+'[18]PCA-PCF'!$C15</f>
        <v>96.215000000000003</v>
      </c>
      <c r="S16" s="18">
        <f>+'[19]PCA-PCF'!$C15</f>
        <v>96.307281666666995</v>
      </c>
      <c r="T16" s="18">
        <f>+'[20]PCA-PCF'!$C15</f>
        <v>97.521119999999996</v>
      </c>
      <c r="U16" s="18">
        <f>+'[21]PCA-PCF'!$C15</f>
        <v>97.519836666667004</v>
      </c>
      <c r="V16" s="18">
        <f>+'[22]PCA-PCF'!$C15</f>
        <v>98.959900000000005</v>
      </c>
      <c r="W16" s="18">
        <f>+'[23]PCA-PCF'!$C15</f>
        <v>96.215000000000003</v>
      </c>
      <c r="X16" s="18">
        <f>+'[24]PCA-PCF'!$C15</f>
        <v>89.5</v>
      </c>
      <c r="Y16" s="18">
        <f>+'[25]PCA-PCF'!$C15</f>
        <v>89.5</v>
      </c>
      <c r="Z16" s="18">
        <f>+'[26]PCA-PCF'!$C15</f>
        <v>89.449023333333002</v>
      </c>
      <c r="AA16" s="18">
        <f>+'[27]PCA-PCF'!$C15</f>
        <v>92.359634999999997</v>
      </c>
      <c r="AB16" s="18">
        <f>+'[28]PCA-PCF'!$C15</f>
        <v>82.912999999999997</v>
      </c>
      <c r="AC16" s="18">
        <f>+'[29]PCA-PCF'!$C15</f>
        <v>89.5</v>
      </c>
      <c r="AD16" s="18">
        <f>+'[30]PCA-PCF'!$C15</f>
        <v>89.549184999999994</v>
      </c>
      <c r="AE16" s="18">
        <f>+'[31]PCA-PCF'!$C15</f>
        <v>81.070999999999998</v>
      </c>
      <c r="AF16" s="18">
        <f>+'[32]PCA-PCF'!$C15</f>
        <v>83.708773333332999</v>
      </c>
      <c r="AG16" s="18">
        <f>+'[33]PCA-PCF'!$C15</f>
        <v>84.995681666666997</v>
      </c>
      <c r="AH16" s="17">
        <v>0.16666666666666699</v>
      </c>
    </row>
    <row r="17" spans="1:108" ht="20.100000000000001" customHeight="1" x14ac:dyDescent="0.25">
      <c r="A17" s="16"/>
      <c r="B17" s="17">
        <v>0.20833333333333301</v>
      </c>
      <c r="C17" s="18">
        <f>+'[3]PCA-PCF'!$C16</f>
        <v>107.564156666667</v>
      </c>
      <c r="D17" s="18">
        <f>+'[4]PCA-PCF'!$C16</f>
        <v>110.048545</v>
      </c>
      <c r="E17" s="18">
        <f>+'[5]PCA-PCF'!$C16</f>
        <v>110.43686333333299</v>
      </c>
      <c r="F17" s="18">
        <f>+'[6]PCA-PCF'!$C16</f>
        <v>112.01341833333299</v>
      </c>
      <c r="G17" s="18">
        <f>+'[7]PCA-PCF'!$C16</f>
        <v>114.364886666667</v>
      </c>
      <c r="H17" s="18">
        <f>+'[8]PCA-PCF'!$C16</f>
        <v>111.57175833333299</v>
      </c>
      <c r="I17" s="18">
        <f>+'[9]PCA-PCF'!$C16</f>
        <v>107.907806666667</v>
      </c>
      <c r="J17" s="18">
        <f>+'[10]PCA-PCF'!$C16</f>
        <v>105.46</v>
      </c>
      <c r="K17" s="18">
        <f>+'[11]PCA-PCF'!$C16</f>
        <v>101.842228333333</v>
      </c>
      <c r="L17" s="18">
        <f>+'[12]PCA-PCF'!$C16</f>
        <v>103.063291666667</v>
      </c>
      <c r="M17" s="18">
        <f>+'[13]PCA-PCF'!$C16</f>
        <v>105.460958333333</v>
      </c>
      <c r="N17" s="18">
        <f>+'[14]PCA-PCF'!$C16</f>
        <v>102.168525</v>
      </c>
      <c r="O17" s="18">
        <f>+'[15]PCA-PCF'!$C16</f>
        <v>102.06377999999999</v>
      </c>
      <c r="P17" s="18">
        <f>+'[16]PCA-PCF'!$C16</f>
        <v>102.559766666667</v>
      </c>
      <c r="Q17" s="18">
        <f>+'[17]PCA-PCF'!$C16</f>
        <v>96.215000000000003</v>
      </c>
      <c r="R17" s="18">
        <f>+'[18]PCA-PCF'!$C16</f>
        <v>96.215000000000003</v>
      </c>
      <c r="S17" s="18">
        <f>+'[19]PCA-PCF'!$C16</f>
        <v>96.215000000000003</v>
      </c>
      <c r="T17" s="18">
        <f>+'[20]PCA-PCF'!$C16</f>
        <v>97.520608333333001</v>
      </c>
      <c r="U17" s="18">
        <f>+'[21]PCA-PCF'!$C16</f>
        <v>98.959900000000005</v>
      </c>
      <c r="V17" s="18">
        <f>+'[22]PCA-PCF'!$C16</f>
        <v>99.836186666667004</v>
      </c>
      <c r="W17" s="18">
        <f>+'[23]PCA-PCF'!$C16</f>
        <v>96.215000000000003</v>
      </c>
      <c r="X17" s="18">
        <f>+'[24]PCA-PCF'!$C16</f>
        <v>89.5</v>
      </c>
      <c r="Y17" s="18">
        <f>+'[25]PCA-PCF'!$C16</f>
        <v>89.5</v>
      </c>
      <c r="Z17" s="18">
        <f>+'[26]PCA-PCF'!$C16</f>
        <v>89.435463333333004</v>
      </c>
      <c r="AA17" s="18">
        <f>+'[27]PCA-PCF'!$C16</f>
        <v>92.636371666667003</v>
      </c>
      <c r="AB17" s="18">
        <f>+'[28]PCA-PCF'!$C16</f>
        <v>88.557000000000002</v>
      </c>
      <c r="AC17" s="18">
        <f>+'[29]PCA-PCF'!$C16</f>
        <v>89.5</v>
      </c>
      <c r="AD17" s="18">
        <f>+'[30]PCA-PCF'!$C16</f>
        <v>89.583906666667005</v>
      </c>
      <c r="AE17" s="18">
        <f>+'[31]PCA-PCF'!$C16</f>
        <v>83.934796666666998</v>
      </c>
      <c r="AF17" s="18">
        <f>+'[32]PCA-PCF'!$C16</f>
        <v>83.650885000000002</v>
      </c>
      <c r="AG17" s="18">
        <f>+'[33]PCA-PCF'!$C16</f>
        <v>83.993515000000002</v>
      </c>
      <c r="AH17" s="17">
        <v>0.20833333333333301</v>
      </c>
    </row>
    <row r="18" spans="1:108" ht="20.100000000000001" customHeight="1" x14ac:dyDescent="0.25">
      <c r="A18" s="16"/>
      <c r="B18" s="17">
        <v>0.25</v>
      </c>
      <c r="C18" s="18">
        <f>+'[3]PCA-PCF'!$C17</f>
        <v>108.102741666667</v>
      </c>
      <c r="D18" s="18">
        <f>+'[4]PCA-PCF'!$C17</f>
        <v>111.908405</v>
      </c>
      <c r="E18" s="18">
        <f>+'[5]PCA-PCF'!$C17</f>
        <v>107.698333333333</v>
      </c>
      <c r="F18" s="18">
        <f>+'[6]PCA-PCF'!$C17</f>
        <v>113.089</v>
      </c>
      <c r="G18" s="18">
        <f>+'[7]PCA-PCF'!$C17</f>
        <v>104.45757500000001</v>
      </c>
      <c r="H18" s="18">
        <f>+'[8]PCA-PCF'!$C17</f>
        <v>112.16499166666701</v>
      </c>
      <c r="I18" s="18">
        <f>+'[9]PCA-PCF'!$C17</f>
        <v>108.13027333333299</v>
      </c>
      <c r="J18" s="18">
        <f>+'[10]PCA-PCF'!$C17</f>
        <v>105.46</v>
      </c>
      <c r="K18" s="18">
        <f>+'[11]PCA-PCF'!$C17</f>
        <v>102.432331666667</v>
      </c>
      <c r="L18" s="18">
        <f>+'[12]PCA-PCF'!$C17</f>
        <v>106.295263333333</v>
      </c>
      <c r="M18" s="18">
        <f>+'[13]PCA-PCF'!$C17</f>
        <v>103.363333333333</v>
      </c>
      <c r="N18" s="18">
        <f>+'[14]PCA-PCF'!$C17</f>
        <v>101.8888</v>
      </c>
      <c r="O18" s="18">
        <f>+'[15]PCA-PCF'!$C17</f>
        <v>104.390021666667</v>
      </c>
      <c r="P18" s="18">
        <f>+'[16]PCA-PCF'!$C17</f>
        <v>101.217195</v>
      </c>
      <c r="Q18" s="18">
        <f>+'[17]PCA-PCF'!$C17</f>
        <v>96.303008333332997</v>
      </c>
      <c r="R18" s="18">
        <f>+'[18]PCA-PCF'!$C17</f>
        <v>97.615359999999995</v>
      </c>
      <c r="S18" s="18">
        <f>+'[19]PCA-PCF'!$C17</f>
        <v>96.215000000000003</v>
      </c>
      <c r="T18" s="18">
        <f>+'[20]PCA-PCF'!$C17</f>
        <v>98.408576666667003</v>
      </c>
      <c r="U18" s="18">
        <f>+'[21]PCA-PCF'!$C17</f>
        <v>98.959900000000005</v>
      </c>
      <c r="V18" s="18">
        <f>+'[22]PCA-PCF'!$C17</f>
        <v>102.426436666667</v>
      </c>
      <c r="W18" s="18">
        <f>+'[23]PCA-PCF'!$C17</f>
        <v>96.228968333333</v>
      </c>
      <c r="X18" s="18">
        <f>+'[24]PCA-PCF'!$C17</f>
        <v>89.5</v>
      </c>
      <c r="Y18" s="18">
        <f>+'[25]PCA-PCF'!$C17</f>
        <v>89.5</v>
      </c>
      <c r="Z18" s="18">
        <f>+'[26]PCA-PCF'!$C17</f>
        <v>89.582271666666998</v>
      </c>
      <c r="AA18" s="18">
        <f>+'[27]PCA-PCF'!$C17</f>
        <v>92.330698333333004</v>
      </c>
      <c r="AB18" s="18">
        <f>+'[28]PCA-PCF'!$C17</f>
        <v>88.557000000000002</v>
      </c>
      <c r="AC18" s="18">
        <f>+'[29]PCA-PCF'!$C17</f>
        <v>89.5</v>
      </c>
      <c r="AD18" s="18">
        <f>+'[30]PCA-PCF'!$C17</f>
        <v>89.546058333332994</v>
      </c>
      <c r="AE18" s="18">
        <f>+'[31]PCA-PCF'!$C17</f>
        <v>84.215283333333005</v>
      </c>
      <c r="AF18" s="18">
        <f>+'[32]PCA-PCF'!$C17</f>
        <v>83.575661666667003</v>
      </c>
      <c r="AG18" s="18">
        <f>+'[33]PCA-PCF'!$C17</f>
        <v>83.819554999999994</v>
      </c>
      <c r="AH18" s="17">
        <v>0.25</v>
      </c>
    </row>
    <row r="19" spans="1:108" ht="20.100000000000001" customHeight="1" x14ac:dyDescent="0.25">
      <c r="A19" s="16"/>
      <c r="B19" s="17">
        <v>0.29166666666666702</v>
      </c>
      <c r="C19" s="18">
        <f>+'[3]PCA-PCF'!$C18</f>
        <v>107.260038333333</v>
      </c>
      <c r="D19" s="18">
        <f>+'[4]PCA-PCF'!$C18</f>
        <v>111.2727</v>
      </c>
      <c r="E19" s="18">
        <f>+'[5]PCA-PCF'!$C18</f>
        <v>108.716928333333</v>
      </c>
      <c r="F19" s="18">
        <f>+'[6]PCA-PCF'!$C18</f>
        <v>113.089</v>
      </c>
      <c r="G19" s="18">
        <f>+'[7]PCA-PCF'!$C18</f>
        <v>115.23577166666701</v>
      </c>
      <c r="H19" s="18">
        <f>+'[8]PCA-PCF'!$C18</f>
        <v>117.16447833333299</v>
      </c>
      <c r="I19" s="18">
        <f>+'[9]PCA-PCF'!$C18</f>
        <v>107.50133</v>
      </c>
      <c r="J19" s="18">
        <f>+'[10]PCA-PCF'!$C18</f>
        <v>105.46</v>
      </c>
      <c r="K19" s="18">
        <f>+'[11]PCA-PCF'!$C18</f>
        <v>103.696333333333</v>
      </c>
      <c r="L19" s="18">
        <f>+'[12]PCA-PCF'!$C18</f>
        <v>107.0213</v>
      </c>
      <c r="M19" s="18">
        <f>+'[13]PCA-PCF'!$C18</f>
        <v>102.18090333333301</v>
      </c>
      <c r="N19" s="18">
        <f>+'[14]PCA-PCF'!$C18</f>
        <v>102.024283333333</v>
      </c>
      <c r="O19" s="18">
        <f>+'[15]PCA-PCF'!$C18</f>
        <v>103.851378333333</v>
      </c>
      <c r="P19" s="18">
        <f>+'[16]PCA-PCF'!$C18</f>
        <v>101.63158</v>
      </c>
      <c r="Q19" s="18">
        <f>+'[17]PCA-PCF'!$C18</f>
        <v>96.215000000000003</v>
      </c>
      <c r="R19" s="18">
        <f>+'[18]PCA-PCF'!$C18</f>
        <v>98.441228333333001</v>
      </c>
      <c r="S19" s="18">
        <f>+'[19]PCA-PCF'!$C18</f>
        <v>96.380571666666995</v>
      </c>
      <c r="T19" s="18">
        <f>+'[20]PCA-PCF'!$C18</f>
        <v>98.959900000000005</v>
      </c>
      <c r="U19" s="18">
        <f>+'[21]PCA-PCF'!$C18</f>
        <v>100.357048333333</v>
      </c>
      <c r="V19" s="18">
        <f>+'[22]PCA-PCF'!$C18</f>
        <v>99.226086666667001</v>
      </c>
      <c r="W19" s="18">
        <f>+'[23]PCA-PCF'!$C18</f>
        <v>94.843806666667007</v>
      </c>
      <c r="X19" s="18">
        <f>+'[24]PCA-PCF'!$C18</f>
        <v>89.5</v>
      </c>
      <c r="Y19" s="18">
        <f>+'[25]PCA-PCF'!$C18</f>
        <v>89.501268333333002</v>
      </c>
      <c r="Z19" s="18">
        <f>+'[26]PCA-PCF'!$C18</f>
        <v>92.118993333332995</v>
      </c>
      <c r="AA19" s="18">
        <f>+'[27]PCA-PCF'!$C18</f>
        <v>90.511814999999999</v>
      </c>
      <c r="AB19" s="18">
        <f>+'[28]PCA-PCF'!$C18</f>
        <v>89.738103333333001</v>
      </c>
      <c r="AC19" s="18">
        <f>+'[29]PCA-PCF'!$C18</f>
        <v>89.5</v>
      </c>
      <c r="AD19" s="18">
        <f>+'[30]PCA-PCF'!$C18</f>
        <v>89.831493333333</v>
      </c>
      <c r="AE19" s="18">
        <f>+'[31]PCA-PCF'!$C18</f>
        <v>85.377211666666994</v>
      </c>
      <c r="AF19" s="18">
        <f>+'[32]PCA-PCF'!$C18</f>
        <v>83.826139999999995</v>
      </c>
      <c r="AG19" s="18">
        <f>+'[33]PCA-PCF'!$C18</f>
        <v>83.988894999999999</v>
      </c>
      <c r="AH19" s="17">
        <v>0.29166666666666702</v>
      </c>
    </row>
    <row r="20" spans="1:108" ht="20.100000000000001" customHeight="1" x14ac:dyDescent="0.25">
      <c r="A20" s="16"/>
      <c r="B20" s="17">
        <v>0.33333333333333298</v>
      </c>
      <c r="C20" s="18">
        <f>+'[3]PCA-PCF'!$C19</f>
        <v>112.053895</v>
      </c>
      <c r="D20" s="18">
        <f>+'[4]PCA-PCF'!$C19</f>
        <v>112.32294166666701</v>
      </c>
      <c r="E20" s="18">
        <f>+'[5]PCA-PCF'!$C19</f>
        <v>108.036621666667</v>
      </c>
      <c r="F20" s="18">
        <f>+'[6]PCA-PCF'!$C19</f>
        <v>113.19181</v>
      </c>
      <c r="G20" s="18">
        <f>+'[7]PCA-PCF'!$C19</f>
        <v>123.422145</v>
      </c>
      <c r="H20" s="18">
        <f>+'[8]PCA-PCF'!$C19</f>
        <v>113.072348333333</v>
      </c>
      <c r="I20" s="18">
        <f>+'[9]PCA-PCF'!$C19</f>
        <v>109.138438333333</v>
      </c>
      <c r="J20" s="18">
        <f>+'[10]PCA-PCF'!$C19</f>
        <v>105.46</v>
      </c>
      <c r="K20" s="18">
        <f>+'[11]PCA-PCF'!$C19</f>
        <v>105.76058166666699</v>
      </c>
      <c r="L20" s="18">
        <f>+'[12]PCA-PCF'!$C19</f>
        <v>108.851426666667</v>
      </c>
      <c r="M20" s="18">
        <f>+'[13]PCA-PCF'!$C19</f>
        <v>105.99992166666701</v>
      </c>
      <c r="N20" s="18">
        <f>+'[14]PCA-PCF'!$C19</f>
        <v>106.00624500000001</v>
      </c>
      <c r="O20" s="18">
        <f>+'[15]PCA-PCF'!$C19</f>
        <v>101.87264666666699</v>
      </c>
      <c r="P20" s="18">
        <f>+'[16]PCA-PCF'!$C19</f>
        <v>103.116203333333</v>
      </c>
      <c r="Q20" s="18">
        <f>+'[17]PCA-PCF'!$C19</f>
        <v>96.396294999999995</v>
      </c>
      <c r="R20" s="18">
        <f>+'[18]PCA-PCF'!$C19</f>
        <v>100.330068333333</v>
      </c>
      <c r="S20" s="18">
        <f>+'[19]PCA-PCF'!$C19</f>
        <v>98.044288333333</v>
      </c>
      <c r="T20" s="18">
        <f>+'[20]PCA-PCF'!$C19</f>
        <v>101.32369</v>
      </c>
      <c r="U20" s="18">
        <f>+'[21]PCA-PCF'!$C19</f>
        <v>99.197900000000004</v>
      </c>
      <c r="V20" s="18">
        <f>+'[22]PCA-PCF'!$C19</f>
        <v>99.618293333333</v>
      </c>
      <c r="W20" s="18">
        <f>+'[23]PCA-PCF'!$C19</f>
        <v>96.215000000000003</v>
      </c>
      <c r="X20" s="18">
        <f>+'[24]PCA-PCF'!$C19</f>
        <v>89.595096666667004</v>
      </c>
      <c r="Y20" s="18">
        <f>+'[25]PCA-PCF'!$C19</f>
        <v>90.373211666667004</v>
      </c>
      <c r="Z20" s="18">
        <f>+'[26]PCA-PCF'!$C19</f>
        <v>92.586145000000002</v>
      </c>
      <c r="AA20" s="18">
        <f>+'[27]PCA-PCF'!$C19</f>
        <v>89.5</v>
      </c>
      <c r="AB20" s="18">
        <f>+'[28]PCA-PCF'!$C19</f>
        <v>88.557000000000002</v>
      </c>
      <c r="AC20" s="18">
        <f>+'[29]PCA-PCF'!$C19</f>
        <v>90.144310000000004</v>
      </c>
      <c r="AD20" s="18">
        <f>+'[30]PCA-PCF'!$C19</f>
        <v>89.673466666666997</v>
      </c>
      <c r="AE20" s="18">
        <f>+'[31]PCA-PCF'!$C19</f>
        <v>84.588470000000001</v>
      </c>
      <c r="AF20" s="18">
        <f>+'[32]PCA-PCF'!$C19</f>
        <v>87.162421666667001</v>
      </c>
      <c r="AG20" s="18">
        <f>+'[33]PCA-PCF'!$C19</f>
        <v>84.815754999999996</v>
      </c>
      <c r="AH20" s="17">
        <v>0.33333333333333298</v>
      </c>
    </row>
    <row r="21" spans="1:108" ht="20.100000000000001" customHeight="1" x14ac:dyDescent="0.25">
      <c r="A21" s="16"/>
      <c r="B21" s="17">
        <v>0.375</v>
      </c>
      <c r="C21" s="18">
        <f>+'[3]PCA-PCF'!$C20</f>
        <v>113.155611666667</v>
      </c>
      <c r="D21" s="18">
        <f>+'[4]PCA-PCF'!$C20</f>
        <v>114.16846333333299</v>
      </c>
      <c r="E21" s="18">
        <f>+'[5]PCA-PCF'!$C20</f>
        <v>112.518953333333</v>
      </c>
      <c r="F21" s="18">
        <f>+'[6]PCA-PCF'!$C20</f>
        <v>113.089</v>
      </c>
      <c r="G21" s="18">
        <f>+'[7]PCA-PCF'!$C20</f>
        <v>115.481638333333</v>
      </c>
      <c r="H21" s="18">
        <f>+'[8]PCA-PCF'!$C20</f>
        <v>113.091703333333</v>
      </c>
      <c r="I21" s="18">
        <f>+'[9]PCA-PCF'!$C20</f>
        <v>113.089</v>
      </c>
      <c r="J21" s="18">
        <f>+'[10]PCA-PCF'!$C20</f>
        <v>107.141403333333</v>
      </c>
      <c r="K21" s="18">
        <f>+'[11]PCA-PCF'!$C20</f>
        <v>107.019523333333</v>
      </c>
      <c r="L21" s="18">
        <f>+'[12]PCA-PCF'!$C20</f>
        <v>107.252433333333</v>
      </c>
      <c r="M21" s="18">
        <f>+'[13]PCA-PCF'!$C20</f>
        <v>106.926713333333</v>
      </c>
      <c r="N21" s="18">
        <f>+'[14]PCA-PCF'!$C20</f>
        <v>106.889233333333</v>
      </c>
      <c r="O21" s="18">
        <f>+'[15]PCA-PCF'!$C20</f>
        <v>104.698848333333</v>
      </c>
      <c r="P21" s="18">
        <f>+'[16]PCA-PCF'!$C20</f>
        <v>105.46429999999999</v>
      </c>
      <c r="Q21" s="18">
        <f>+'[17]PCA-PCF'!$C20</f>
        <v>98.841165000000004</v>
      </c>
      <c r="R21" s="18">
        <f>+'[18]PCA-PCF'!$C20</f>
        <v>99.88</v>
      </c>
      <c r="S21" s="18">
        <f>+'[19]PCA-PCF'!$C20</f>
        <v>101.38676833333299</v>
      </c>
      <c r="T21" s="18">
        <f>+'[20]PCA-PCF'!$C20</f>
        <v>99.88</v>
      </c>
      <c r="U21" s="18">
        <f>+'[21]PCA-PCF'!$C20</f>
        <v>102.79009000000001</v>
      </c>
      <c r="V21" s="18">
        <f>+'[22]PCA-PCF'!$C20</f>
        <v>99.88</v>
      </c>
      <c r="W21" s="18">
        <f>+'[23]PCA-PCF'!$C20</f>
        <v>97.361099999999993</v>
      </c>
      <c r="X21" s="18">
        <f>+'[24]PCA-PCF'!$C20</f>
        <v>91.444765000000004</v>
      </c>
      <c r="Y21" s="18">
        <f>+'[25]PCA-PCF'!$C20</f>
        <v>91.752054999999999</v>
      </c>
      <c r="Z21" s="18">
        <f>+'[26]PCA-PCF'!$C20</f>
        <v>92.212625000000003</v>
      </c>
      <c r="AA21" s="18">
        <f>+'[27]PCA-PCF'!$C20</f>
        <v>89.5</v>
      </c>
      <c r="AB21" s="18">
        <f>+'[28]PCA-PCF'!$C20</f>
        <v>88.729523333333006</v>
      </c>
      <c r="AC21" s="18">
        <f>+'[29]PCA-PCF'!$C20</f>
        <v>89.5</v>
      </c>
      <c r="AD21" s="18">
        <f>+'[30]PCA-PCF'!$C20</f>
        <v>89.5</v>
      </c>
      <c r="AE21" s="18">
        <f>+'[31]PCA-PCF'!$C20</f>
        <v>90.799428333332997</v>
      </c>
      <c r="AF21" s="18">
        <f>+'[32]PCA-PCF'!$C20</f>
        <v>87.81</v>
      </c>
      <c r="AG21" s="18">
        <f>+'[33]PCA-PCF'!$C20</f>
        <v>87.81</v>
      </c>
      <c r="AH21" s="17">
        <v>0.375</v>
      </c>
    </row>
    <row r="22" spans="1:108" ht="20.100000000000001" customHeight="1" x14ac:dyDescent="0.25">
      <c r="A22" s="16"/>
      <c r="B22" s="17">
        <v>0.41666666666666702</v>
      </c>
      <c r="C22" s="18">
        <f>+'[3]PCA-PCF'!$C21</f>
        <v>113.089</v>
      </c>
      <c r="D22" s="18">
        <f>+'[4]PCA-PCF'!$C21</f>
        <v>113.089</v>
      </c>
      <c r="E22" s="18">
        <f>+'[5]PCA-PCF'!$C21</f>
        <v>115.63954333333299</v>
      </c>
      <c r="F22" s="18">
        <f>+'[6]PCA-PCF'!$C21</f>
        <v>113.089</v>
      </c>
      <c r="G22" s="18">
        <f>+'[7]PCA-PCF'!$C21</f>
        <v>122.338995</v>
      </c>
      <c r="H22" s="18">
        <f>+'[8]PCA-PCF'!$C21</f>
        <v>114.05289999999999</v>
      </c>
      <c r="I22" s="18">
        <f>+'[9]PCA-PCF'!$C21</f>
        <v>113.089</v>
      </c>
      <c r="J22" s="18">
        <f>+'[10]PCA-PCF'!$C21</f>
        <v>105.46</v>
      </c>
      <c r="K22" s="18">
        <f>+'[11]PCA-PCF'!$C21</f>
        <v>108.74179833333299</v>
      </c>
      <c r="L22" s="18">
        <f>+'[12]PCA-PCF'!$C21</f>
        <v>107.27145</v>
      </c>
      <c r="M22" s="18">
        <f>+'[13]PCA-PCF'!$C21</f>
        <v>108.967005</v>
      </c>
      <c r="N22" s="18">
        <f>+'[14]PCA-PCF'!$C21</f>
        <v>108.293693333333</v>
      </c>
      <c r="O22" s="18">
        <f>+'[15]PCA-PCF'!$C21</f>
        <v>105.87239333333299</v>
      </c>
      <c r="P22" s="18">
        <f>+'[16]PCA-PCF'!$C21</f>
        <v>105.46429999999999</v>
      </c>
      <c r="Q22" s="18">
        <f>+'[17]PCA-PCF'!$C21</f>
        <v>99.88</v>
      </c>
      <c r="R22" s="18">
        <f>+'[18]PCA-PCF'!$C21</f>
        <v>99.88</v>
      </c>
      <c r="S22" s="18">
        <f>+'[19]PCA-PCF'!$C21</f>
        <v>101.52827833333301</v>
      </c>
      <c r="T22" s="18">
        <f>+'[20]PCA-PCF'!$C21</f>
        <v>101.78578</v>
      </c>
      <c r="U22" s="18">
        <f>+'[21]PCA-PCF'!$C21</f>
        <v>103.15600000000001</v>
      </c>
      <c r="V22" s="18">
        <f>+'[22]PCA-PCF'!$C21</f>
        <v>101.540511666667</v>
      </c>
      <c r="W22" s="18">
        <f>+'[23]PCA-PCF'!$C21</f>
        <v>101.78325</v>
      </c>
      <c r="X22" s="18">
        <f>+'[24]PCA-PCF'!$C21</f>
        <v>91.023478333333003</v>
      </c>
      <c r="Y22" s="18">
        <f>+'[25]PCA-PCF'!$C21</f>
        <v>91.104320000000001</v>
      </c>
      <c r="Z22" s="18">
        <f>+'[26]PCA-PCF'!$C21</f>
        <v>92.247410000000002</v>
      </c>
      <c r="AA22" s="18">
        <f>+'[27]PCA-PCF'!$C21</f>
        <v>89.5</v>
      </c>
      <c r="AB22" s="18">
        <f>+'[28]PCA-PCF'!$C21</f>
        <v>89.120416666666998</v>
      </c>
      <c r="AC22" s="18">
        <f>+'[29]PCA-PCF'!$C21</f>
        <v>89.5</v>
      </c>
      <c r="AD22" s="18">
        <f>+'[30]PCA-PCF'!$C21</f>
        <v>89.5</v>
      </c>
      <c r="AE22" s="18">
        <f>+'[31]PCA-PCF'!$C21</f>
        <v>90.120403333333002</v>
      </c>
      <c r="AF22" s="18">
        <f>+'[32]PCA-PCF'!$C21</f>
        <v>87.81</v>
      </c>
      <c r="AG22" s="18">
        <f>+'[33]PCA-PCF'!$C21</f>
        <v>87.81</v>
      </c>
      <c r="AH22" s="17">
        <v>0.41666666666666702</v>
      </c>
    </row>
    <row r="23" spans="1:108" ht="20.100000000000001" customHeight="1" x14ac:dyDescent="0.25">
      <c r="A23" s="16"/>
      <c r="B23" s="17">
        <v>0.45833333333333298</v>
      </c>
      <c r="C23" s="18">
        <f>+'[3]PCA-PCF'!$C22</f>
        <v>114.17055999999999</v>
      </c>
      <c r="D23" s="18">
        <f>+'[4]PCA-PCF'!$C22</f>
        <v>113.08962333333299</v>
      </c>
      <c r="E23" s="18">
        <f>+'[5]PCA-PCF'!$C22</f>
        <v>113.111218333333</v>
      </c>
      <c r="F23" s="18">
        <f>+'[6]PCA-PCF'!$C22</f>
        <v>117.38278333333299</v>
      </c>
      <c r="G23" s="18">
        <f>+'[7]PCA-PCF'!$C22</f>
        <v>126.324908333333</v>
      </c>
      <c r="H23" s="18">
        <f>+'[8]PCA-PCF'!$C22</f>
        <v>115.089135</v>
      </c>
      <c r="I23" s="18">
        <f>+'[9]PCA-PCF'!$C22</f>
        <v>113.089</v>
      </c>
      <c r="J23" s="18">
        <f>+'[10]PCA-PCF'!$C22</f>
        <v>105.46</v>
      </c>
      <c r="K23" s="18">
        <f>+'[11]PCA-PCF'!$C22</f>
        <v>107.100683333333</v>
      </c>
      <c r="L23" s="18">
        <f>+'[12]PCA-PCF'!$C22</f>
        <v>107.339783333333</v>
      </c>
      <c r="M23" s="18">
        <f>+'[13]PCA-PCF'!$C22</f>
        <v>108.04845166666701</v>
      </c>
      <c r="N23" s="18">
        <f>+'[14]PCA-PCF'!$C22</f>
        <v>107.029106666667</v>
      </c>
      <c r="O23" s="18">
        <f>+'[15]PCA-PCF'!$C22</f>
        <v>106.1551</v>
      </c>
      <c r="P23" s="18">
        <f>+'[16]PCA-PCF'!$C22</f>
        <v>105.321288333333</v>
      </c>
      <c r="Q23" s="18">
        <f>+'[17]PCA-PCF'!$C22</f>
        <v>101.194688333333</v>
      </c>
      <c r="R23" s="18">
        <f>+'[18]PCA-PCF'!$C22</f>
        <v>101.537501666667</v>
      </c>
      <c r="S23" s="18">
        <f>+'[19]PCA-PCF'!$C22</f>
        <v>100.81972</v>
      </c>
      <c r="T23" s="18">
        <f>+'[20]PCA-PCF'!$C22</f>
        <v>99.94829</v>
      </c>
      <c r="U23" s="18">
        <f>+'[21]PCA-PCF'!$C22</f>
        <v>105.61723499999999</v>
      </c>
      <c r="V23" s="18">
        <f>+'[22]PCA-PCF'!$C22</f>
        <v>99.88</v>
      </c>
      <c r="W23" s="18">
        <f>+'[23]PCA-PCF'!$C22</f>
        <v>102.254516666667</v>
      </c>
      <c r="X23" s="18">
        <f>+'[24]PCA-PCF'!$C22</f>
        <v>91.181258333333005</v>
      </c>
      <c r="Y23" s="18">
        <f>+'[25]PCA-PCF'!$C22</f>
        <v>90.626593333333005</v>
      </c>
      <c r="Z23" s="18">
        <f>+'[26]PCA-PCF'!$C22</f>
        <v>92.135405000000006</v>
      </c>
      <c r="AA23" s="18">
        <f>+'[27]PCA-PCF'!$C22</f>
        <v>90.033903333333001</v>
      </c>
      <c r="AB23" s="18">
        <f>+'[28]PCA-PCF'!$C22</f>
        <v>89.326999999999998</v>
      </c>
      <c r="AC23" s="18">
        <f>+'[29]PCA-PCF'!$C22</f>
        <v>89.591803333333004</v>
      </c>
      <c r="AD23" s="18">
        <f>+'[30]PCA-PCF'!$C22</f>
        <v>89.5</v>
      </c>
      <c r="AE23" s="18">
        <f>+'[31]PCA-PCF'!$C22</f>
        <v>90.868425000000002</v>
      </c>
      <c r="AF23" s="18">
        <f>+'[32]PCA-PCF'!$C22</f>
        <v>87.81</v>
      </c>
      <c r="AG23" s="18">
        <f>+'[33]PCA-PCF'!$C22</f>
        <v>87.81</v>
      </c>
      <c r="AH23" s="17">
        <v>0.45833333333333298</v>
      </c>
    </row>
    <row r="24" spans="1:108" ht="20.100000000000001" customHeight="1" x14ac:dyDescent="0.25">
      <c r="A24" s="16"/>
      <c r="B24" s="17">
        <v>0.5</v>
      </c>
      <c r="C24" s="18">
        <f>+'[3]PCA-PCF'!$C23</f>
        <v>115.49966499999999</v>
      </c>
      <c r="D24" s="18">
        <f>+'[4]PCA-PCF'!$C23</f>
        <v>113.41492</v>
      </c>
      <c r="E24" s="18">
        <f>+'[5]PCA-PCF'!$C23</f>
        <v>113.091953333333</v>
      </c>
      <c r="F24" s="18">
        <f>+'[6]PCA-PCF'!$C23</f>
        <v>114.05868</v>
      </c>
      <c r="G24" s="18">
        <f>+'[7]PCA-PCF'!$C23</f>
        <v>124.064293333333</v>
      </c>
      <c r="H24" s="18">
        <f>+'[8]PCA-PCF'!$C23</f>
        <v>114.214788333333</v>
      </c>
      <c r="I24" s="18">
        <f>+'[9]PCA-PCF'!$C23</f>
        <v>113.089</v>
      </c>
      <c r="J24" s="18">
        <f>+'[10]PCA-PCF'!$C23</f>
        <v>105.46044999999999</v>
      </c>
      <c r="K24" s="18">
        <f>+'[11]PCA-PCF'!$C23</f>
        <v>107.131601666667</v>
      </c>
      <c r="L24" s="18">
        <f>+'[12]PCA-PCF'!$C23</f>
        <v>107.27550833333299</v>
      </c>
      <c r="M24" s="18">
        <f>+'[13]PCA-PCF'!$C23</f>
        <v>109.769353333333</v>
      </c>
      <c r="N24" s="18">
        <f>+'[14]PCA-PCF'!$C23</f>
        <v>107.027511666667</v>
      </c>
      <c r="O24" s="18">
        <f>+'[15]PCA-PCF'!$C23</f>
        <v>109.860541666667</v>
      </c>
      <c r="P24" s="18">
        <f>+'[16]PCA-PCF'!$C23</f>
        <v>105.46</v>
      </c>
      <c r="Q24" s="18">
        <f>+'[17]PCA-PCF'!$C23</f>
        <v>99.883151666667004</v>
      </c>
      <c r="R24" s="18">
        <f>+'[18]PCA-PCF'!$C23</f>
        <v>99.88</v>
      </c>
      <c r="S24" s="18">
        <f>+'[19]PCA-PCF'!$C23</f>
        <v>101.90195</v>
      </c>
      <c r="T24" s="18">
        <f>+'[20]PCA-PCF'!$C23</f>
        <v>103.056238333333</v>
      </c>
      <c r="U24" s="18">
        <f>+'[21]PCA-PCF'!$C23</f>
        <v>106.556288333333</v>
      </c>
      <c r="V24" s="18">
        <f>+'[22]PCA-PCF'!$C23</f>
        <v>99.88</v>
      </c>
      <c r="W24" s="18">
        <f>+'[23]PCA-PCF'!$C23</f>
        <v>99.88</v>
      </c>
      <c r="X24" s="18">
        <f>+'[24]PCA-PCF'!$C23</f>
        <v>93.225358333333006</v>
      </c>
      <c r="Y24" s="18">
        <f>+'[25]PCA-PCF'!$C23</f>
        <v>90.936816666666999</v>
      </c>
      <c r="Z24" s="18">
        <f>+'[26]PCA-PCF'!$C23</f>
        <v>91.563000000000002</v>
      </c>
      <c r="AA24" s="18">
        <f>+'[27]PCA-PCF'!$C23</f>
        <v>89.661341666666999</v>
      </c>
      <c r="AB24" s="18">
        <f>+'[28]PCA-PCF'!$C23</f>
        <v>89.326999999999998</v>
      </c>
      <c r="AC24" s="18">
        <f>+'[29]PCA-PCF'!$C23</f>
        <v>89.5</v>
      </c>
      <c r="AD24" s="18">
        <f>+'[30]PCA-PCF'!$C23</f>
        <v>89.5</v>
      </c>
      <c r="AE24" s="18">
        <f>+'[31]PCA-PCF'!$C23</f>
        <v>89.45487</v>
      </c>
      <c r="AF24" s="18">
        <f>+'[32]PCA-PCF'!$C23</f>
        <v>87.81</v>
      </c>
      <c r="AG24" s="18">
        <f>+'[33]PCA-PCF'!$C23</f>
        <v>87.81</v>
      </c>
      <c r="AH24" s="17">
        <v>0.5</v>
      </c>
    </row>
    <row r="25" spans="1:108" ht="20.100000000000001" customHeight="1" x14ac:dyDescent="0.25">
      <c r="A25" s="16"/>
      <c r="B25" s="17">
        <v>0.54166666666666696</v>
      </c>
      <c r="C25" s="18">
        <f>+'[3]PCA-PCF'!$C24</f>
        <v>113.335508333333</v>
      </c>
      <c r="D25" s="18">
        <f>+'[4]PCA-PCF'!$C24</f>
        <v>114.398743333333</v>
      </c>
      <c r="E25" s="18">
        <f>+'[5]PCA-PCF'!$C24</f>
        <v>113.176925</v>
      </c>
      <c r="F25" s="18">
        <f>+'[6]PCA-PCF'!$C24</f>
        <v>114.74911166666701</v>
      </c>
      <c r="G25" s="18">
        <f>+'[7]PCA-PCF'!$C24</f>
        <v>123.87257333333299</v>
      </c>
      <c r="H25" s="18">
        <f>+'[8]PCA-PCF'!$C24</f>
        <v>113.267995</v>
      </c>
      <c r="I25" s="18">
        <f>+'[9]PCA-PCF'!$C24</f>
        <v>113.089</v>
      </c>
      <c r="J25" s="18">
        <f>+'[10]PCA-PCF'!$C24</f>
        <v>105.46</v>
      </c>
      <c r="K25" s="18">
        <f>+'[11]PCA-PCF'!$C24</f>
        <v>107.161745</v>
      </c>
      <c r="L25" s="18">
        <f>+'[12]PCA-PCF'!$C24</f>
        <v>107.163695</v>
      </c>
      <c r="M25" s="18">
        <f>+'[13]PCA-PCF'!$C24</f>
        <v>107.87116166666701</v>
      </c>
      <c r="N25" s="18">
        <f>+'[14]PCA-PCF'!$C24</f>
        <v>109.997415</v>
      </c>
      <c r="O25" s="18">
        <f>+'[15]PCA-PCF'!$C24</f>
        <v>108.16438833333299</v>
      </c>
      <c r="P25" s="18">
        <f>+'[16]PCA-PCF'!$C24</f>
        <v>105.461361666667</v>
      </c>
      <c r="Q25" s="18">
        <f>+'[17]PCA-PCF'!$C24</f>
        <v>99.88</v>
      </c>
      <c r="R25" s="18">
        <f>+'[18]PCA-PCF'!$C24</f>
        <v>99.945493333333005</v>
      </c>
      <c r="S25" s="18">
        <f>+'[19]PCA-PCF'!$C24</f>
        <v>101.95418833333299</v>
      </c>
      <c r="T25" s="18">
        <f>+'[20]PCA-PCF'!$C24</f>
        <v>105.217503333333</v>
      </c>
      <c r="U25" s="18">
        <f>+'[21]PCA-PCF'!$C24</f>
        <v>105.440006666667</v>
      </c>
      <c r="V25" s="18">
        <f>+'[22]PCA-PCF'!$C24</f>
        <v>100.65769</v>
      </c>
      <c r="W25" s="18">
        <f>+'[23]PCA-PCF'!$C24</f>
        <v>102.605543333333</v>
      </c>
      <c r="X25" s="18">
        <f>+'[24]PCA-PCF'!$C24</f>
        <v>91.586725000000001</v>
      </c>
      <c r="Y25" s="18">
        <f>+'[25]PCA-PCF'!$C24</f>
        <v>92.005913333332998</v>
      </c>
      <c r="Z25" s="18">
        <f>+'[26]PCA-PCF'!$C24</f>
        <v>89.872633333332999</v>
      </c>
      <c r="AA25" s="18">
        <f>+'[27]PCA-PCF'!$C24</f>
        <v>89.5</v>
      </c>
      <c r="AB25" s="18">
        <f>+'[28]PCA-PCF'!$C24</f>
        <v>93.120559999999998</v>
      </c>
      <c r="AC25" s="18">
        <f>+'[29]PCA-PCF'!$C24</f>
        <v>92.074253333333004</v>
      </c>
      <c r="AD25" s="18">
        <f>+'[30]PCA-PCF'!$C24</f>
        <v>89.5</v>
      </c>
      <c r="AE25" s="18">
        <f>+'[31]PCA-PCF'!$C24</f>
        <v>88.429500000000004</v>
      </c>
      <c r="AF25" s="18">
        <f>+'[32]PCA-PCF'!$C24</f>
        <v>87.81</v>
      </c>
      <c r="AG25" s="18">
        <f>+'[33]PCA-PCF'!$C24</f>
        <v>87.81</v>
      </c>
      <c r="AH25" s="17">
        <v>0.54166666666666696</v>
      </c>
    </row>
    <row r="26" spans="1:108" ht="20.100000000000001" customHeight="1" x14ac:dyDescent="0.25">
      <c r="A26" s="16"/>
      <c r="B26" s="17">
        <v>0.58333333333333304</v>
      </c>
      <c r="C26" s="18">
        <f>+'[3]PCA-PCF'!$C25</f>
        <v>113.928096666667</v>
      </c>
      <c r="D26" s="18">
        <f>+'[4]PCA-PCF'!$C25</f>
        <v>115.11517499999999</v>
      </c>
      <c r="E26" s="18">
        <f>+'[5]PCA-PCF'!$C25</f>
        <v>113.288153333333</v>
      </c>
      <c r="F26" s="18">
        <f>+'[6]PCA-PCF'!$C25</f>
        <v>114.235051666667</v>
      </c>
      <c r="G26" s="18">
        <f>+'[7]PCA-PCF'!$C25</f>
        <v>124.194668333333</v>
      </c>
      <c r="H26" s="18">
        <f>+'[8]PCA-PCF'!$C25</f>
        <v>113.434995</v>
      </c>
      <c r="I26" s="18">
        <f>+'[9]PCA-PCF'!$C25</f>
        <v>113.089</v>
      </c>
      <c r="J26" s="18">
        <f>+'[10]PCA-PCF'!$C25</f>
        <v>105.46</v>
      </c>
      <c r="K26" s="18">
        <f>+'[11]PCA-PCF'!$C25</f>
        <v>107.294235</v>
      </c>
      <c r="L26" s="18">
        <f>+'[12]PCA-PCF'!$C25</f>
        <v>109.58777499999999</v>
      </c>
      <c r="M26" s="18">
        <f>+'[13]PCA-PCF'!$C25</f>
        <v>108.94656500000001</v>
      </c>
      <c r="N26" s="18">
        <f>+'[14]PCA-PCF'!$C25</f>
        <v>107.904581666667</v>
      </c>
      <c r="O26" s="18">
        <f>+'[15]PCA-PCF'!$C25</f>
        <v>106.50370333333299</v>
      </c>
      <c r="P26" s="18">
        <f>+'[16]PCA-PCF'!$C25</f>
        <v>105.78205</v>
      </c>
      <c r="Q26" s="18">
        <f>+'[17]PCA-PCF'!$C25</f>
        <v>101.53036666666701</v>
      </c>
      <c r="R26" s="18">
        <f>+'[18]PCA-PCF'!$C25</f>
        <v>101.125063333333</v>
      </c>
      <c r="S26" s="18">
        <f>+'[19]PCA-PCF'!$C25</f>
        <v>102.758038333333</v>
      </c>
      <c r="T26" s="18">
        <f>+'[20]PCA-PCF'!$C25</f>
        <v>108.035693333333</v>
      </c>
      <c r="U26" s="18">
        <f>+'[21]PCA-PCF'!$C25</f>
        <v>107.288095</v>
      </c>
      <c r="V26" s="18">
        <f>+'[22]PCA-PCF'!$C25</f>
        <v>99.850166666666993</v>
      </c>
      <c r="W26" s="18">
        <f>+'[23]PCA-PCF'!$C25</f>
        <v>99.88</v>
      </c>
      <c r="X26" s="18">
        <f>+'[24]PCA-PCF'!$C25</f>
        <v>92.177086666666995</v>
      </c>
      <c r="Y26" s="18">
        <f>+'[25]PCA-PCF'!$C25</f>
        <v>92.037451666666996</v>
      </c>
      <c r="Z26" s="18">
        <f>+'[26]PCA-PCF'!$C25</f>
        <v>90.023634999999999</v>
      </c>
      <c r="AA26" s="18">
        <f>+'[27]PCA-PCF'!$C25</f>
        <v>89.5</v>
      </c>
      <c r="AB26" s="18">
        <f>+'[28]PCA-PCF'!$C25</f>
        <v>90.123211666667004</v>
      </c>
      <c r="AC26" s="18">
        <f>+'[29]PCA-PCF'!$C25</f>
        <v>93.241915000000006</v>
      </c>
      <c r="AD26" s="18">
        <f>+'[30]PCA-PCF'!$C25</f>
        <v>89.5</v>
      </c>
      <c r="AE26" s="18">
        <f>+'[31]PCA-PCF'!$C25</f>
        <v>88.429500000000004</v>
      </c>
      <c r="AF26" s="18">
        <f>+'[32]PCA-PCF'!$C25</f>
        <v>87.81</v>
      </c>
      <c r="AG26" s="18">
        <f>+'[33]PCA-PCF'!$C25</f>
        <v>87.81</v>
      </c>
      <c r="AH26" s="17">
        <v>0.58333333333333304</v>
      </c>
    </row>
    <row r="27" spans="1:108" ht="20.100000000000001" customHeight="1" x14ac:dyDescent="0.25">
      <c r="A27" s="16"/>
      <c r="B27" s="17">
        <v>0.625</v>
      </c>
      <c r="C27" s="18">
        <f>+'[3]PCA-PCF'!$C26</f>
        <v>114.747443333333</v>
      </c>
      <c r="D27" s="18">
        <f>+'[4]PCA-PCF'!$C26</f>
        <v>114.809325</v>
      </c>
      <c r="E27" s="18">
        <f>+'[5]PCA-PCF'!$C26</f>
        <v>113.912776666667</v>
      </c>
      <c r="F27" s="18">
        <f>+'[6]PCA-PCF'!$C26</f>
        <v>117.372311666667</v>
      </c>
      <c r="G27" s="18">
        <f>+'[7]PCA-PCF'!$C26</f>
        <v>123.92414833333299</v>
      </c>
      <c r="H27" s="18">
        <f>+'[8]PCA-PCF'!$C26</f>
        <v>113.64704166666699</v>
      </c>
      <c r="I27" s="18">
        <f>+'[9]PCA-PCF'!$C26</f>
        <v>113.089</v>
      </c>
      <c r="J27" s="18">
        <f>+'[10]PCA-PCF'!$C26</f>
        <v>105.46</v>
      </c>
      <c r="K27" s="18">
        <f>+'[11]PCA-PCF'!$C26</f>
        <v>108.749825</v>
      </c>
      <c r="L27" s="18">
        <f>+'[12]PCA-PCF'!$C26</f>
        <v>108.219691666667</v>
      </c>
      <c r="M27" s="18">
        <f>+'[13]PCA-PCF'!$C26</f>
        <v>110.023865</v>
      </c>
      <c r="N27" s="18">
        <f>+'[14]PCA-PCF'!$C26</f>
        <v>108.183811666667</v>
      </c>
      <c r="O27" s="18">
        <f>+'[15]PCA-PCF'!$C26</f>
        <v>106.659416666667</v>
      </c>
      <c r="P27" s="18">
        <f>+'[16]PCA-PCF'!$C26</f>
        <v>105.89133</v>
      </c>
      <c r="Q27" s="18">
        <f>+'[17]PCA-PCF'!$C26</f>
        <v>99.88</v>
      </c>
      <c r="R27" s="18">
        <f>+'[18]PCA-PCF'!$C26</f>
        <v>101.932753333333</v>
      </c>
      <c r="S27" s="18">
        <f>+'[19]PCA-PCF'!$C26</f>
        <v>102.793338333333</v>
      </c>
      <c r="T27" s="18">
        <f>+'[20]PCA-PCF'!$C26</f>
        <v>106.96062833333301</v>
      </c>
      <c r="U27" s="18">
        <f>+'[21]PCA-PCF'!$C26</f>
        <v>106.104476666667</v>
      </c>
      <c r="V27" s="18">
        <f>+'[22]PCA-PCF'!$C26</f>
        <v>101.31732333333299</v>
      </c>
      <c r="W27" s="18">
        <f>+'[23]PCA-PCF'!$C26</f>
        <v>99.88</v>
      </c>
      <c r="X27" s="18">
        <f>+'[24]PCA-PCF'!$C26</f>
        <v>92.867999999999995</v>
      </c>
      <c r="Y27" s="18">
        <f>+'[25]PCA-PCF'!$C26</f>
        <v>92.796090000000007</v>
      </c>
      <c r="Z27" s="18">
        <f>+'[26]PCA-PCF'!$C26</f>
        <v>90.618826666667005</v>
      </c>
      <c r="AA27" s="18">
        <f>+'[27]PCA-PCF'!$C26</f>
        <v>89.742501666666996</v>
      </c>
      <c r="AB27" s="18">
        <f>+'[28]PCA-PCF'!$C26</f>
        <v>88.557000000000002</v>
      </c>
      <c r="AC27" s="18">
        <f>+'[29]PCA-PCF'!$C26</f>
        <v>91.769863333333006</v>
      </c>
      <c r="AD27" s="18">
        <f>+'[30]PCA-PCF'!$C26</f>
        <v>89.5</v>
      </c>
      <c r="AE27" s="18">
        <f>+'[31]PCA-PCF'!$C26</f>
        <v>88.429500000000004</v>
      </c>
      <c r="AF27" s="18">
        <f>+'[32]PCA-PCF'!$C26</f>
        <v>87.81</v>
      </c>
      <c r="AG27" s="18">
        <f>+'[33]PCA-PCF'!$C26</f>
        <v>87.81</v>
      </c>
      <c r="AH27" s="17">
        <v>0.625</v>
      </c>
    </row>
    <row r="28" spans="1:108" ht="20.100000000000001" customHeight="1" x14ac:dyDescent="0.25">
      <c r="A28" s="16"/>
      <c r="B28" s="17">
        <v>0.66666666666666696</v>
      </c>
      <c r="C28" s="18">
        <f>+'[3]PCA-PCF'!$C27</f>
        <v>113.40922166666699</v>
      </c>
      <c r="D28" s="18">
        <f>+'[4]PCA-PCF'!$C27</f>
        <v>114.34508333333299</v>
      </c>
      <c r="E28" s="18">
        <f>+'[5]PCA-PCF'!$C27</f>
        <v>116.92618</v>
      </c>
      <c r="F28" s="18">
        <f>+'[6]PCA-PCF'!$C27</f>
        <v>117.93899999999999</v>
      </c>
      <c r="G28" s="18">
        <f>+'[7]PCA-PCF'!$C27</f>
        <v>125.956795</v>
      </c>
      <c r="H28" s="18">
        <f>+'[8]PCA-PCF'!$C27</f>
        <v>113.636288333333</v>
      </c>
      <c r="I28" s="18">
        <f>+'[9]PCA-PCF'!$C27</f>
        <v>113.089</v>
      </c>
      <c r="J28" s="18">
        <f>+'[10]PCA-PCF'!$C27</f>
        <v>105.46</v>
      </c>
      <c r="K28" s="18">
        <f>+'[11]PCA-PCF'!$C27</f>
        <v>107.555446666667</v>
      </c>
      <c r="L28" s="18">
        <f>+'[12]PCA-PCF'!$C27</f>
        <v>110.05298500000001</v>
      </c>
      <c r="M28" s="18">
        <f>+'[13]PCA-PCF'!$C27</f>
        <v>108.949073333333</v>
      </c>
      <c r="N28" s="18">
        <f>+'[14]PCA-PCF'!$C27</f>
        <v>107.852701666667</v>
      </c>
      <c r="O28" s="18">
        <f>+'[15]PCA-PCF'!$C27</f>
        <v>107.0213</v>
      </c>
      <c r="P28" s="18">
        <f>+'[16]PCA-PCF'!$C27</f>
        <v>105.918611666667</v>
      </c>
      <c r="Q28" s="18">
        <f>+'[17]PCA-PCF'!$C27</f>
        <v>99.88</v>
      </c>
      <c r="R28" s="18">
        <f>+'[18]PCA-PCF'!$C27</f>
        <v>101.960761666667</v>
      </c>
      <c r="S28" s="18">
        <f>+'[19]PCA-PCF'!$C27</f>
        <v>101.802286666667</v>
      </c>
      <c r="T28" s="18">
        <f>+'[20]PCA-PCF'!$C27</f>
        <v>107.243331666667</v>
      </c>
      <c r="U28" s="18">
        <f>+'[21]PCA-PCF'!$C27</f>
        <v>106.151373333333</v>
      </c>
      <c r="V28" s="18">
        <f>+'[22]PCA-PCF'!$C27</f>
        <v>99.88</v>
      </c>
      <c r="W28" s="18">
        <f>+'[23]PCA-PCF'!$C27</f>
        <v>99.918225000000007</v>
      </c>
      <c r="X28" s="18">
        <f>+'[24]PCA-PCF'!$C27</f>
        <v>92.867999999999995</v>
      </c>
      <c r="Y28" s="18">
        <f>+'[25]PCA-PCF'!$C27</f>
        <v>92.867999999999995</v>
      </c>
      <c r="Z28" s="18">
        <f>+'[26]PCA-PCF'!$C27</f>
        <v>89.401245000000003</v>
      </c>
      <c r="AA28" s="18">
        <f>+'[27]PCA-PCF'!$C27</f>
        <v>89.5</v>
      </c>
      <c r="AB28" s="18">
        <f>+'[28]PCA-PCF'!$C27</f>
        <v>88.661043333332998</v>
      </c>
      <c r="AC28" s="18">
        <f>+'[29]PCA-PCF'!$C27</f>
        <v>91.467496666667003</v>
      </c>
      <c r="AD28" s="18">
        <f>+'[30]PCA-PCF'!$C27</f>
        <v>89.5</v>
      </c>
      <c r="AE28" s="18">
        <f>+'[31]PCA-PCF'!$C27</f>
        <v>88.328519999999997</v>
      </c>
      <c r="AF28" s="18">
        <f>+'[32]PCA-PCF'!$C27</f>
        <v>87.81</v>
      </c>
      <c r="AG28" s="18">
        <f>+'[33]PCA-PCF'!$C27</f>
        <v>87.81</v>
      </c>
      <c r="AH28" s="17">
        <v>0.66666666666666696</v>
      </c>
    </row>
    <row r="29" spans="1:108" ht="20.100000000000001" customHeight="1" x14ac:dyDescent="0.25">
      <c r="A29" s="16"/>
      <c r="B29" s="17">
        <v>0.70833333333333304</v>
      </c>
      <c r="C29" s="18">
        <f>+'[3]PCA-PCF'!$C28</f>
        <v>114.05271500000001</v>
      </c>
      <c r="D29" s="18">
        <f>+'[4]PCA-PCF'!$C28</f>
        <v>115.213516666667</v>
      </c>
      <c r="E29" s="18">
        <f>+'[5]PCA-PCF'!$C28</f>
        <v>114.9363</v>
      </c>
      <c r="F29" s="18">
        <f>+'[6]PCA-PCF'!$C28</f>
        <v>117.387895</v>
      </c>
      <c r="G29" s="18">
        <f>+'[7]PCA-PCF'!$C28</f>
        <v>124.469965</v>
      </c>
      <c r="H29" s="18">
        <f>+'[8]PCA-PCF'!$C28</f>
        <v>113.80719833333301</v>
      </c>
      <c r="I29" s="18">
        <f>+'[9]PCA-PCF'!$C28</f>
        <v>113.089</v>
      </c>
      <c r="J29" s="18">
        <f>+'[10]PCA-PCF'!$C28</f>
        <v>105.46</v>
      </c>
      <c r="K29" s="18">
        <f>+'[11]PCA-PCF'!$C28</f>
        <v>108.335338333333</v>
      </c>
      <c r="L29" s="18">
        <f>+'[12]PCA-PCF'!$C28</f>
        <v>110.25033166666699</v>
      </c>
      <c r="M29" s="18">
        <f>+'[13]PCA-PCF'!$C28</f>
        <v>109.011721666667</v>
      </c>
      <c r="N29" s="18">
        <f>+'[14]PCA-PCF'!$C28</f>
        <v>108.285063333333</v>
      </c>
      <c r="O29" s="18">
        <f>+'[15]PCA-PCF'!$C28</f>
        <v>106.23740833333299</v>
      </c>
      <c r="P29" s="18">
        <f>+'[16]PCA-PCF'!$C28</f>
        <v>105.46</v>
      </c>
      <c r="Q29" s="18">
        <f>+'[17]PCA-PCF'!$C28</f>
        <v>101.88573333333299</v>
      </c>
      <c r="R29" s="18">
        <f>+'[18]PCA-PCF'!$C28</f>
        <v>100.151413333333</v>
      </c>
      <c r="S29" s="18">
        <f>+'[19]PCA-PCF'!$C28</f>
        <v>101.125068333333</v>
      </c>
      <c r="T29" s="18">
        <f>+'[20]PCA-PCF'!$C28</f>
        <v>101.893668333333</v>
      </c>
      <c r="U29" s="18">
        <f>+'[21]PCA-PCF'!$C28</f>
        <v>106.902513333333</v>
      </c>
      <c r="V29" s="18">
        <f>+'[22]PCA-PCF'!$C28</f>
        <v>101.00749500000001</v>
      </c>
      <c r="W29" s="18">
        <f>+'[23]PCA-PCF'!$C28</f>
        <v>99.88</v>
      </c>
      <c r="X29" s="18">
        <f>+'[24]PCA-PCF'!$C28</f>
        <v>92.00949</v>
      </c>
      <c r="Y29" s="18">
        <f>+'[25]PCA-PCF'!$C28</f>
        <v>92.342560000000006</v>
      </c>
      <c r="Z29" s="18">
        <f>+'[26]PCA-PCF'!$C28</f>
        <v>89.410851666667</v>
      </c>
      <c r="AA29" s="18">
        <f>+'[27]PCA-PCF'!$C28</f>
        <v>89.5</v>
      </c>
      <c r="AB29" s="18">
        <f>+'[28]PCA-PCF'!$C28</f>
        <v>88.557000000000002</v>
      </c>
      <c r="AC29" s="18">
        <f>+'[29]PCA-PCF'!$C28</f>
        <v>91.123760000000004</v>
      </c>
      <c r="AD29" s="18">
        <f>+'[30]PCA-PCF'!$C28</f>
        <v>89.5</v>
      </c>
      <c r="AE29" s="18">
        <f>+'[31]PCA-PCF'!$C28</f>
        <v>88.183888333333002</v>
      </c>
      <c r="AF29" s="18">
        <f>+'[32]PCA-PCF'!$C28</f>
        <v>87.81</v>
      </c>
      <c r="AG29" s="18">
        <f>+'[33]PCA-PCF'!$C28</f>
        <v>87.81</v>
      </c>
      <c r="AH29" s="17">
        <v>0.70833333333333304</v>
      </c>
    </row>
    <row r="30" spans="1:108" ht="20.100000000000001" customHeight="1" x14ac:dyDescent="0.25">
      <c r="A30" s="16"/>
      <c r="B30" s="17">
        <v>0.75</v>
      </c>
      <c r="C30" s="18">
        <f>+'[3]PCA-PCF'!$C29</f>
        <v>115.901698333333</v>
      </c>
      <c r="D30" s="18">
        <f>+'[4]PCA-PCF'!$C29</f>
        <v>115.589195</v>
      </c>
      <c r="E30" s="18">
        <f>+'[5]PCA-PCF'!$C29</f>
        <v>114.988211666667</v>
      </c>
      <c r="F30" s="18">
        <f>+'[6]PCA-PCF'!$C29</f>
        <v>123.135703333333</v>
      </c>
      <c r="G30" s="18">
        <f>+'[7]PCA-PCF'!$C29</f>
        <v>125.117265</v>
      </c>
      <c r="H30" s="18">
        <f>+'[8]PCA-PCF'!$C29</f>
        <v>114.85376833333299</v>
      </c>
      <c r="I30" s="18">
        <f>+'[9]PCA-PCF'!$C29</f>
        <v>114.918925</v>
      </c>
      <c r="J30" s="18">
        <f>+'[10]PCA-PCF'!$C29</f>
        <v>107.931081666667</v>
      </c>
      <c r="K30" s="18">
        <f>+'[11]PCA-PCF'!$C29</f>
        <v>107.987455</v>
      </c>
      <c r="L30" s="18">
        <f>+'[12]PCA-PCF'!$C29</f>
        <v>111.927615</v>
      </c>
      <c r="M30" s="18">
        <f>+'[13]PCA-PCF'!$C29</f>
        <v>111.98121166666699</v>
      </c>
      <c r="N30" s="18">
        <f>+'[14]PCA-PCF'!$C29</f>
        <v>108.999708333333</v>
      </c>
      <c r="O30" s="18">
        <f>+'[15]PCA-PCF'!$C29</f>
        <v>109.715445</v>
      </c>
      <c r="P30" s="18">
        <f>+'[16]PCA-PCF'!$C29</f>
        <v>108.20793</v>
      </c>
      <c r="Q30" s="18">
        <f>+'[17]PCA-PCF'!$C29</f>
        <v>104.01471333333301</v>
      </c>
      <c r="R30" s="18">
        <f>+'[18]PCA-PCF'!$C29</f>
        <v>105.806676666667</v>
      </c>
      <c r="S30" s="18">
        <f>+'[19]PCA-PCF'!$C29</f>
        <v>105.250531666667</v>
      </c>
      <c r="T30" s="18">
        <f>+'[20]PCA-PCF'!$C29</f>
        <v>102.23125666666699</v>
      </c>
      <c r="U30" s="18">
        <f>+'[21]PCA-PCF'!$C29</f>
        <v>103.29670666666701</v>
      </c>
      <c r="V30" s="18">
        <f>+'[22]PCA-PCF'!$C29</f>
        <v>102.790763333333</v>
      </c>
      <c r="W30" s="18">
        <f>+'[23]PCA-PCF'!$C29</f>
        <v>100.90213</v>
      </c>
      <c r="X30" s="18">
        <f>+'[24]PCA-PCF'!$C29</f>
        <v>91.683715000000007</v>
      </c>
      <c r="Y30" s="18">
        <f>+'[25]PCA-PCF'!$C29</f>
        <v>94.876858333333004</v>
      </c>
      <c r="Z30" s="18">
        <f>+'[26]PCA-PCF'!$C29</f>
        <v>94.561854999999994</v>
      </c>
      <c r="AA30" s="18">
        <f>+'[27]PCA-PCF'!$C29</f>
        <v>89.56026</v>
      </c>
      <c r="AB30" s="18">
        <f>+'[28]PCA-PCF'!$C29</f>
        <v>90.114073333332996</v>
      </c>
      <c r="AC30" s="18">
        <f>+'[29]PCA-PCF'!$C29</f>
        <v>92.463876666667005</v>
      </c>
      <c r="AD30" s="18">
        <f>+'[30]PCA-PCF'!$C29</f>
        <v>93.527828333333005</v>
      </c>
      <c r="AE30" s="18">
        <f>+'[31]PCA-PCF'!$C29</f>
        <v>89.468991666666994</v>
      </c>
      <c r="AF30" s="18">
        <f>+'[32]PCA-PCF'!$C29</f>
        <v>88.167681666666994</v>
      </c>
      <c r="AG30" s="18">
        <f>+'[33]PCA-PCF'!$C29</f>
        <v>89.359006666667</v>
      </c>
      <c r="AH30" s="17">
        <v>0.75</v>
      </c>
    </row>
    <row r="31" spans="1:108" ht="20.100000000000001" customHeight="1" x14ac:dyDescent="0.25">
      <c r="A31" s="16"/>
      <c r="B31" s="17">
        <v>0.79166666666666696</v>
      </c>
      <c r="C31" s="18">
        <f>+'[3]PCA-PCF'!$C30</f>
        <v>124.08088499999999</v>
      </c>
      <c r="D31" s="18">
        <f>+'[4]PCA-PCF'!$C30</f>
        <v>115.411025</v>
      </c>
      <c r="E31" s="18">
        <f>+'[5]PCA-PCF'!$C30</f>
        <v>114.563845</v>
      </c>
      <c r="F31" s="18">
        <f>+'[6]PCA-PCF'!$C30</f>
        <v>117.93899999999999</v>
      </c>
      <c r="G31" s="18">
        <f>+'[7]PCA-PCF'!$C30</f>
        <v>123.90493833333301</v>
      </c>
      <c r="H31" s="18">
        <f>+'[8]PCA-PCF'!$C30</f>
        <v>116.443486666667</v>
      </c>
      <c r="I31" s="18">
        <f>+'[9]PCA-PCF'!$C30</f>
        <v>113.089</v>
      </c>
      <c r="J31" s="18">
        <f>+'[10]PCA-PCF'!$C30</f>
        <v>109.269331666667</v>
      </c>
      <c r="K31" s="18">
        <f>+'[11]PCA-PCF'!$C30</f>
        <v>108.974765</v>
      </c>
      <c r="L31" s="18">
        <f>+'[12]PCA-PCF'!$C30</f>
        <v>119.75583666666699</v>
      </c>
      <c r="M31" s="18">
        <f>+'[13]PCA-PCF'!$C30</f>
        <v>114.55880999999999</v>
      </c>
      <c r="N31" s="18">
        <f>+'[14]PCA-PCF'!$C30</f>
        <v>110.342741666667</v>
      </c>
      <c r="O31" s="18">
        <f>+'[15]PCA-PCF'!$C30</f>
        <v>111.767</v>
      </c>
      <c r="P31" s="18">
        <f>+'[16]PCA-PCF'!$C30</f>
        <v>110.380468333333</v>
      </c>
      <c r="Q31" s="18">
        <f>+'[17]PCA-PCF'!$C30</f>
        <v>110.231415</v>
      </c>
      <c r="R31" s="18">
        <f>+'[18]PCA-PCF'!$C30</f>
        <v>109.04389500000001</v>
      </c>
      <c r="S31" s="18">
        <f>+'[19]PCA-PCF'!$C30</f>
        <v>108.14383333333301</v>
      </c>
      <c r="T31" s="18">
        <f>+'[20]PCA-PCF'!$C30</f>
        <v>107.094383333333</v>
      </c>
      <c r="U31" s="18">
        <f>+'[21]PCA-PCF'!$C30</f>
        <v>107.270586666667</v>
      </c>
      <c r="V31" s="18">
        <f>+'[22]PCA-PCF'!$C30</f>
        <v>107.34636500000001</v>
      </c>
      <c r="W31" s="18">
        <f>+'[23]PCA-PCF'!$C30</f>
        <v>101.599135</v>
      </c>
      <c r="X31" s="18">
        <f>+'[24]PCA-PCF'!$C30</f>
        <v>98.543476666667004</v>
      </c>
      <c r="Y31" s="18">
        <f>+'[25]PCA-PCF'!$C30</f>
        <v>97.155675000000002</v>
      </c>
      <c r="Z31" s="18">
        <f>+'[26]PCA-PCF'!$C30</f>
        <v>99.951906666667</v>
      </c>
      <c r="AA31" s="18">
        <f>+'[27]PCA-PCF'!$C30</f>
        <v>90.544718333332995</v>
      </c>
      <c r="AB31" s="18">
        <f>+'[28]PCA-PCF'!$C30</f>
        <v>91.494254999999995</v>
      </c>
      <c r="AC31" s="18">
        <f>+'[29]PCA-PCF'!$C30</f>
        <v>89.696285000000003</v>
      </c>
      <c r="AD31" s="18">
        <f>+'[30]PCA-PCF'!$C30</f>
        <v>89.608890000000002</v>
      </c>
      <c r="AE31" s="18">
        <f>+'[31]PCA-PCF'!$C30</f>
        <v>90.755930000000006</v>
      </c>
      <c r="AF31" s="18">
        <f>+'[32]PCA-PCF'!$C30</f>
        <v>90.048428333333007</v>
      </c>
      <c r="AG31" s="18">
        <f>+'[33]PCA-PCF'!$C30</f>
        <v>88.527616666667001</v>
      </c>
      <c r="AH31" s="17">
        <v>0.79166666666666696</v>
      </c>
      <c r="DD31" s="19"/>
    </row>
    <row r="32" spans="1:108" ht="20.100000000000001" customHeight="1" x14ac:dyDescent="0.25">
      <c r="A32" s="16"/>
      <c r="B32" s="17">
        <v>0.83333333333333304</v>
      </c>
      <c r="C32" s="18">
        <f>+'[3]PCA-PCF'!$C31</f>
        <v>123.29524000000001</v>
      </c>
      <c r="D32" s="18">
        <f>+'[4]PCA-PCF'!$C31</f>
        <v>113.089</v>
      </c>
      <c r="E32" s="18">
        <f>+'[5]PCA-PCF'!$C31</f>
        <v>113.089</v>
      </c>
      <c r="F32" s="18">
        <f>+'[6]PCA-PCF'!$C31</f>
        <v>117.489836666667</v>
      </c>
      <c r="G32" s="18">
        <f>+'[7]PCA-PCF'!$C31</f>
        <v>126.00852500000001</v>
      </c>
      <c r="H32" s="18">
        <f>+'[8]PCA-PCF'!$C31</f>
        <v>113.193733333333</v>
      </c>
      <c r="I32" s="18">
        <f>+'[9]PCA-PCF'!$C31</f>
        <v>113.089</v>
      </c>
      <c r="J32" s="18">
        <f>+'[10]PCA-PCF'!$C31</f>
        <v>108.545751666667</v>
      </c>
      <c r="K32" s="18">
        <f>+'[11]PCA-PCF'!$C31</f>
        <v>110.093718333333</v>
      </c>
      <c r="L32" s="18">
        <f>+'[12]PCA-PCF'!$C31</f>
        <v>114.49733000000001</v>
      </c>
      <c r="M32" s="18">
        <f>+'[13]PCA-PCF'!$C31</f>
        <v>107.53134</v>
      </c>
      <c r="N32" s="18">
        <f>+'[14]PCA-PCF'!$C31</f>
        <v>108.74402499999999</v>
      </c>
      <c r="O32" s="18">
        <f>+'[15]PCA-PCF'!$C31</f>
        <v>109.134358333333</v>
      </c>
      <c r="P32" s="18">
        <f>+'[16]PCA-PCF'!$C31</f>
        <v>109.748556666667</v>
      </c>
      <c r="Q32" s="18">
        <f>+'[17]PCA-PCF'!$C31</f>
        <v>109.37018500000001</v>
      </c>
      <c r="R32" s="18">
        <f>+'[18]PCA-PCF'!$C31</f>
        <v>108.39436499999999</v>
      </c>
      <c r="S32" s="18">
        <f>+'[19]PCA-PCF'!$C31</f>
        <v>109.65917166666701</v>
      </c>
      <c r="T32" s="18">
        <f>+'[20]PCA-PCF'!$C31</f>
        <v>111.161296666667</v>
      </c>
      <c r="U32" s="18">
        <f>+'[21]PCA-PCF'!$C31</f>
        <v>106.757873333333</v>
      </c>
      <c r="V32" s="18">
        <f>+'[22]PCA-PCF'!$C31</f>
        <v>102.229668333333</v>
      </c>
      <c r="W32" s="18">
        <f>+'[23]PCA-PCF'!$C31</f>
        <v>99.88</v>
      </c>
      <c r="X32" s="18">
        <f>+'[24]PCA-PCF'!$C31</f>
        <v>94.550120000000007</v>
      </c>
      <c r="Y32" s="18">
        <f>+'[25]PCA-PCF'!$C31</f>
        <v>97.629728333333006</v>
      </c>
      <c r="Z32" s="18">
        <f>+'[26]PCA-PCF'!$C31</f>
        <v>99.011385000000004</v>
      </c>
      <c r="AA32" s="18">
        <f>+'[27]PCA-PCF'!$C31</f>
        <v>89.538491666666999</v>
      </c>
      <c r="AB32" s="18">
        <f>+'[28]PCA-PCF'!$C31</f>
        <v>89.998311666667007</v>
      </c>
      <c r="AC32" s="18">
        <f>+'[29]PCA-PCF'!$C31</f>
        <v>90.180400000000006</v>
      </c>
      <c r="AD32" s="18">
        <f>+'[30]PCA-PCF'!$C31</f>
        <v>89.5</v>
      </c>
      <c r="AE32" s="18">
        <f>+'[31]PCA-PCF'!$C31</f>
        <v>90.611000000000004</v>
      </c>
      <c r="AF32" s="18">
        <f>+'[32]PCA-PCF'!$C31</f>
        <v>89.708233333332998</v>
      </c>
      <c r="AG32" s="18">
        <f>+'[33]PCA-PCF'!$C31</f>
        <v>88.429500000000004</v>
      </c>
      <c r="AH32" s="17">
        <v>0.83333333333333304</v>
      </c>
    </row>
    <row r="33" spans="1:62" ht="20.100000000000001" customHeight="1" x14ac:dyDescent="0.25">
      <c r="A33" s="16"/>
      <c r="B33" s="17">
        <v>0.875</v>
      </c>
      <c r="C33" s="18">
        <f>+'[3]PCA-PCF'!$C32</f>
        <v>117.307048333333</v>
      </c>
      <c r="D33" s="18">
        <f>+'[4]PCA-PCF'!$C32</f>
        <v>114.97409500000001</v>
      </c>
      <c r="E33" s="18">
        <f>+'[5]PCA-PCF'!$C32</f>
        <v>116.267143333333</v>
      </c>
      <c r="F33" s="18">
        <f>+'[6]PCA-PCF'!$C32</f>
        <v>113.25112666666701</v>
      </c>
      <c r="G33" s="18">
        <f>+'[7]PCA-PCF'!$C32</f>
        <v>114.356823333333</v>
      </c>
      <c r="H33" s="18">
        <f>+'[8]PCA-PCF'!$C32</f>
        <v>113.3471</v>
      </c>
      <c r="I33" s="18">
        <f>+'[9]PCA-PCF'!$C32</f>
        <v>115.293333333333</v>
      </c>
      <c r="J33" s="18">
        <f>+'[10]PCA-PCF'!$C32</f>
        <v>108.42883500000001</v>
      </c>
      <c r="K33" s="18">
        <f>+'[11]PCA-PCF'!$C32</f>
        <v>110.163325</v>
      </c>
      <c r="L33" s="18">
        <f>+'[12]PCA-PCF'!$C32</f>
        <v>110.393098333333</v>
      </c>
      <c r="M33" s="18">
        <f>+'[13]PCA-PCF'!$C32</f>
        <v>111.557013333333</v>
      </c>
      <c r="N33" s="18">
        <f>+'[14]PCA-PCF'!$C32</f>
        <v>108.269705</v>
      </c>
      <c r="O33" s="18">
        <f>+'[15]PCA-PCF'!$C32</f>
        <v>108.423993333333</v>
      </c>
      <c r="P33" s="18">
        <f>+'[16]PCA-PCF'!$C32</f>
        <v>110.25961</v>
      </c>
      <c r="Q33" s="18">
        <f>+'[17]PCA-PCF'!$C32</f>
        <v>105.17506</v>
      </c>
      <c r="R33" s="18">
        <f>+'[18]PCA-PCF'!$C32</f>
        <v>108.738043333333</v>
      </c>
      <c r="S33" s="18">
        <f>+'[19]PCA-PCF'!$C32</f>
        <v>102.952581666667</v>
      </c>
      <c r="T33" s="18">
        <f>+'[20]PCA-PCF'!$C32</f>
        <v>109.23815</v>
      </c>
      <c r="U33" s="18">
        <f>+'[21]PCA-PCF'!$C32</f>
        <v>107.289758333333</v>
      </c>
      <c r="V33" s="18">
        <f>+'[22]PCA-PCF'!$C32</f>
        <v>101.29973333333299</v>
      </c>
      <c r="W33" s="18">
        <f>+'[23]PCA-PCF'!$C32</f>
        <v>100.83826166666699</v>
      </c>
      <c r="X33" s="18">
        <f>+'[24]PCA-PCF'!$C32</f>
        <v>89.5</v>
      </c>
      <c r="Y33" s="18">
        <f>+'[25]PCA-PCF'!$C32</f>
        <v>97.443044999999998</v>
      </c>
      <c r="Z33" s="18">
        <f>+'[26]PCA-PCF'!$C32</f>
        <v>92.110375000000005</v>
      </c>
      <c r="AA33" s="18">
        <f>+'[27]PCA-PCF'!$C32</f>
        <v>91.311916666667003</v>
      </c>
      <c r="AB33" s="18">
        <f>+'[28]PCA-PCF'!$C32</f>
        <v>92.492045000000005</v>
      </c>
      <c r="AC33" s="18">
        <f>+'[29]PCA-PCF'!$C32</f>
        <v>89.925124999999994</v>
      </c>
      <c r="AD33" s="18">
        <f>+'[30]PCA-PCF'!$C32</f>
        <v>90.080658333333005</v>
      </c>
      <c r="AE33" s="18">
        <f>+'[31]PCA-PCF'!$C32</f>
        <v>89.289468333333005</v>
      </c>
      <c r="AF33" s="18">
        <f>+'[32]PCA-PCF'!$C32</f>
        <v>88.429500000000004</v>
      </c>
      <c r="AG33" s="18">
        <f>+'[33]PCA-PCF'!$C32</f>
        <v>88.774466666666996</v>
      </c>
      <c r="AH33" s="17">
        <v>0.875</v>
      </c>
    </row>
    <row r="34" spans="1:62" ht="20.100000000000001" customHeight="1" x14ac:dyDescent="0.25">
      <c r="A34" s="16"/>
      <c r="B34" s="17">
        <v>0.91666666666666696</v>
      </c>
      <c r="C34" s="18">
        <f>+'[3]PCA-PCF'!$C33</f>
        <v>114.67484666666699</v>
      </c>
      <c r="D34" s="18">
        <f>+'[4]PCA-PCF'!$C33</f>
        <v>112.042213333333</v>
      </c>
      <c r="E34" s="18">
        <f>+'[5]PCA-PCF'!$C33</f>
        <v>113.378001666667</v>
      </c>
      <c r="F34" s="18">
        <f>+'[6]PCA-PCF'!$C33</f>
        <v>115.26932499999999</v>
      </c>
      <c r="G34" s="18">
        <f>+'[7]PCA-PCF'!$C33</f>
        <v>114.663041666667</v>
      </c>
      <c r="H34" s="18">
        <f>+'[8]PCA-PCF'!$C33</f>
        <v>113.35319</v>
      </c>
      <c r="I34" s="18">
        <f>+'[9]PCA-PCF'!$C33</f>
        <v>113.191246666667</v>
      </c>
      <c r="J34" s="18">
        <f>+'[10]PCA-PCF'!$C33</f>
        <v>107.226545</v>
      </c>
      <c r="K34" s="18">
        <f>+'[11]PCA-PCF'!$C33</f>
        <v>109.50970833333299</v>
      </c>
      <c r="L34" s="18">
        <f>+'[12]PCA-PCF'!$C33</f>
        <v>108.579878333333</v>
      </c>
      <c r="M34" s="18">
        <f>+'[13]PCA-PCF'!$C33</f>
        <v>107.0213</v>
      </c>
      <c r="N34" s="18">
        <f>+'[14]PCA-PCF'!$C33</f>
        <v>107.0213</v>
      </c>
      <c r="O34" s="18">
        <f>+'[15]PCA-PCF'!$C33</f>
        <v>109.70642833333299</v>
      </c>
      <c r="P34" s="18">
        <f>+'[16]PCA-PCF'!$C33</f>
        <v>108.24374166666701</v>
      </c>
      <c r="Q34" s="18">
        <f>+'[17]PCA-PCF'!$C33</f>
        <v>102.45560999999999</v>
      </c>
      <c r="R34" s="18">
        <f>+'[18]PCA-PCF'!$C33</f>
        <v>102.96598</v>
      </c>
      <c r="S34" s="18">
        <f>+'[19]PCA-PCF'!$C33</f>
        <v>100.859086666667</v>
      </c>
      <c r="T34" s="18">
        <f>+'[20]PCA-PCF'!$C33</f>
        <v>100.557356666667</v>
      </c>
      <c r="U34" s="18">
        <f>+'[21]PCA-PCF'!$C33</f>
        <v>102.563475</v>
      </c>
      <c r="V34" s="18">
        <f>+'[22]PCA-PCF'!$C33</f>
        <v>101.29498</v>
      </c>
      <c r="W34" s="18">
        <f>+'[23]PCA-PCF'!$C33</f>
        <v>101.65294666666701</v>
      </c>
      <c r="X34" s="18">
        <f>+'[24]PCA-PCF'!$C33</f>
        <v>89.5</v>
      </c>
      <c r="Y34" s="18">
        <f>+'[25]PCA-PCF'!$C33</f>
        <v>91.393393333332995</v>
      </c>
      <c r="Z34" s="18">
        <f>+'[26]PCA-PCF'!$C33</f>
        <v>90.933441666666994</v>
      </c>
      <c r="AA34" s="18">
        <f>+'[27]PCA-PCF'!$C33</f>
        <v>89.554389999999998</v>
      </c>
      <c r="AB34" s="18">
        <f>+'[28]PCA-PCF'!$C33</f>
        <v>87.961518333333004</v>
      </c>
      <c r="AC34" s="18">
        <f>+'[29]PCA-PCF'!$C33</f>
        <v>90.48657</v>
      </c>
      <c r="AD34" s="18">
        <f>+'[30]PCA-PCF'!$C33</f>
        <v>91.735273333332998</v>
      </c>
      <c r="AE34" s="18">
        <f>+'[31]PCA-PCF'!$C33</f>
        <v>89.687754999999996</v>
      </c>
      <c r="AF34" s="18">
        <f>+'[32]PCA-PCF'!$C33</f>
        <v>90.332968333333</v>
      </c>
      <c r="AG34" s="18">
        <f>+'[33]PCA-PCF'!$C33</f>
        <v>89.385570000000001</v>
      </c>
      <c r="AH34" s="17">
        <v>0.91666666666666696</v>
      </c>
    </row>
    <row r="35" spans="1:62" ht="20.100000000000001" customHeight="1" x14ac:dyDescent="0.25">
      <c r="A35" s="16"/>
      <c r="B35" s="17">
        <v>0.95833333333333304</v>
      </c>
      <c r="C35" s="18">
        <f>+'[3]PCA-PCF'!$C34</f>
        <v>114.97545333333299</v>
      </c>
      <c r="D35" s="18">
        <f>+'[4]PCA-PCF'!$C34</f>
        <v>109.528345</v>
      </c>
      <c r="E35" s="18">
        <f>+'[5]PCA-PCF'!$C34</f>
        <v>109.191883333333</v>
      </c>
      <c r="F35" s="18">
        <f>+'[6]PCA-PCF'!$C34</f>
        <v>115.568018333333</v>
      </c>
      <c r="G35" s="18">
        <f>+'[7]PCA-PCF'!$C34</f>
        <v>114.802195</v>
      </c>
      <c r="H35" s="18">
        <f>+'[8]PCA-PCF'!$C34</f>
        <v>116.50121166666599</v>
      </c>
      <c r="I35" s="18">
        <f>+'[9]PCA-PCF'!$C34</f>
        <v>113.089</v>
      </c>
      <c r="J35" s="18">
        <f>+'[10]PCA-PCF'!$C34</f>
        <v>105.46</v>
      </c>
      <c r="K35" s="18">
        <f>+'[11]PCA-PCF'!$C34</f>
        <v>104.498186666667</v>
      </c>
      <c r="L35" s="18">
        <f>+'[12]PCA-PCF'!$C34</f>
        <v>106.563233333333</v>
      </c>
      <c r="M35" s="18">
        <f>+'[13]PCA-PCF'!$C34</f>
        <v>106.532585</v>
      </c>
      <c r="N35" s="18">
        <f>+'[14]PCA-PCF'!$C34</f>
        <v>110.38564333333299</v>
      </c>
      <c r="O35" s="18">
        <f>+'[15]PCA-PCF'!$C34</f>
        <v>106.116953333333</v>
      </c>
      <c r="P35" s="18">
        <f>+'[16]PCA-PCF'!$C34</f>
        <v>103.931895</v>
      </c>
      <c r="Q35" s="18">
        <f>+'[17]PCA-PCF'!$C34</f>
        <v>97.519493333333003</v>
      </c>
      <c r="R35" s="18">
        <f>+'[18]PCA-PCF'!$C34</f>
        <v>100.612308333333</v>
      </c>
      <c r="S35" s="18">
        <f>+'[19]PCA-PCF'!$C34</f>
        <v>101.389686666667</v>
      </c>
      <c r="T35" s="18">
        <f>+'[20]PCA-PCF'!$C34</f>
        <v>99.790846666666994</v>
      </c>
      <c r="U35" s="18">
        <f>+'[21]PCA-PCF'!$C34</f>
        <v>100.649885</v>
      </c>
      <c r="V35" s="18">
        <f>+'[22]PCA-PCF'!$C34</f>
        <v>99.88</v>
      </c>
      <c r="W35" s="18">
        <f>+'[23]PCA-PCF'!$C34</f>
        <v>97.590183333333002</v>
      </c>
      <c r="X35" s="18">
        <f>+'[24]PCA-PCF'!$C34</f>
        <v>91.583896666667002</v>
      </c>
      <c r="Y35" s="18">
        <f>+'[25]PCA-PCF'!$C34</f>
        <v>89.692298333333</v>
      </c>
      <c r="Z35" s="18">
        <f>+'[26]PCA-PCF'!$C34</f>
        <v>89.456686666666997</v>
      </c>
      <c r="AA35" s="18">
        <f>+'[27]PCA-PCF'!$C34</f>
        <v>89.5</v>
      </c>
      <c r="AB35" s="18">
        <f>+'[28]PCA-PCF'!$C34</f>
        <v>85.112136666666999</v>
      </c>
      <c r="AC35" s="18">
        <f>+'[29]PCA-PCF'!$C34</f>
        <v>91.038608333333002</v>
      </c>
      <c r="AD35" s="18">
        <f>+'[30]PCA-PCF'!$C34</f>
        <v>89.5</v>
      </c>
      <c r="AE35" s="18">
        <f>+'[31]PCA-PCF'!$C34</f>
        <v>90.326453333333006</v>
      </c>
      <c r="AF35" s="18">
        <f>+'[32]PCA-PCF'!$C34</f>
        <v>86.776200000000003</v>
      </c>
      <c r="AG35" s="18">
        <f>+'[33]PCA-PCF'!$C34</f>
        <v>87.81</v>
      </c>
      <c r="AH35" s="17">
        <v>0.95833333333333304</v>
      </c>
    </row>
    <row r="36" spans="1:62" ht="20.100000000000001" customHeight="1" x14ac:dyDescent="0.25">
      <c r="A36" s="16"/>
      <c r="B36" s="20" t="s">
        <v>3</v>
      </c>
      <c r="C36" s="18">
        <f>+'[3]PCA-PCF'!$C35</f>
        <v>111.96519000000001</v>
      </c>
      <c r="D36" s="18">
        <f>+'[4]PCA-PCF'!$C35</f>
        <v>108.08425</v>
      </c>
      <c r="E36" s="18">
        <f>+'[5]PCA-PCF'!$C35</f>
        <v>108.434418333333</v>
      </c>
      <c r="F36" s="18">
        <f>+'[6]PCA-PCF'!$C35</f>
        <v>113.02149666666701</v>
      </c>
      <c r="G36" s="18">
        <f>+'[7]PCA-PCF'!$C35</f>
        <v>115.180515</v>
      </c>
      <c r="H36" s="18">
        <f>+'[8]PCA-PCF'!$C35</f>
        <v>113.019155</v>
      </c>
      <c r="I36" s="18">
        <f>+'[9]PCA-PCF'!$C35</f>
        <v>113.089</v>
      </c>
      <c r="J36" s="18">
        <f>+'[10]PCA-PCF'!$C35</f>
        <v>105.460558333333</v>
      </c>
      <c r="K36" s="18">
        <f>+'[11]PCA-PCF'!$C35</f>
        <v>102.30110999999999</v>
      </c>
      <c r="L36" s="18">
        <f>+'[12]PCA-PCF'!$C35</f>
        <v>105.257443333333</v>
      </c>
      <c r="M36" s="18">
        <f>+'[13]PCA-PCF'!$C35</f>
        <v>105.46429999999999</v>
      </c>
      <c r="N36" s="18">
        <f>+'[14]PCA-PCF'!$C35</f>
        <v>105.292336666667</v>
      </c>
      <c r="O36" s="18">
        <f>+'[15]PCA-PCF'!$C35</f>
        <v>102.616993333333</v>
      </c>
      <c r="P36" s="18">
        <f>+'[16]PCA-PCF'!$C35</f>
        <v>101.912595</v>
      </c>
      <c r="Q36" s="18">
        <f>+'[17]PCA-PCF'!$C35</f>
        <v>97.822819999999993</v>
      </c>
      <c r="R36" s="18">
        <f>+'[18]PCA-PCF'!$C35</f>
        <v>99.88</v>
      </c>
      <c r="S36" s="18">
        <f>+'[19]PCA-PCF'!$C35</f>
        <v>99.88</v>
      </c>
      <c r="T36" s="18">
        <f>+'[20]PCA-PCF'!$C35</f>
        <v>100.746086666667</v>
      </c>
      <c r="U36" s="18">
        <f>+'[21]PCA-PCF'!$C35</f>
        <v>99.88</v>
      </c>
      <c r="V36" s="18">
        <f>+'[22]PCA-PCF'!$C35</f>
        <v>98.987920000000003</v>
      </c>
      <c r="W36" s="18">
        <f>+'[23]PCA-PCF'!$C35</f>
        <v>97.361099999999993</v>
      </c>
      <c r="X36" s="18">
        <f>+'[24]PCA-PCF'!$C35</f>
        <v>89.5</v>
      </c>
      <c r="Y36" s="18">
        <f>+'[25]PCA-PCF'!$C35</f>
        <v>91.284433333332998</v>
      </c>
      <c r="Z36" s="18">
        <f>+'[26]PCA-PCF'!$C35</f>
        <v>90.751771666666997</v>
      </c>
      <c r="AA36" s="18">
        <f>+'[27]PCA-PCF'!$C35</f>
        <v>90.347660000000005</v>
      </c>
      <c r="AB36" s="18">
        <f>+'[28]PCA-PCF'!$C35</f>
        <v>86.174340000000001</v>
      </c>
      <c r="AC36" s="18">
        <f>+'[29]PCA-PCF'!$C35</f>
        <v>89.5</v>
      </c>
      <c r="AD36" s="18">
        <f>+'[30]PCA-PCF'!$C35</f>
        <v>89.5</v>
      </c>
      <c r="AE36" s="18">
        <f>+'[31]PCA-PCF'!$C35</f>
        <v>86.714361666667003</v>
      </c>
      <c r="AF36" s="18">
        <f>+'[32]PCA-PCF'!$C35</f>
        <v>83.821008333332998</v>
      </c>
      <c r="AG36" s="18">
        <f>+'[33]PCA-PCF'!$C35</f>
        <v>87.81</v>
      </c>
      <c r="AH36" s="20" t="s">
        <v>3</v>
      </c>
    </row>
    <row r="37" spans="1:62" x14ac:dyDescent="0.25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.100000000000001" customHeight="1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 x14ac:dyDescent="0.25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25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 x14ac:dyDescent="0.25">
      <c r="B41" s="24"/>
      <c r="C41" s="15">
        <f>+[34]Sheet1!$B$10</f>
        <v>41974</v>
      </c>
      <c r="D41" s="15">
        <f>+[35]Sheet1!$B$10</f>
        <v>41975</v>
      </c>
      <c r="E41" s="15">
        <f>+[36]Sheet1!$B$10</f>
        <v>41976</v>
      </c>
      <c r="F41" s="15">
        <f>+[37]Sheet1!$B$10</f>
        <v>41977</v>
      </c>
      <c r="G41" s="15">
        <f>+[38]Sheet1!$B$10</f>
        <v>41978</v>
      </c>
      <c r="H41" s="15">
        <f>+[39]Sheet1!$B$10</f>
        <v>41979</v>
      </c>
      <c r="I41" s="15">
        <f>+[40]Sheet1!$B$10</f>
        <v>41980</v>
      </c>
      <c r="J41" s="15">
        <f>+[41]Sheet1!$B$10</f>
        <v>41981</v>
      </c>
      <c r="K41" s="15">
        <f>+[42]Sheet1!$B$10</f>
        <v>41982</v>
      </c>
      <c r="L41" s="15">
        <f>+[43]Sheet1!$B$10</f>
        <v>41983</v>
      </c>
      <c r="M41" s="15">
        <f>+[44]Sheet1!$B$10</f>
        <v>41984</v>
      </c>
      <c r="N41" s="15">
        <f>+[45]Sheet1!$B$10</f>
        <v>41985</v>
      </c>
      <c r="O41" s="15">
        <f>+[46]Sheet1!$B$10</f>
        <v>41986</v>
      </c>
      <c r="P41" s="15">
        <f>+[47]Sheet1!$B$10</f>
        <v>41987</v>
      </c>
      <c r="Q41" s="15">
        <f>+[48]Sheet1!$B$10</f>
        <v>41988</v>
      </c>
      <c r="R41" s="15">
        <f>+[49]Sheet1!$B$10</f>
        <v>41989</v>
      </c>
      <c r="S41" s="15">
        <f>+[50]Sheet1!$B$10</f>
        <v>41990</v>
      </c>
      <c r="T41" s="15">
        <f>+[51]Sheet1!$B$10</f>
        <v>41991</v>
      </c>
      <c r="U41" s="15">
        <f>+[52]Sheet1!$B$10</f>
        <v>41992</v>
      </c>
      <c r="V41" s="15">
        <f>+[53]Sheet1!$B$10</f>
        <v>41993</v>
      </c>
      <c r="W41" s="15">
        <f>+[54]Sheet1!$B$10</f>
        <v>41994</v>
      </c>
      <c r="X41" s="15">
        <f>+[55]Sheet1!$B$10</f>
        <v>41995</v>
      </c>
      <c r="Y41" s="15">
        <f>+[56]Sheet1!$B$10</f>
        <v>41996</v>
      </c>
      <c r="Z41" s="15">
        <f>+[57]Sheet1!$B$10</f>
        <v>41997</v>
      </c>
      <c r="AA41" s="15">
        <f>+[58]Sheet1!$B$10</f>
        <v>41998</v>
      </c>
      <c r="AB41" s="15">
        <f>+[59]Sheet1!$B$10</f>
        <v>41999</v>
      </c>
      <c r="AC41" s="15">
        <f>+[60]Sheet1!$B$10</f>
        <v>42000</v>
      </c>
      <c r="AD41" s="15">
        <f>+[61]Sheet1!$B$10</f>
        <v>42001</v>
      </c>
      <c r="AE41" s="15">
        <f>+[62]Sheet1!$B$10</f>
        <v>42002</v>
      </c>
      <c r="AF41" s="15">
        <f>+[63]Sheet1!$B$10</f>
        <v>42003</v>
      </c>
      <c r="AG41" s="15">
        <f>+[64]Sheet1!$B$10</f>
        <v>42004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 x14ac:dyDescent="0.25">
      <c r="B42" s="26" t="s">
        <v>5</v>
      </c>
      <c r="C42" s="18">
        <f>+[34]Sheet1!$N$110</f>
        <v>0.5</v>
      </c>
      <c r="D42" s="18">
        <f>+[35]Sheet1!$N$110</f>
        <v>0.5</v>
      </c>
      <c r="E42" s="18">
        <f>+[36]Sheet1!$N$110</f>
        <v>0.5</v>
      </c>
      <c r="F42" s="18">
        <f>+[37]Sheet1!$N$110</f>
        <v>0.5</v>
      </c>
      <c r="G42" s="18">
        <f>+[38]Sheet1!$N$110</f>
        <v>0.5</v>
      </c>
      <c r="H42" s="18">
        <f>+[39]Sheet1!$N$110</f>
        <v>0.5</v>
      </c>
      <c r="I42" s="18">
        <f>+[40]Sheet1!$N$110</f>
        <v>0.5</v>
      </c>
      <c r="J42" s="18">
        <f>+[41]Sheet1!$N$110</f>
        <v>0.5</v>
      </c>
      <c r="K42" s="18">
        <f>+[42]Sheet1!$N$110</f>
        <v>0.5</v>
      </c>
      <c r="L42" s="18">
        <f>+[43]Sheet1!$N$110</f>
        <v>0.5</v>
      </c>
      <c r="M42" s="18">
        <f>+[44]Sheet1!$N$110</f>
        <v>0.5</v>
      </c>
      <c r="N42" s="18">
        <f>+[45]Sheet1!$N$110</f>
        <v>190</v>
      </c>
      <c r="O42" s="18">
        <f>+[46]Sheet1!$N$110</f>
        <v>0.5</v>
      </c>
      <c r="P42" s="18">
        <f>+[47]Sheet1!$N$110</f>
        <v>190</v>
      </c>
      <c r="Q42" s="18">
        <f>+[48]Sheet1!$N$110</f>
        <v>0.5</v>
      </c>
      <c r="R42" s="18">
        <f>+[49]Sheet1!$N$110</f>
        <v>0.5</v>
      </c>
      <c r="S42" s="18">
        <f>+[50]Sheet1!$N$110</f>
        <v>0.5</v>
      </c>
      <c r="T42" s="18">
        <f>+[51]Sheet1!$N$110</f>
        <v>0.5</v>
      </c>
      <c r="U42" s="18">
        <f>+[52]Sheet1!$N$110</f>
        <v>0.5</v>
      </c>
      <c r="V42" s="18">
        <f>+[53]Sheet1!$N$110</f>
        <v>0.5</v>
      </c>
      <c r="W42" s="18">
        <f>+[54]Sheet1!$N$110</f>
        <v>0.5</v>
      </c>
      <c r="X42" s="18">
        <f>+[55]Sheet1!$N$110</f>
        <v>0.5</v>
      </c>
      <c r="Y42" s="18">
        <f>+[56]Sheet1!$N$110</f>
        <v>0.5</v>
      </c>
      <c r="Z42" s="18">
        <f>+[57]Sheet1!$N$110</f>
        <v>0.5</v>
      </c>
      <c r="AA42" s="18">
        <f>+[58]Sheet1!$N$110</f>
        <v>0.5</v>
      </c>
      <c r="AB42" s="18">
        <f>+[59]Sheet1!$N$110</f>
        <v>0.5</v>
      </c>
      <c r="AC42" s="18">
        <f>+[60]Sheet1!$N$110</f>
        <v>0.5</v>
      </c>
      <c r="AD42" s="18">
        <f>+[61]Sheet1!$N$110</f>
        <v>0.5</v>
      </c>
      <c r="AE42" s="18">
        <f>+[62]Sheet1!$N$110</f>
        <v>0.5</v>
      </c>
      <c r="AF42" s="18">
        <f>+[63]Sheet1!$N$110</f>
        <v>0.5</v>
      </c>
      <c r="AG42" s="18">
        <f>+[64]Sheet1!$N$110</f>
        <v>0.5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 x14ac:dyDescent="0.25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25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25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5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5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5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5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5">
      <c r="B50" s="30" t="s">
        <v>10</v>
      </c>
      <c r="C50" s="18">
        <f>MAX($C$13:$AF$36)</f>
        <v>126.324908333333</v>
      </c>
      <c r="D50" s="18">
        <f>MIN($C$13:$AF$36)</f>
        <v>81.070999999999998</v>
      </c>
      <c r="E50" s="18">
        <f>+[1]LIQUIDAC!BV288/[1]LIQUIDAC!BU288</f>
        <v>95.816223828554342</v>
      </c>
      <c r="F50" s="18">
        <f>AVERAGE($C$13:$AF$36)</f>
        <v>101.77293884490733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5">
      <c r="B51" s="30" t="s">
        <v>11</v>
      </c>
      <c r="C51" s="18">
        <f>MAX($C$42:$AF$42)</f>
        <v>190</v>
      </c>
      <c r="D51" s="18">
        <f>MIN($C$42:$AF$42)</f>
        <v>0.5</v>
      </c>
      <c r="E51" s="18">
        <f>[1]LIQUIDAC!BV290/[1]LIQUIDAC!BU290</f>
        <v>57.352622726647432</v>
      </c>
      <c r="F51" s="18">
        <f>AVERAGE($C$42:$AF$42)</f>
        <v>13.133333333333333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5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5">
      <c r="B53" s="24"/>
      <c r="C53" s="21"/>
      <c r="E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conditionalFormatting sqref="C11:Q11">
    <cfRule type="cellIs" dxfId="22" priority="19" stopIfTrue="1" operator="equal">
      <formula>TRUNC(C$12,0)</formula>
    </cfRule>
  </conditionalFormatting>
  <conditionalFormatting sqref="C42:O42 Q42">
    <cfRule type="cellIs" dxfId="21" priority="20" stopIfTrue="1" operator="equal">
      <formula>$C$51</formula>
    </cfRule>
    <cfRule type="cellIs" dxfId="20" priority="21" stopIfTrue="1" operator="equal">
      <formula>$D$51</formula>
    </cfRule>
  </conditionalFormatting>
  <conditionalFormatting sqref="C37">
    <cfRule type="cellIs" dxfId="19" priority="18" operator="notEqual">
      <formula>0</formula>
    </cfRule>
  </conditionalFormatting>
  <conditionalFormatting sqref="C11:Q11">
    <cfRule type="cellIs" dxfId="18" priority="17" stopIfTrue="1" operator="equal">
      <formula>TRUNC(C$12,0)</formula>
    </cfRule>
  </conditionalFormatting>
  <conditionalFormatting sqref="C13:C36">
    <cfRule type="cellIs" dxfId="17" priority="16" operator="equal">
      <formula>$D$50</formula>
    </cfRule>
    <cfRule type="cellIs" dxfId="16" priority="22" stopIfTrue="1" operator="equal">
      <formula>$C$50</formula>
    </cfRule>
    <cfRule type="cellIs" dxfId="15" priority="23" stopIfTrue="1" operator="equal">
      <formula>$D$50</formula>
    </cfRule>
  </conditionalFormatting>
  <conditionalFormatting sqref="R11:AG11">
    <cfRule type="cellIs" dxfId="14" priority="13" stopIfTrue="1" operator="equal">
      <formula>TRUNC(R$12,0)</formula>
    </cfRule>
  </conditionalFormatting>
  <conditionalFormatting sqref="R42:AF42">
    <cfRule type="cellIs" dxfId="13" priority="14" stopIfTrue="1" operator="equal">
      <formula>$C$51</formula>
    </cfRule>
    <cfRule type="cellIs" dxfId="12" priority="15" stopIfTrue="1" operator="equal">
      <formula>$D$51</formula>
    </cfRule>
  </conditionalFormatting>
  <conditionalFormatting sqref="R11:AG11">
    <cfRule type="cellIs" dxfId="11" priority="12" stopIfTrue="1" operator="equal">
      <formula>TRUNC(R$12,0)</formula>
    </cfRule>
  </conditionalFormatting>
  <conditionalFormatting sqref="D37:AG37">
    <cfRule type="cellIs" dxfId="10" priority="9" operator="notEqual">
      <formula>0</formula>
    </cfRule>
  </conditionalFormatting>
  <conditionalFormatting sqref="D13:AG36">
    <cfRule type="cellIs" dxfId="9" priority="8" operator="equal">
      <formula>$D$50</formula>
    </cfRule>
    <cfRule type="cellIs" dxfId="8" priority="10" stopIfTrue="1" operator="equal">
      <formula>$C$50</formula>
    </cfRule>
    <cfRule type="cellIs" dxfId="7" priority="11" stopIfTrue="1" operator="equal">
      <formula>$D$50</formula>
    </cfRule>
  </conditionalFormatting>
  <conditionalFormatting sqref="C50:F50">
    <cfRule type="cellIs" dxfId="6" priority="5" operator="equal">
      <formula>$D$50</formula>
    </cfRule>
    <cfRule type="cellIs" dxfId="5" priority="6" stopIfTrue="1" operator="equal">
      <formula>$C$50</formula>
    </cfRule>
    <cfRule type="cellIs" dxfId="4" priority="7" stopIfTrue="1" operator="equal">
      <formula>$D$50</formula>
    </cfRule>
  </conditionalFormatting>
  <conditionalFormatting sqref="P42">
    <cfRule type="cellIs" dxfId="3" priority="3" stopIfTrue="1" operator="equal">
      <formula>$C$51</formula>
    </cfRule>
    <cfRule type="cellIs" dxfId="2" priority="4" stopIfTrue="1" operator="equal">
      <formula>$D$51</formula>
    </cfRule>
  </conditionalFormatting>
  <conditionalFormatting sqref="AG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54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2015-01-15T15:25:04Z</dcterms:created>
  <dcterms:modified xsi:type="dcterms:W3CDTF">2015-01-15T15:25:16Z</dcterms:modified>
</cp:coreProperties>
</file>