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195" windowHeight="927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Contratada">[1]INY!$B$1048575</definedName>
    <definedName name="_xlnm.Print_Area" localSheetId="0">PRECIOS!$B$2:$AG$52</definedName>
  </definedNames>
  <calcPr calcId="144525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51" i="1" s="1"/>
  <c r="D42" i="1"/>
  <c r="C42" i="1"/>
  <c r="F51" i="1" s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F50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C50" i="1" l="1"/>
  <c r="D50" i="1"/>
  <c r="D51" i="1"/>
  <c r="C37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<sst xmlns="http://schemas.openxmlformats.org/spreadsheetml/2006/main" count="14" uniqueCount="12">
  <si>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</si>
  <si>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ENERO 2014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</si>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</sst>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9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0" fillId="4" borderId="0" xfId="0" applyFill="1"/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24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609975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30</xdr:col>
      <xdr:colOff>276225</xdr:colOff>
      <xdr:row>3</xdr:row>
      <xdr:rowOff>47625</xdr:rowOff>
    </xdr:from>
    <xdr:to>
      <xdr:col>32</xdr:col>
      <xdr:colOff>554990</xdr:colOff>
      <xdr:row>7</xdr:row>
      <xdr:rowOff>66675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983325" y="847725"/>
          <a:ext cx="155511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Ene_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0801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0901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1001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1101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1201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1301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1401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1501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1601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1701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Precio%20de%20Energ&#237;a%20de%20Ene%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1801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1901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2001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2101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2201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2301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2401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2501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2601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2701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0101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2801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290120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3001201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31012014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0101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0201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0301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0401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0501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0601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0201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0701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0801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0901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1001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1101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1201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1301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1401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1501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1601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0301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1701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1801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1901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2001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2101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2201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2301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2401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2501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2601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0401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2701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2801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290114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300114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_pot_3101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0501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0601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1%20Enero%2014/Transacciones_0701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EXT"/>
      <sheetName val="INY"/>
      <sheetName val="PRECIOS"/>
      <sheetName val="LIQUIDAC"/>
      <sheetName val="PEAJE"/>
      <sheetName val="HPA-POT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HPA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/>
      <sheetData sheetId="4">
        <row r="1048575">
          <cell r="B1048575" t="str">
            <v>SI</v>
          </cell>
        </row>
      </sheetData>
      <sheetData sheetId="5"/>
      <sheetData sheetId="6">
        <row r="288">
          <cell r="BU288">
            <v>38311.847238193433</v>
          </cell>
          <cell r="BV288">
            <v>3845425.9247872252</v>
          </cell>
        </row>
        <row r="290">
          <cell r="BU290">
            <v>-110.007764839548</v>
          </cell>
          <cell r="BV290">
            <v>-12721.717515549713</v>
          </cell>
        </row>
      </sheetData>
      <sheetData sheetId="7">
        <row r="8">
          <cell r="C8" t="str">
            <v>PERIODO: 01.ENERO.2014 - 31.ENERO.2014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08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41647</v>
          </cell>
        </row>
      </sheetData>
      <sheetData sheetId="9"/>
      <sheetData sheetId="10">
        <row r="7">
          <cell r="B7">
            <v>41647</v>
          </cell>
        </row>
      </sheetData>
      <sheetData sheetId="11">
        <row r="7">
          <cell r="B7">
            <v>41647</v>
          </cell>
        </row>
      </sheetData>
      <sheetData sheetId="12">
        <row r="7">
          <cell r="B7">
            <v>41647</v>
          </cell>
        </row>
      </sheetData>
      <sheetData sheetId="13">
        <row r="7">
          <cell r="B7">
            <v>41647</v>
          </cell>
        </row>
      </sheetData>
      <sheetData sheetId="14">
        <row r="36">
          <cell r="B36">
            <v>285.4595215167563</v>
          </cell>
        </row>
      </sheetData>
      <sheetData sheetId="15"/>
      <sheetData sheetId="16">
        <row r="8">
          <cell r="B8">
            <v>41647</v>
          </cell>
        </row>
        <row r="12">
          <cell r="C12">
            <v>154.98394166666699</v>
          </cell>
        </row>
        <row r="13">
          <cell r="C13">
            <v>153.350551666667</v>
          </cell>
        </row>
        <row r="14">
          <cell r="C14">
            <v>155.22042500000001</v>
          </cell>
        </row>
        <row r="15">
          <cell r="C15">
            <v>150.14099999999999</v>
          </cell>
        </row>
        <row r="16">
          <cell r="C16">
            <v>150.14099999999999</v>
          </cell>
        </row>
        <row r="17">
          <cell r="C17">
            <v>150.14099999999999</v>
          </cell>
        </row>
        <row r="18">
          <cell r="C18">
            <v>151.78342833333301</v>
          </cell>
        </row>
        <row r="19">
          <cell r="C19">
            <v>152.01183666666699</v>
          </cell>
        </row>
        <row r="20">
          <cell r="C20">
            <v>151.890246666667</v>
          </cell>
        </row>
        <row r="21">
          <cell r="C21">
            <v>157.28750666666701</v>
          </cell>
        </row>
        <row r="22">
          <cell r="C22">
            <v>158.19800000000001</v>
          </cell>
        </row>
        <row r="23">
          <cell r="C23">
            <v>159.306031666667</v>
          </cell>
        </row>
        <row r="24">
          <cell r="C24">
            <v>158.48604</v>
          </cell>
        </row>
        <row r="25">
          <cell r="C25">
            <v>158.260651666667</v>
          </cell>
        </row>
        <row r="26">
          <cell r="C26">
            <v>161.47124500000001</v>
          </cell>
        </row>
        <row r="27">
          <cell r="C27">
            <v>161.85521</v>
          </cell>
        </row>
        <row r="28">
          <cell r="C28">
            <v>158.35333</v>
          </cell>
        </row>
        <row r="29">
          <cell r="C29">
            <v>158.95556500000001</v>
          </cell>
        </row>
        <row r="30">
          <cell r="C30">
            <v>161.53846833333299</v>
          </cell>
        </row>
        <row r="31">
          <cell r="C31">
            <v>161.15730833333299</v>
          </cell>
        </row>
        <row r="32">
          <cell r="C32">
            <v>159.59894333333301</v>
          </cell>
        </row>
        <row r="33">
          <cell r="C33">
            <v>159.83104499999999</v>
          </cell>
        </row>
        <row r="34">
          <cell r="C34">
            <v>156.00298833333301</v>
          </cell>
        </row>
        <row r="35">
          <cell r="C35">
            <v>153.98320000000001</v>
          </cell>
        </row>
      </sheetData>
      <sheetData sheetId="17">
        <row r="36">
          <cell r="I36">
            <v>288.54449999999997</v>
          </cell>
        </row>
      </sheetData>
      <sheetData sheetId="18">
        <row r="36">
          <cell r="G36">
            <v>565.96741666666651</v>
          </cell>
        </row>
      </sheetData>
      <sheetData sheetId="19"/>
      <sheetData sheetId="20"/>
      <sheetData sheetId="21"/>
      <sheetData sheetId="22"/>
      <sheetData sheetId="23">
        <row r="36">
          <cell r="E36">
            <v>366.62399999999997</v>
          </cell>
        </row>
      </sheetData>
      <sheetData sheetId="24"/>
      <sheetData sheetId="25"/>
      <sheetData sheetId="26"/>
      <sheetData sheetId="27">
        <row r="36">
          <cell r="H36">
            <v>509.58399999999995</v>
          </cell>
        </row>
      </sheetData>
      <sheetData sheetId="28"/>
      <sheetData sheetId="29"/>
      <sheetData sheetId="30"/>
      <sheetData sheetId="31"/>
      <sheetData sheetId="32">
        <row r="36">
          <cell r="E36">
            <v>262.38786961119843</v>
          </cell>
        </row>
      </sheetData>
      <sheetData sheetId="33">
        <row r="12">
          <cell r="S12">
            <v>2.512</v>
          </cell>
        </row>
      </sheetData>
      <sheetData sheetId="34">
        <row r="36">
          <cell r="E36">
            <v>169.292130388803</v>
          </cell>
        </row>
      </sheetData>
      <sheetData sheetId="35">
        <row r="36">
          <cell r="E36">
            <v>239.47999999999993</v>
          </cell>
        </row>
      </sheetData>
      <sheetData sheetId="36"/>
      <sheetData sheetId="37">
        <row r="36">
          <cell r="E36">
            <v>380.14400000000001</v>
          </cell>
        </row>
      </sheetData>
      <sheetData sheetId="38">
        <row r="36">
          <cell r="E36">
            <v>106.93931339999999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09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41648</v>
          </cell>
        </row>
      </sheetData>
      <sheetData sheetId="9"/>
      <sheetData sheetId="10">
        <row r="7">
          <cell r="B7">
            <v>41648</v>
          </cell>
        </row>
      </sheetData>
      <sheetData sheetId="11">
        <row r="7">
          <cell r="B7">
            <v>41648</v>
          </cell>
        </row>
      </sheetData>
      <sheetData sheetId="12">
        <row r="7">
          <cell r="B7">
            <v>41648</v>
          </cell>
        </row>
      </sheetData>
      <sheetData sheetId="13">
        <row r="7">
          <cell r="B7">
            <v>41648</v>
          </cell>
        </row>
      </sheetData>
      <sheetData sheetId="14">
        <row r="36">
          <cell r="B36">
            <v>283.14720111017073</v>
          </cell>
        </row>
      </sheetData>
      <sheetData sheetId="15"/>
      <sheetData sheetId="16">
        <row r="8">
          <cell r="B8">
            <v>41648</v>
          </cell>
        </row>
        <row r="12">
          <cell r="C12">
            <v>156.35665666666699</v>
          </cell>
        </row>
        <row r="13">
          <cell r="C13">
            <v>146.435845</v>
          </cell>
        </row>
        <row r="14">
          <cell r="C14">
            <v>147.50105833333299</v>
          </cell>
        </row>
        <row r="15">
          <cell r="C15">
            <v>148.14425666666699</v>
          </cell>
        </row>
        <row r="16">
          <cell r="C16">
            <v>149</v>
          </cell>
        </row>
        <row r="17">
          <cell r="C17">
            <v>149</v>
          </cell>
        </row>
        <row r="18">
          <cell r="C18">
            <v>149</v>
          </cell>
        </row>
        <row r="19">
          <cell r="C19">
            <v>152.16993666666701</v>
          </cell>
        </row>
        <row r="20">
          <cell r="C20">
            <v>159.595395</v>
          </cell>
        </row>
        <row r="21">
          <cell r="C21">
            <v>158.15045333333401</v>
          </cell>
        </row>
        <row r="22">
          <cell r="C22">
            <v>158.19800000000001</v>
          </cell>
        </row>
        <row r="23">
          <cell r="C23">
            <v>159.318446666667</v>
          </cell>
        </row>
        <row r="24">
          <cell r="C24">
            <v>161.79648</v>
          </cell>
        </row>
        <row r="25">
          <cell r="C25">
            <v>159.70876166666699</v>
          </cell>
        </row>
        <row r="26">
          <cell r="C26">
            <v>158.32187833333401</v>
          </cell>
        </row>
        <row r="27">
          <cell r="C27">
            <v>158.20122499999999</v>
          </cell>
        </row>
        <row r="28">
          <cell r="C28">
            <v>160.55115833333301</v>
          </cell>
        </row>
        <row r="29">
          <cell r="C29">
            <v>160.24301666666699</v>
          </cell>
        </row>
        <row r="30">
          <cell r="C30">
            <v>158.618658333334</v>
          </cell>
        </row>
        <row r="31">
          <cell r="C31">
            <v>160.67157166666701</v>
          </cell>
        </row>
        <row r="32">
          <cell r="C32">
            <v>159.634903333333</v>
          </cell>
        </row>
        <row r="33">
          <cell r="C33">
            <v>156.40213</v>
          </cell>
        </row>
        <row r="34">
          <cell r="C34">
            <v>150.69789</v>
          </cell>
        </row>
        <row r="35">
          <cell r="C35">
            <v>148.372921666667</v>
          </cell>
        </row>
      </sheetData>
      <sheetData sheetId="17">
        <row r="36">
          <cell r="I36">
            <v>288.19008858994516</v>
          </cell>
        </row>
      </sheetData>
      <sheetData sheetId="18">
        <row r="36">
          <cell r="G36">
            <v>517.20591666666655</v>
          </cell>
        </row>
      </sheetData>
      <sheetData sheetId="19"/>
      <sheetData sheetId="20"/>
      <sheetData sheetId="21"/>
      <sheetData sheetId="22"/>
      <sheetData sheetId="23">
        <row r="36">
          <cell r="E36">
            <v>366.584</v>
          </cell>
        </row>
      </sheetData>
      <sheetData sheetId="24"/>
      <sheetData sheetId="25"/>
      <sheetData sheetId="26"/>
      <sheetData sheetId="27">
        <row r="36">
          <cell r="H36">
            <v>508.81600000000003</v>
          </cell>
        </row>
      </sheetData>
      <sheetData sheetId="28"/>
      <sheetData sheetId="29"/>
      <sheetData sheetId="30"/>
      <sheetData sheetId="31"/>
      <sheetData sheetId="32">
        <row r="36">
          <cell r="E36">
            <v>326.04215000482151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211.78184999517896</v>
          </cell>
        </row>
      </sheetData>
      <sheetData sheetId="35">
        <row r="36">
          <cell r="E36">
            <v>308.23999999999995</v>
          </cell>
        </row>
      </sheetData>
      <sheetData sheetId="36"/>
      <sheetData sheetId="37">
        <row r="36">
          <cell r="E36">
            <v>407.23200000000003</v>
          </cell>
        </row>
      </sheetData>
      <sheetData sheetId="38">
        <row r="36">
          <cell r="E36">
            <v>122.96818179999997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0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41649</v>
          </cell>
        </row>
      </sheetData>
      <sheetData sheetId="9"/>
      <sheetData sheetId="10">
        <row r="7">
          <cell r="B7">
            <v>41649</v>
          </cell>
        </row>
      </sheetData>
      <sheetData sheetId="11">
        <row r="7">
          <cell r="B7">
            <v>41649</v>
          </cell>
        </row>
      </sheetData>
      <sheetData sheetId="12">
        <row r="7">
          <cell r="B7">
            <v>41649</v>
          </cell>
        </row>
      </sheetData>
      <sheetData sheetId="13">
        <row r="7">
          <cell r="B7">
            <v>41649</v>
          </cell>
        </row>
      </sheetData>
      <sheetData sheetId="14">
        <row r="36">
          <cell r="B36">
            <v>284.11112319325849</v>
          </cell>
        </row>
      </sheetData>
      <sheetData sheetId="15"/>
      <sheetData sheetId="16">
        <row r="8">
          <cell r="B8">
            <v>41649</v>
          </cell>
        </row>
        <row r="12">
          <cell r="C12">
            <v>148.04184000000001</v>
          </cell>
        </row>
        <row r="13">
          <cell r="C13">
            <v>143.91999999999999</v>
          </cell>
        </row>
        <row r="14">
          <cell r="C14">
            <v>143.91999999999999</v>
          </cell>
        </row>
        <row r="15">
          <cell r="C15">
            <v>143.91999999999999</v>
          </cell>
        </row>
        <row r="16">
          <cell r="C16">
            <v>148.40733333333301</v>
          </cell>
        </row>
        <row r="17">
          <cell r="C17">
            <v>149</v>
          </cell>
        </row>
        <row r="18">
          <cell r="C18">
            <v>149</v>
          </cell>
        </row>
        <row r="19">
          <cell r="C19">
            <v>152.333403333333</v>
          </cell>
        </row>
        <row r="20">
          <cell r="C20">
            <v>156.84199000000001</v>
          </cell>
        </row>
        <row r="21">
          <cell r="C21">
            <v>158.253453333333</v>
          </cell>
        </row>
        <row r="22">
          <cell r="C22">
            <v>157.31116499999999</v>
          </cell>
        </row>
        <row r="23">
          <cell r="C23">
            <v>157.35086999999999</v>
          </cell>
        </row>
        <row r="24">
          <cell r="C24">
            <v>157.46423999999999</v>
          </cell>
        </row>
        <row r="25">
          <cell r="C25">
            <v>158.19800000000001</v>
          </cell>
        </row>
        <row r="26">
          <cell r="C26">
            <v>158.19800000000001</v>
          </cell>
        </row>
        <row r="27">
          <cell r="C27">
            <v>158.19800000000001</v>
          </cell>
        </row>
        <row r="28">
          <cell r="C28">
            <v>158.84211666666701</v>
          </cell>
        </row>
        <row r="29">
          <cell r="C29">
            <v>159.34936999999999</v>
          </cell>
        </row>
        <row r="30">
          <cell r="C30">
            <v>158.19800000000001</v>
          </cell>
        </row>
        <row r="31">
          <cell r="C31">
            <v>158.02301666666699</v>
          </cell>
        </row>
        <row r="32">
          <cell r="C32">
            <v>156.28466333333299</v>
          </cell>
        </row>
        <row r="33">
          <cell r="C33">
            <v>158.26284999999999</v>
          </cell>
        </row>
        <row r="34">
          <cell r="C34">
            <v>149</v>
          </cell>
        </row>
        <row r="35">
          <cell r="C35">
            <v>146.35717</v>
          </cell>
        </row>
      </sheetData>
      <sheetData sheetId="17">
        <row r="36">
          <cell r="I36">
            <v>287.05300000000005</v>
          </cell>
        </row>
      </sheetData>
      <sheetData sheetId="18">
        <row r="36">
          <cell r="G36">
            <v>395.07274999999998</v>
          </cell>
        </row>
      </sheetData>
      <sheetData sheetId="19"/>
      <sheetData sheetId="20"/>
      <sheetData sheetId="21"/>
      <sheetData sheetId="22"/>
      <sheetData sheetId="23">
        <row r="36">
          <cell r="E36">
            <v>374.87200000000001</v>
          </cell>
        </row>
      </sheetData>
      <sheetData sheetId="24"/>
      <sheetData sheetId="25"/>
      <sheetData sheetId="26"/>
      <sheetData sheetId="27">
        <row r="36">
          <cell r="H36">
            <v>513.4</v>
          </cell>
        </row>
      </sheetData>
      <sheetData sheetId="28"/>
      <sheetData sheetId="29"/>
      <sheetData sheetId="30"/>
      <sheetData sheetId="31"/>
      <sheetData sheetId="32">
        <row r="36">
          <cell r="E36">
            <v>398.072393029404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239.75160697059601</v>
          </cell>
        </row>
      </sheetData>
      <sheetData sheetId="35">
        <row r="36">
          <cell r="E36">
            <v>379.79199999999997</v>
          </cell>
        </row>
      </sheetData>
      <sheetData sheetId="36"/>
      <sheetData sheetId="37">
        <row r="36">
          <cell r="E36">
            <v>487.19199999999995</v>
          </cell>
        </row>
      </sheetData>
      <sheetData sheetId="38">
        <row r="36">
          <cell r="E36">
            <v>123.10536759999994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1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41650</v>
          </cell>
        </row>
      </sheetData>
      <sheetData sheetId="9"/>
      <sheetData sheetId="10">
        <row r="7">
          <cell r="B7">
            <v>41650</v>
          </cell>
        </row>
      </sheetData>
      <sheetData sheetId="11">
        <row r="7">
          <cell r="B7">
            <v>41650</v>
          </cell>
        </row>
      </sheetData>
      <sheetData sheetId="12">
        <row r="7">
          <cell r="B7">
            <v>41650</v>
          </cell>
        </row>
      </sheetData>
      <sheetData sheetId="13">
        <row r="7">
          <cell r="B7">
            <v>41650</v>
          </cell>
        </row>
      </sheetData>
      <sheetData sheetId="14">
        <row r="36">
          <cell r="B36">
            <v>259.37421452748526</v>
          </cell>
        </row>
      </sheetData>
      <sheetData sheetId="15"/>
      <sheetData sheetId="16">
        <row r="12">
          <cell r="C12">
            <v>146.91805500000001</v>
          </cell>
        </row>
        <row r="13">
          <cell r="C13">
            <v>149.99077500000001</v>
          </cell>
        </row>
        <row r="14">
          <cell r="C14">
            <v>148.06866666666701</v>
          </cell>
        </row>
        <row r="15">
          <cell r="C15">
            <v>147.899333333333</v>
          </cell>
        </row>
        <row r="16">
          <cell r="C16">
            <v>151.219288333333</v>
          </cell>
        </row>
        <row r="17">
          <cell r="C17">
            <v>146.780728333333</v>
          </cell>
        </row>
        <row r="18">
          <cell r="C18">
            <v>146.940943333333</v>
          </cell>
        </row>
        <row r="19">
          <cell r="C19">
            <v>148.74757333333301</v>
          </cell>
        </row>
        <row r="20">
          <cell r="C20">
            <v>153.22128833333301</v>
          </cell>
        </row>
        <row r="21">
          <cell r="C21">
            <v>153.71569500000001</v>
          </cell>
        </row>
        <row r="22">
          <cell r="C22">
            <v>155.134308333333</v>
          </cell>
        </row>
        <row r="23">
          <cell r="C23">
            <v>158.755011666667</v>
          </cell>
        </row>
        <row r="24">
          <cell r="C24">
            <v>156.86498166666701</v>
          </cell>
        </row>
        <row r="25">
          <cell r="C25">
            <v>156.93756166666699</v>
          </cell>
        </row>
        <row r="26">
          <cell r="C26">
            <v>156.80855666666699</v>
          </cell>
        </row>
        <row r="27">
          <cell r="C27">
            <v>156.78474666666699</v>
          </cell>
        </row>
        <row r="28">
          <cell r="C28">
            <v>156.810855</v>
          </cell>
        </row>
        <row r="29">
          <cell r="C29">
            <v>161.60720333333299</v>
          </cell>
        </row>
        <row r="30">
          <cell r="C30">
            <v>160.62100333333299</v>
          </cell>
        </row>
        <row r="31">
          <cell r="C31">
            <v>161.14308333333301</v>
          </cell>
        </row>
        <row r="32">
          <cell r="C32">
            <v>163.25762166666701</v>
          </cell>
        </row>
        <row r="33">
          <cell r="C33">
            <v>150.14099999999999</v>
          </cell>
        </row>
        <row r="34">
          <cell r="C34">
            <v>151.12294499999999</v>
          </cell>
        </row>
        <row r="35">
          <cell r="C35">
            <v>145.47999999999999</v>
          </cell>
        </row>
      </sheetData>
      <sheetData sheetId="17">
        <row r="36">
          <cell r="I36">
            <v>286.20852134445795</v>
          </cell>
        </row>
      </sheetData>
      <sheetData sheetId="18">
        <row r="36">
          <cell r="G36">
            <v>459.35674999999998</v>
          </cell>
        </row>
      </sheetData>
      <sheetData sheetId="19"/>
      <sheetData sheetId="20"/>
      <sheetData sheetId="21"/>
      <sheetData sheetId="22"/>
      <sheetData sheetId="23">
        <row r="36">
          <cell r="E36">
            <v>370.38400000000001</v>
          </cell>
        </row>
      </sheetData>
      <sheetData sheetId="24"/>
      <sheetData sheetId="25"/>
      <sheetData sheetId="26"/>
      <sheetData sheetId="27">
        <row r="36">
          <cell r="H36">
            <v>514.42399999999998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318.49987011703803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207.48412988296258</v>
          </cell>
        </row>
      </sheetData>
      <sheetData sheetId="35">
        <row r="36">
          <cell r="E36">
            <v>289.15199999999999</v>
          </cell>
        </row>
      </sheetData>
      <sheetData sheetId="36"/>
      <sheetData sheetId="37">
        <row r="36">
          <cell r="E36">
            <v>411.24000000000007</v>
          </cell>
        </row>
      </sheetData>
      <sheetData sheetId="38">
        <row r="36">
          <cell r="E36">
            <v>123.03776879999994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2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41651</v>
          </cell>
        </row>
      </sheetData>
      <sheetData sheetId="9"/>
      <sheetData sheetId="10">
        <row r="7">
          <cell r="B7">
            <v>41651</v>
          </cell>
        </row>
      </sheetData>
      <sheetData sheetId="11">
        <row r="7">
          <cell r="B7">
            <v>41651</v>
          </cell>
        </row>
      </sheetData>
      <sheetData sheetId="12">
        <row r="7">
          <cell r="B7">
            <v>41651</v>
          </cell>
        </row>
      </sheetData>
      <sheetData sheetId="13">
        <row r="7">
          <cell r="B7">
            <v>41651</v>
          </cell>
        </row>
      </sheetData>
      <sheetData sheetId="14">
        <row r="36">
          <cell r="B36">
            <v>248.02132461639769</v>
          </cell>
        </row>
      </sheetData>
      <sheetData sheetId="15"/>
      <sheetData sheetId="16">
        <row r="8">
          <cell r="B8">
            <v>41651</v>
          </cell>
        </row>
        <row r="12">
          <cell r="C12">
            <v>147.13110333333299</v>
          </cell>
        </row>
        <row r="13">
          <cell r="C13">
            <v>147.919555</v>
          </cell>
        </row>
        <row r="14">
          <cell r="C14">
            <v>123.046336666667</v>
          </cell>
        </row>
        <row r="15">
          <cell r="C15">
            <v>115.25</v>
          </cell>
        </row>
        <row r="16">
          <cell r="C16">
            <v>115.25</v>
          </cell>
        </row>
        <row r="17">
          <cell r="C17">
            <v>115.25</v>
          </cell>
        </row>
        <row r="18">
          <cell r="C18">
            <v>115.25</v>
          </cell>
        </row>
        <row r="19">
          <cell r="C19">
            <v>115.25</v>
          </cell>
        </row>
        <row r="20">
          <cell r="C20">
            <v>143.9375</v>
          </cell>
        </row>
        <row r="21">
          <cell r="C21">
            <v>149</v>
          </cell>
        </row>
        <row r="22">
          <cell r="C22">
            <v>149</v>
          </cell>
        </row>
        <row r="23">
          <cell r="C23">
            <v>152.05643333333299</v>
          </cell>
        </row>
        <row r="24">
          <cell r="C24">
            <v>149</v>
          </cell>
        </row>
        <row r="25">
          <cell r="C25">
            <v>149</v>
          </cell>
        </row>
        <row r="26">
          <cell r="C26">
            <v>149.84189833333301</v>
          </cell>
        </row>
        <row r="27">
          <cell r="C27">
            <v>149</v>
          </cell>
        </row>
        <row r="28">
          <cell r="C28">
            <v>149</v>
          </cell>
        </row>
        <row r="29">
          <cell r="C29">
            <v>150.77864500000001</v>
          </cell>
        </row>
        <row r="30">
          <cell r="C30">
            <v>159.77985000000001</v>
          </cell>
        </row>
        <row r="31">
          <cell r="C31">
            <v>156.18206333333299</v>
          </cell>
        </row>
        <row r="32">
          <cell r="C32">
            <v>153.143206666667</v>
          </cell>
        </row>
        <row r="33">
          <cell r="C33">
            <v>149.72982166666699</v>
          </cell>
        </row>
        <row r="34">
          <cell r="C34">
            <v>150.06479999999999</v>
          </cell>
        </row>
        <row r="35">
          <cell r="C35">
            <v>149</v>
          </cell>
        </row>
      </sheetData>
      <sheetData sheetId="17">
        <row r="36">
          <cell r="I36">
            <v>289.25211696935298</v>
          </cell>
        </row>
      </sheetData>
      <sheetData sheetId="18">
        <row r="36">
          <cell r="G36">
            <v>179.44908333333333</v>
          </cell>
        </row>
      </sheetData>
      <sheetData sheetId="19"/>
      <sheetData sheetId="20"/>
      <sheetData sheetId="21"/>
      <sheetData sheetId="22"/>
      <sheetData sheetId="23">
        <row r="36">
          <cell r="E36">
            <v>374.05599999999993</v>
          </cell>
        </row>
      </sheetData>
      <sheetData sheetId="24"/>
      <sheetData sheetId="25"/>
      <sheetData sheetId="26"/>
      <sheetData sheetId="27">
        <row r="36">
          <cell r="H36">
            <v>515.48799999999994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412.18300586074145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252.23299413925949</v>
          </cell>
        </row>
      </sheetData>
      <sheetData sheetId="35">
        <row r="36">
          <cell r="E36">
            <v>392.51999999999992</v>
          </cell>
        </row>
      </sheetData>
      <sheetData sheetId="36"/>
      <sheetData sheetId="37">
        <row r="36">
          <cell r="E36">
            <v>486.18400000000008</v>
          </cell>
        </row>
      </sheetData>
      <sheetData sheetId="38">
        <row r="36">
          <cell r="E36">
            <v>123.02385139999997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3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41652</v>
          </cell>
        </row>
      </sheetData>
      <sheetData sheetId="9"/>
      <sheetData sheetId="10">
        <row r="7">
          <cell r="B7">
            <v>41652</v>
          </cell>
        </row>
      </sheetData>
      <sheetData sheetId="11">
        <row r="7">
          <cell r="B7">
            <v>41652</v>
          </cell>
        </row>
      </sheetData>
      <sheetData sheetId="12">
        <row r="7">
          <cell r="B7">
            <v>41652</v>
          </cell>
        </row>
      </sheetData>
      <sheetData sheetId="13">
        <row r="7">
          <cell r="B7">
            <v>41652</v>
          </cell>
        </row>
      </sheetData>
      <sheetData sheetId="14">
        <row r="36">
          <cell r="B36">
            <v>284.1528246388832</v>
          </cell>
        </row>
      </sheetData>
      <sheetData sheetId="15"/>
      <sheetData sheetId="16">
        <row r="8">
          <cell r="B8">
            <v>41652</v>
          </cell>
        </row>
        <row r="12">
          <cell r="C12">
            <v>138.092696666667</v>
          </cell>
        </row>
        <row r="13">
          <cell r="C13">
            <v>118.25</v>
          </cell>
        </row>
        <row r="14">
          <cell r="C14">
            <v>118.25</v>
          </cell>
        </row>
        <row r="15">
          <cell r="C15">
            <v>118.25</v>
          </cell>
        </row>
        <row r="16">
          <cell r="C16">
            <v>118.25</v>
          </cell>
        </row>
        <row r="17">
          <cell r="C17">
            <v>125.654233333333</v>
          </cell>
        </row>
        <row r="18">
          <cell r="C18">
            <v>140.096493333333</v>
          </cell>
        </row>
        <row r="19">
          <cell r="C19">
            <v>142.378795</v>
          </cell>
        </row>
        <row r="20">
          <cell r="C20">
            <v>146.11111</v>
          </cell>
        </row>
        <row r="21">
          <cell r="C21">
            <v>146.40733166666701</v>
          </cell>
        </row>
        <row r="22">
          <cell r="C22">
            <v>150.73718541666699</v>
          </cell>
        </row>
        <row r="23">
          <cell r="C23">
            <v>150.03752666666699</v>
          </cell>
        </row>
        <row r="24">
          <cell r="C24">
            <v>152.03914333333299</v>
          </cell>
        </row>
        <row r="25">
          <cell r="C25">
            <v>152.63833666666699</v>
          </cell>
        </row>
        <row r="26">
          <cell r="C26">
            <v>158.49767499999999</v>
          </cell>
        </row>
        <row r="27">
          <cell r="C27">
            <v>156.092338333333</v>
          </cell>
        </row>
        <row r="28">
          <cell r="C28">
            <v>152.301625</v>
          </cell>
        </row>
        <row r="29">
          <cell r="C29">
            <v>151.16</v>
          </cell>
        </row>
        <row r="30">
          <cell r="C30">
            <v>151.16</v>
          </cell>
        </row>
        <row r="31">
          <cell r="C31">
            <v>151.16</v>
          </cell>
        </row>
        <row r="32">
          <cell r="C32">
            <v>151.16</v>
          </cell>
        </row>
        <row r="33">
          <cell r="C33">
            <v>154.16084000000001</v>
          </cell>
        </row>
        <row r="34">
          <cell r="C34">
            <v>146.95760000000001</v>
          </cell>
        </row>
        <row r="35">
          <cell r="C35">
            <v>140.70631666666699</v>
          </cell>
        </row>
      </sheetData>
      <sheetData sheetId="17">
        <row r="36">
          <cell r="I36">
            <v>289.03549999999996</v>
          </cell>
        </row>
      </sheetData>
      <sheetData sheetId="18">
        <row r="36">
          <cell r="G36">
            <v>414.77616666666665</v>
          </cell>
        </row>
      </sheetData>
      <sheetData sheetId="19"/>
      <sheetData sheetId="20"/>
      <sheetData sheetId="21"/>
      <sheetData sheetId="22"/>
      <sheetData sheetId="23">
        <row r="36">
          <cell r="E36">
            <v>376.78399999999999</v>
          </cell>
        </row>
      </sheetData>
      <sheetData sheetId="24"/>
      <sheetData sheetId="25"/>
      <sheetData sheetId="26"/>
      <sheetData sheetId="27">
        <row r="36">
          <cell r="H36">
            <v>519.16799999999989</v>
          </cell>
        </row>
      </sheetData>
      <sheetData sheetId="28"/>
      <sheetData sheetId="29"/>
      <sheetData sheetId="30"/>
      <sheetData sheetId="31"/>
      <sheetData sheetId="32">
        <row r="36">
          <cell r="E36">
            <v>353.86635555981104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223.82964444018904</v>
          </cell>
        </row>
      </sheetData>
      <sheetData sheetId="35">
        <row r="36">
          <cell r="E36">
            <v>351.39200000000005</v>
          </cell>
        </row>
      </sheetData>
      <sheetData sheetId="36"/>
      <sheetData sheetId="37">
        <row r="36">
          <cell r="E36">
            <v>434.87199999999996</v>
          </cell>
        </row>
      </sheetData>
      <sheetData sheetId="38">
        <row r="36">
          <cell r="E36">
            <v>123.30418760000006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4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41653</v>
          </cell>
        </row>
      </sheetData>
      <sheetData sheetId="9"/>
      <sheetData sheetId="10">
        <row r="7">
          <cell r="B7">
            <v>41653</v>
          </cell>
        </row>
      </sheetData>
      <sheetData sheetId="11">
        <row r="7">
          <cell r="B7">
            <v>41653</v>
          </cell>
        </row>
      </sheetData>
      <sheetData sheetId="12">
        <row r="7">
          <cell r="B7">
            <v>41653</v>
          </cell>
        </row>
      </sheetData>
      <sheetData sheetId="13">
        <row r="7">
          <cell r="B7">
            <v>41653</v>
          </cell>
        </row>
      </sheetData>
      <sheetData sheetId="14">
        <row r="36">
          <cell r="B36">
            <v>274.3033682682464</v>
          </cell>
        </row>
      </sheetData>
      <sheetData sheetId="15"/>
      <sheetData sheetId="16">
        <row r="8">
          <cell r="B8">
            <v>41653</v>
          </cell>
        </row>
        <row r="12">
          <cell r="C12">
            <v>141.008798333333</v>
          </cell>
        </row>
        <row r="13">
          <cell r="C13">
            <v>150.24528833333301</v>
          </cell>
        </row>
        <row r="14">
          <cell r="C14">
            <v>130.336285</v>
          </cell>
        </row>
        <row r="15">
          <cell r="C15">
            <v>148.905933333333</v>
          </cell>
        </row>
        <row r="16">
          <cell r="C16">
            <v>140.990528333333</v>
          </cell>
        </row>
        <row r="17">
          <cell r="C17">
            <v>143.41937666666701</v>
          </cell>
        </row>
        <row r="18">
          <cell r="C18">
            <v>144.13</v>
          </cell>
        </row>
        <row r="19">
          <cell r="C19">
            <v>145.99020833333299</v>
          </cell>
        </row>
        <row r="20">
          <cell r="C20">
            <v>153.24741</v>
          </cell>
        </row>
        <row r="21">
          <cell r="C21">
            <v>151.23429666666701</v>
          </cell>
        </row>
        <row r="22">
          <cell r="C22">
            <v>150.91257666666701</v>
          </cell>
        </row>
        <row r="23">
          <cell r="C23">
            <v>151.26012</v>
          </cell>
        </row>
        <row r="24">
          <cell r="C24">
            <v>152.78828999999999</v>
          </cell>
        </row>
        <row r="25">
          <cell r="C25">
            <v>151.15306833333301</v>
          </cell>
        </row>
        <row r="26">
          <cell r="C26">
            <v>151.32804833333299</v>
          </cell>
        </row>
        <row r="27">
          <cell r="C27">
            <v>151.121375</v>
          </cell>
        </row>
        <row r="28">
          <cell r="C28">
            <v>151.544238333333</v>
          </cell>
        </row>
        <row r="29">
          <cell r="C29">
            <v>150.136998333333</v>
          </cell>
        </row>
        <row r="30">
          <cell r="C30">
            <v>151.16</v>
          </cell>
        </row>
        <row r="31">
          <cell r="C31">
            <v>151.16</v>
          </cell>
        </row>
        <row r="32">
          <cell r="C32">
            <v>151.34217000000001</v>
          </cell>
        </row>
        <row r="33">
          <cell r="C33">
            <v>149.96732666666699</v>
          </cell>
        </row>
        <row r="34">
          <cell r="C34">
            <v>144.13</v>
          </cell>
        </row>
        <row r="35">
          <cell r="C35">
            <v>144.13</v>
          </cell>
        </row>
      </sheetData>
      <sheetData sheetId="17">
        <row r="36">
          <cell r="I36">
            <v>288.46350000000001</v>
          </cell>
        </row>
      </sheetData>
      <sheetData sheetId="18">
        <row r="36">
          <cell r="G36">
            <v>502.25212500000004</v>
          </cell>
        </row>
      </sheetData>
      <sheetData sheetId="19"/>
      <sheetData sheetId="20"/>
      <sheetData sheetId="21"/>
      <sheetData sheetId="22"/>
      <sheetData sheetId="23">
        <row r="36">
          <cell r="E36">
            <v>358.48</v>
          </cell>
        </row>
      </sheetData>
      <sheetData sheetId="24"/>
      <sheetData sheetId="25"/>
      <sheetData sheetId="26"/>
      <sheetData sheetId="27">
        <row r="36">
          <cell r="H36">
            <v>517.45600000000002</v>
          </cell>
        </row>
      </sheetData>
      <sheetData sheetId="28"/>
      <sheetData sheetId="29"/>
      <sheetData sheetId="30"/>
      <sheetData sheetId="31"/>
      <sheetData sheetId="32">
        <row r="36">
          <cell r="E36">
            <v>352.75820568284001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226.5697943171605</v>
          </cell>
        </row>
      </sheetData>
      <sheetData sheetId="35">
        <row r="36">
          <cell r="E36">
            <v>331.31200000000001</v>
          </cell>
        </row>
      </sheetData>
      <sheetData sheetId="36"/>
      <sheetData sheetId="37">
        <row r="36">
          <cell r="E36">
            <v>430.05599999999998</v>
          </cell>
        </row>
      </sheetData>
      <sheetData sheetId="38">
        <row r="36">
          <cell r="E36">
            <v>123.48312560000005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15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41654</v>
          </cell>
        </row>
      </sheetData>
      <sheetData sheetId="9"/>
      <sheetData sheetId="10">
        <row r="7">
          <cell r="B7">
            <v>41654</v>
          </cell>
        </row>
      </sheetData>
      <sheetData sheetId="11">
        <row r="7">
          <cell r="B7">
            <v>41654</v>
          </cell>
        </row>
      </sheetData>
      <sheetData sheetId="12">
        <row r="7">
          <cell r="B7">
            <v>41654</v>
          </cell>
        </row>
      </sheetData>
      <sheetData sheetId="13">
        <row r="7">
          <cell r="B7">
            <v>41654</v>
          </cell>
        </row>
      </sheetData>
      <sheetData sheetId="14">
        <row r="36">
          <cell r="B36">
            <v>276.45119479782818</v>
          </cell>
        </row>
      </sheetData>
      <sheetData sheetId="15"/>
      <sheetData sheetId="16">
        <row r="8">
          <cell r="B8">
            <v>41654</v>
          </cell>
        </row>
        <row r="12">
          <cell r="C12">
            <v>144.13</v>
          </cell>
        </row>
        <row r="13">
          <cell r="C13">
            <v>140.28405000000001</v>
          </cell>
        </row>
        <row r="14">
          <cell r="C14">
            <v>139.94183833333301</v>
          </cell>
        </row>
        <row r="15">
          <cell r="C15">
            <v>141.29016666666701</v>
          </cell>
        </row>
        <row r="16">
          <cell r="C16">
            <v>144.10670999999999</v>
          </cell>
        </row>
        <row r="17">
          <cell r="C17">
            <v>143.77566666666701</v>
          </cell>
        </row>
        <row r="18">
          <cell r="C18">
            <v>144.13</v>
          </cell>
        </row>
        <row r="19">
          <cell r="C19">
            <v>147.03603000000001</v>
          </cell>
        </row>
        <row r="20">
          <cell r="C20">
            <v>151.29926499999999</v>
          </cell>
        </row>
        <row r="21">
          <cell r="C21">
            <v>151.16</v>
          </cell>
        </row>
        <row r="22">
          <cell r="C22">
            <v>151.16</v>
          </cell>
        </row>
        <row r="23">
          <cell r="C23">
            <v>151.16</v>
          </cell>
        </row>
        <row r="24">
          <cell r="C24">
            <v>151.16</v>
          </cell>
        </row>
        <row r="25">
          <cell r="C25">
            <v>157.04281166666701</v>
          </cell>
        </row>
        <row r="26">
          <cell r="C26">
            <v>162.21362833333299</v>
          </cell>
        </row>
        <row r="27">
          <cell r="C27">
            <v>164.65527333333301</v>
          </cell>
        </row>
        <row r="28">
          <cell r="C28">
            <v>159.75332499999999</v>
          </cell>
        </row>
        <row r="29">
          <cell r="C29">
            <v>153.03287333333299</v>
          </cell>
        </row>
        <row r="30">
          <cell r="C30">
            <v>151.16</v>
          </cell>
        </row>
        <row r="31">
          <cell r="C31">
            <v>151.16</v>
          </cell>
        </row>
        <row r="32">
          <cell r="C32">
            <v>152.323888333333</v>
          </cell>
        </row>
        <row r="33">
          <cell r="C33">
            <v>151.84324000000001</v>
          </cell>
        </row>
        <row r="34">
          <cell r="C34">
            <v>146.14915500000001</v>
          </cell>
        </row>
        <row r="35">
          <cell r="C35">
            <v>143.35046666666699</v>
          </cell>
        </row>
      </sheetData>
      <sheetData sheetId="17">
        <row r="36">
          <cell r="I36">
            <v>287.6465</v>
          </cell>
        </row>
      </sheetData>
      <sheetData sheetId="18">
        <row r="36">
          <cell r="G36">
            <v>535.6080833333333</v>
          </cell>
        </row>
      </sheetData>
      <sheetData sheetId="19"/>
      <sheetData sheetId="20"/>
      <sheetData sheetId="21"/>
      <sheetData sheetId="22"/>
      <sheetData sheetId="23">
        <row r="36">
          <cell r="E36">
            <v>372.86399999999998</v>
          </cell>
        </row>
      </sheetData>
      <sheetData sheetId="24"/>
      <sheetData sheetId="25"/>
      <sheetData sheetId="26"/>
      <sheetData sheetId="27">
        <row r="36">
          <cell r="H36">
            <v>497.70399999999995</v>
          </cell>
        </row>
      </sheetData>
      <sheetData sheetId="28"/>
      <sheetData sheetId="29"/>
      <sheetData sheetId="30"/>
      <sheetData sheetId="31"/>
      <sheetData sheetId="32">
        <row r="36">
          <cell r="E36">
            <v>280.39868970292002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182.28931029707999</v>
          </cell>
        </row>
      </sheetData>
      <sheetData sheetId="35">
        <row r="36">
          <cell r="E36">
            <v>293.32799999999997</v>
          </cell>
        </row>
      </sheetData>
      <sheetData sheetId="36"/>
      <sheetData sheetId="37">
        <row r="36">
          <cell r="E36">
            <v>377.33599999999996</v>
          </cell>
        </row>
      </sheetData>
      <sheetData sheetId="38">
        <row r="36">
          <cell r="E36">
            <v>39.093976600000005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41655</v>
          </cell>
        </row>
      </sheetData>
      <sheetData sheetId="9"/>
      <sheetData sheetId="10">
        <row r="7">
          <cell r="B7">
            <v>41655</v>
          </cell>
        </row>
      </sheetData>
      <sheetData sheetId="11">
        <row r="7">
          <cell r="B7">
            <v>41655</v>
          </cell>
        </row>
      </sheetData>
      <sheetData sheetId="12">
        <row r="7">
          <cell r="B7">
            <v>41655</v>
          </cell>
        </row>
      </sheetData>
      <sheetData sheetId="13">
        <row r="7">
          <cell r="B7">
            <v>41655</v>
          </cell>
        </row>
      </sheetData>
      <sheetData sheetId="14">
        <row r="36">
          <cell r="B36">
            <v>294.30995587047016</v>
          </cell>
        </row>
      </sheetData>
      <sheetData sheetId="15"/>
      <sheetData sheetId="16">
        <row r="8">
          <cell r="B8">
            <v>41655</v>
          </cell>
        </row>
        <row r="12">
          <cell r="C12">
            <v>140.642603333333</v>
          </cell>
        </row>
        <row r="13">
          <cell r="C13">
            <v>140.88505333333299</v>
          </cell>
        </row>
        <row r="14">
          <cell r="C14">
            <v>127.595563333333</v>
          </cell>
        </row>
        <row r="15">
          <cell r="C15">
            <v>144.13</v>
          </cell>
        </row>
        <row r="16">
          <cell r="C16">
            <v>145.41752333333301</v>
          </cell>
        </row>
        <row r="17">
          <cell r="C17">
            <v>140.041136666667</v>
          </cell>
        </row>
        <row r="18">
          <cell r="C18">
            <v>139.36303333333299</v>
          </cell>
        </row>
        <row r="19">
          <cell r="C19">
            <v>142.67117166666699</v>
          </cell>
        </row>
        <row r="20">
          <cell r="C20">
            <v>146.94319166666699</v>
          </cell>
        </row>
        <row r="21">
          <cell r="C21">
            <v>150.451741666667</v>
          </cell>
        </row>
        <row r="22">
          <cell r="C22">
            <v>149.980703333333</v>
          </cell>
        </row>
        <row r="23">
          <cell r="C23">
            <v>151.16</v>
          </cell>
        </row>
        <row r="24">
          <cell r="C24">
            <v>149.959393333333</v>
          </cell>
        </row>
        <row r="25">
          <cell r="C25">
            <v>150.92909666666699</v>
          </cell>
        </row>
        <row r="26">
          <cell r="C26">
            <v>151.16</v>
          </cell>
        </row>
        <row r="27">
          <cell r="C27">
            <v>150.171596666667</v>
          </cell>
        </row>
        <row r="28">
          <cell r="C28">
            <v>151.86795000000001</v>
          </cell>
        </row>
        <row r="29">
          <cell r="C29">
            <v>149.767568333333</v>
          </cell>
        </row>
        <row r="30">
          <cell r="C30">
            <v>151.35204833333299</v>
          </cell>
        </row>
        <row r="31">
          <cell r="C31">
            <v>151.16</v>
          </cell>
        </row>
        <row r="32">
          <cell r="C32">
            <v>153.58061833333301</v>
          </cell>
        </row>
        <row r="33">
          <cell r="C33">
            <v>146.85384999999999</v>
          </cell>
        </row>
        <row r="34">
          <cell r="C34">
            <v>144.13</v>
          </cell>
        </row>
        <row r="35">
          <cell r="C35">
            <v>139.86779999999999</v>
          </cell>
        </row>
      </sheetData>
      <sheetData sheetId="17">
        <row r="36">
          <cell r="I36">
            <v>288.54500000000002</v>
          </cell>
        </row>
      </sheetData>
      <sheetData sheetId="18">
        <row r="36">
          <cell r="G36">
            <v>481.97299999999984</v>
          </cell>
        </row>
      </sheetData>
      <sheetData sheetId="19"/>
      <sheetData sheetId="20"/>
      <sheetData sheetId="21"/>
      <sheetData sheetId="22"/>
      <sheetData sheetId="23">
        <row r="36">
          <cell r="E36">
            <v>376.15200000000004</v>
          </cell>
        </row>
      </sheetData>
      <sheetData sheetId="24"/>
      <sheetData sheetId="25"/>
      <sheetData sheetId="26"/>
      <sheetData sheetId="27">
        <row r="36">
          <cell r="H36">
            <v>516.84799999999996</v>
          </cell>
        </row>
      </sheetData>
      <sheetData sheetId="28"/>
      <sheetData sheetId="29"/>
      <sheetData sheetId="30"/>
      <sheetData sheetId="31"/>
      <sheetData sheetId="32">
        <row r="36">
          <cell r="E36">
            <v>451.325092868181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262.0189071318195</v>
          </cell>
        </row>
      </sheetData>
      <sheetData sheetId="35">
        <row r="36">
          <cell r="E36">
            <v>435.66400000000004</v>
          </cell>
        </row>
      </sheetData>
      <sheetData sheetId="36"/>
      <sheetData sheetId="37">
        <row r="36">
          <cell r="E36">
            <v>518.32799999999997</v>
          </cell>
        </row>
      </sheetData>
      <sheetData sheetId="38">
        <row r="36">
          <cell r="E36">
            <v>0</v>
          </cell>
        </row>
      </sheetData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41656</v>
          </cell>
        </row>
      </sheetData>
      <sheetData sheetId="9"/>
      <sheetData sheetId="10">
        <row r="7">
          <cell r="B7">
            <v>41656</v>
          </cell>
        </row>
      </sheetData>
      <sheetData sheetId="11">
        <row r="7">
          <cell r="B7">
            <v>41656</v>
          </cell>
        </row>
      </sheetData>
      <sheetData sheetId="12">
        <row r="7">
          <cell r="B7">
            <v>41656</v>
          </cell>
        </row>
      </sheetData>
      <sheetData sheetId="13">
        <row r="7">
          <cell r="B7">
            <v>41656</v>
          </cell>
        </row>
      </sheetData>
      <sheetData sheetId="14">
        <row r="36">
          <cell r="B36">
            <v>264.50958954863501</v>
          </cell>
        </row>
      </sheetData>
      <sheetData sheetId="15"/>
      <sheetData sheetId="16">
        <row r="8">
          <cell r="B8">
            <v>41656</v>
          </cell>
        </row>
        <row r="12">
          <cell r="C12">
            <v>138.803146666667</v>
          </cell>
        </row>
        <row r="13">
          <cell r="C13">
            <v>143.267333333333</v>
          </cell>
        </row>
        <row r="14">
          <cell r="C14">
            <v>118.25</v>
          </cell>
        </row>
        <row r="15">
          <cell r="C15">
            <v>118.25</v>
          </cell>
        </row>
        <row r="16">
          <cell r="C16">
            <v>145.943311666667</v>
          </cell>
        </row>
        <row r="17">
          <cell r="C17">
            <v>144.13</v>
          </cell>
        </row>
        <row r="18">
          <cell r="C18">
            <v>141.93244833333301</v>
          </cell>
        </row>
        <row r="19">
          <cell r="C19">
            <v>145.73651000000001</v>
          </cell>
        </row>
        <row r="20">
          <cell r="C20">
            <v>149.774448333333</v>
          </cell>
        </row>
        <row r="21">
          <cell r="C21">
            <v>150.242346666667</v>
          </cell>
        </row>
        <row r="22">
          <cell r="C22">
            <v>150.90512000000001</v>
          </cell>
        </row>
        <row r="23">
          <cell r="C23">
            <v>151.16</v>
          </cell>
        </row>
        <row r="24">
          <cell r="C24">
            <v>150.40319666666699</v>
          </cell>
        </row>
        <row r="25">
          <cell r="C25">
            <v>151.16</v>
          </cell>
        </row>
        <row r="26">
          <cell r="C26">
            <v>151.16</v>
          </cell>
        </row>
        <row r="27">
          <cell r="C27">
            <v>150.688715</v>
          </cell>
        </row>
        <row r="28">
          <cell r="C28">
            <v>153.12235000000001</v>
          </cell>
        </row>
        <row r="29">
          <cell r="C29">
            <v>150.57403833333299</v>
          </cell>
        </row>
        <row r="30">
          <cell r="C30">
            <v>151.16</v>
          </cell>
        </row>
        <row r="31">
          <cell r="C31">
            <v>151.16</v>
          </cell>
        </row>
        <row r="32">
          <cell r="C32">
            <v>153.11964499999999</v>
          </cell>
        </row>
        <row r="33">
          <cell r="C33">
            <v>145.931976666667</v>
          </cell>
        </row>
        <row r="34">
          <cell r="C34">
            <v>147.747058333333</v>
          </cell>
        </row>
        <row r="35">
          <cell r="C35">
            <v>142.453168333333</v>
          </cell>
        </row>
      </sheetData>
      <sheetData sheetId="17">
        <row r="36">
          <cell r="I36">
            <v>288.14394326619924</v>
          </cell>
        </row>
      </sheetData>
      <sheetData sheetId="18">
        <row r="36">
          <cell r="G36">
            <v>425.08800000000008</v>
          </cell>
        </row>
      </sheetData>
      <sheetData sheetId="19"/>
      <sheetData sheetId="20"/>
      <sheetData sheetId="21"/>
      <sheetData sheetId="22"/>
      <sheetData sheetId="23">
        <row r="36">
          <cell r="E36">
            <v>350.86399999999992</v>
          </cell>
        </row>
      </sheetData>
      <sheetData sheetId="24"/>
      <sheetData sheetId="25"/>
      <sheetData sheetId="26"/>
      <sheetData sheetId="27">
        <row r="36">
          <cell r="H36">
            <v>513.12799999999993</v>
          </cell>
        </row>
      </sheetData>
      <sheetData sheetId="28"/>
      <sheetData sheetId="29"/>
      <sheetData sheetId="30"/>
      <sheetData sheetId="31"/>
      <sheetData sheetId="32">
        <row r="36">
          <cell r="E36">
            <v>430.07677797865756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257.57122202134252</v>
          </cell>
        </row>
      </sheetData>
      <sheetData sheetId="35">
        <row r="36">
          <cell r="E36">
            <v>429.608</v>
          </cell>
        </row>
      </sheetData>
      <sheetData sheetId="36"/>
      <sheetData sheetId="37">
        <row r="36">
          <cell r="E36">
            <v>500.77600000000012</v>
          </cell>
        </row>
      </sheetData>
      <sheetData sheetId="38">
        <row r="36">
          <cell r="E36">
            <v>56.850590800000006</v>
          </cell>
        </row>
      </sheetData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41640</v>
          </cell>
          <cell r="D4">
            <v>41641</v>
          </cell>
          <cell r="E4">
            <v>41642</v>
          </cell>
          <cell r="F4">
            <v>41643</v>
          </cell>
          <cell r="G4">
            <v>41644</v>
          </cell>
          <cell r="H4">
            <v>41645</v>
          </cell>
          <cell r="I4">
            <v>41646</v>
          </cell>
          <cell r="J4">
            <v>41647</v>
          </cell>
          <cell r="K4">
            <v>41648</v>
          </cell>
          <cell r="L4">
            <v>41649</v>
          </cell>
          <cell r="M4">
            <v>41650</v>
          </cell>
          <cell r="N4">
            <v>41651</v>
          </cell>
          <cell r="O4">
            <v>41652</v>
          </cell>
          <cell r="P4">
            <v>41653</v>
          </cell>
          <cell r="Q4">
            <v>41654</v>
          </cell>
          <cell r="R4">
            <v>41655</v>
          </cell>
          <cell r="S4">
            <v>41656</v>
          </cell>
          <cell r="T4">
            <v>41657</v>
          </cell>
          <cell r="U4">
            <v>41658</v>
          </cell>
          <cell r="V4">
            <v>41659</v>
          </cell>
          <cell r="W4">
            <v>41660</v>
          </cell>
          <cell r="X4">
            <v>41661</v>
          </cell>
          <cell r="Y4">
            <v>41662</v>
          </cell>
          <cell r="Z4">
            <v>41663</v>
          </cell>
          <cell r="AA4">
            <v>41664</v>
          </cell>
          <cell r="AB4">
            <v>41665</v>
          </cell>
          <cell r="AC4">
            <v>41666</v>
          </cell>
          <cell r="AD4">
            <v>41667</v>
          </cell>
          <cell r="AE4">
            <v>41668</v>
          </cell>
          <cell r="AF4">
            <v>41669</v>
          </cell>
          <cell r="AG4">
            <v>41670</v>
          </cell>
        </row>
        <row r="29">
          <cell r="C29">
            <v>3395.3897549999988</v>
          </cell>
          <cell r="D29">
            <v>3544.4208310407225</v>
          </cell>
          <cell r="E29">
            <v>3682.6751149999996</v>
          </cell>
          <cell r="F29">
            <v>3685.386621666667</v>
          </cell>
          <cell r="G29">
            <v>3579.8937950000013</v>
          </cell>
          <cell r="H29">
            <v>3548.7110683333322</v>
          </cell>
          <cell r="I29">
            <v>3775.6034349999995</v>
          </cell>
          <cell r="J29">
            <v>3753.9489633333346</v>
          </cell>
          <cell r="K29">
            <v>3726.0906433333375</v>
          </cell>
          <cell r="L29">
            <v>3684.6754816666662</v>
          </cell>
          <cell r="M29">
            <v>3684.9712249999998</v>
          </cell>
          <cell r="N29">
            <v>3402.8612133333327</v>
          </cell>
          <cell r="O29">
            <v>3430.5492470833337</v>
          </cell>
          <cell r="P29">
            <v>3551.6423366666645</v>
          </cell>
          <cell r="Q29">
            <v>3593.3183883333331</v>
          </cell>
          <cell r="R29">
            <v>3510.0816433333321</v>
          </cell>
          <cell r="S29">
            <v>3497.0748133333332</v>
          </cell>
          <cell r="T29">
            <v>3367.6323933333315</v>
          </cell>
          <cell r="U29">
            <v>3287.7497083333342</v>
          </cell>
          <cell r="V29">
            <v>3410.1384116666677</v>
          </cell>
          <cell r="W29">
            <v>3553.7792683333332</v>
          </cell>
          <cell r="X29">
            <v>3519.810756666669</v>
          </cell>
          <cell r="Y29">
            <v>3424.6093216666682</v>
          </cell>
          <cell r="Z29">
            <v>3512.2631433908045</v>
          </cell>
          <cell r="AA29">
            <v>3497.3004083333335</v>
          </cell>
          <cell r="AB29">
            <v>3323.893503333335</v>
          </cell>
          <cell r="AC29">
            <v>3551.6662433333313</v>
          </cell>
          <cell r="AD29">
            <v>3625.5579999999982</v>
          </cell>
          <cell r="AE29">
            <v>3650.259421666668</v>
          </cell>
          <cell r="AF29">
            <v>3558.9739316666655</v>
          </cell>
          <cell r="AG29">
            <v>3509.2584316666639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41657</v>
          </cell>
        </row>
      </sheetData>
      <sheetData sheetId="9"/>
      <sheetData sheetId="10">
        <row r="7">
          <cell r="B7">
            <v>41657</v>
          </cell>
        </row>
      </sheetData>
      <sheetData sheetId="11">
        <row r="7">
          <cell r="B7">
            <v>41657</v>
          </cell>
        </row>
      </sheetData>
      <sheetData sheetId="12">
        <row r="7">
          <cell r="B7">
            <v>41657</v>
          </cell>
        </row>
      </sheetData>
      <sheetData sheetId="13">
        <row r="7">
          <cell r="B7">
            <v>41657</v>
          </cell>
        </row>
      </sheetData>
      <sheetData sheetId="14">
        <row r="36">
          <cell r="B36">
            <v>278.27264482402535</v>
          </cell>
        </row>
      </sheetData>
      <sheetData sheetId="15"/>
      <sheetData sheetId="16">
        <row r="8">
          <cell r="B8">
            <v>41657</v>
          </cell>
        </row>
        <row r="12">
          <cell r="C12">
            <v>129.28092333333299</v>
          </cell>
        </row>
        <row r="13">
          <cell r="C13">
            <v>118.25</v>
          </cell>
        </row>
        <row r="14">
          <cell r="C14">
            <v>118.25</v>
          </cell>
        </row>
        <row r="15">
          <cell r="C15">
            <v>118.25</v>
          </cell>
        </row>
        <row r="16">
          <cell r="C16">
            <v>124.66411333333301</v>
          </cell>
        </row>
        <row r="17">
          <cell r="C17">
            <v>140.5761</v>
          </cell>
        </row>
        <row r="18">
          <cell r="C18">
            <v>135.46256</v>
          </cell>
        </row>
        <row r="19">
          <cell r="C19">
            <v>142.70797666666701</v>
          </cell>
        </row>
        <row r="20">
          <cell r="C20">
            <v>144.13</v>
          </cell>
        </row>
        <row r="21">
          <cell r="C21">
            <v>146.45871333333301</v>
          </cell>
        </row>
        <row r="22">
          <cell r="C22">
            <v>147.33525333333299</v>
          </cell>
        </row>
        <row r="23">
          <cell r="C23">
            <v>147.49591833333301</v>
          </cell>
        </row>
        <row r="24">
          <cell r="C24">
            <v>145.49601833333301</v>
          </cell>
        </row>
        <row r="25">
          <cell r="C25">
            <v>144.13</v>
          </cell>
        </row>
        <row r="26">
          <cell r="C26">
            <v>144.13</v>
          </cell>
        </row>
        <row r="27">
          <cell r="C27">
            <v>144.13</v>
          </cell>
        </row>
        <row r="28">
          <cell r="C28">
            <v>144.13</v>
          </cell>
        </row>
        <row r="29">
          <cell r="C29">
            <v>145.58530833333299</v>
          </cell>
        </row>
        <row r="30">
          <cell r="C30">
            <v>153.105353333333</v>
          </cell>
        </row>
        <row r="31">
          <cell r="C31">
            <v>152.330076666667</v>
          </cell>
        </row>
        <row r="32">
          <cell r="C32">
            <v>149.22382166666699</v>
          </cell>
        </row>
        <row r="33">
          <cell r="C33">
            <v>148.40733499999999</v>
          </cell>
        </row>
        <row r="34">
          <cell r="C34">
            <v>143.82753333333301</v>
          </cell>
        </row>
        <row r="35">
          <cell r="C35">
            <v>140.27538833333301</v>
          </cell>
        </row>
      </sheetData>
      <sheetData sheetId="17">
        <row r="36">
          <cell r="I36">
            <v>287.16385219237185</v>
          </cell>
        </row>
      </sheetData>
      <sheetData sheetId="18">
        <row r="36">
          <cell r="G36">
            <v>347.392</v>
          </cell>
        </row>
      </sheetData>
      <sheetData sheetId="19"/>
      <sheetData sheetId="20"/>
      <sheetData sheetId="21"/>
      <sheetData sheetId="22"/>
      <sheetData sheetId="23">
        <row r="36">
          <cell r="E36">
            <v>362.01599999999996</v>
          </cell>
        </row>
      </sheetData>
      <sheetData sheetId="24"/>
      <sheetData sheetId="25"/>
      <sheetData sheetId="26"/>
      <sheetData sheetId="27">
        <row r="36">
          <cell r="H36">
            <v>511.06400000000002</v>
          </cell>
        </row>
      </sheetData>
      <sheetData sheetId="28"/>
      <sheetData sheetId="29"/>
      <sheetData sheetId="30"/>
      <sheetData sheetId="31"/>
      <sheetData sheetId="32">
        <row r="36">
          <cell r="E36">
            <v>440.85164994326857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257.452350056733</v>
          </cell>
        </row>
      </sheetData>
      <sheetData sheetId="35">
        <row r="36">
          <cell r="E36">
            <v>441.90399999999994</v>
          </cell>
        </row>
      </sheetData>
      <sheetData sheetId="36"/>
      <sheetData sheetId="37">
        <row r="36">
          <cell r="E36">
            <v>512.67200000000003</v>
          </cell>
        </row>
      </sheetData>
      <sheetData sheetId="38">
        <row r="36">
          <cell r="E36">
            <v>153.49102820000004</v>
          </cell>
        </row>
      </sheetData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41658</v>
          </cell>
        </row>
      </sheetData>
      <sheetData sheetId="9"/>
      <sheetData sheetId="10">
        <row r="7">
          <cell r="B7">
            <v>41658</v>
          </cell>
        </row>
      </sheetData>
      <sheetData sheetId="11">
        <row r="7">
          <cell r="B7">
            <v>41658</v>
          </cell>
        </row>
      </sheetData>
      <sheetData sheetId="12">
        <row r="7">
          <cell r="B7">
            <v>41658</v>
          </cell>
        </row>
      </sheetData>
      <sheetData sheetId="13">
        <row r="7">
          <cell r="B7">
            <v>41658</v>
          </cell>
        </row>
      </sheetData>
      <sheetData sheetId="14">
        <row r="36">
          <cell r="B36">
            <v>251.97937641510504</v>
          </cell>
        </row>
      </sheetData>
      <sheetData sheetId="15"/>
      <sheetData sheetId="16">
        <row r="8">
          <cell r="B8">
            <v>41658</v>
          </cell>
        </row>
        <row r="12">
          <cell r="C12">
            <v>118.25</v>
          </cell>
        </row>
        <row r="13">
          <cell r="C13">
            <v>118.25</v>
          </cell>
        </row>
        <row r="14">
          <cell r="C14">
            <v>118.25</v>
          </cell>
        </row>
        <row r="15">
          <cell r="C15">
            <v>118.25</v>
          </cell>
        </row>
        <row r="16">
          <cell r="C16">
            <v>118.25</v>
          </cell>
        </row>
        <row r="17">
          <cell r="C17">
            <v>118.25</v>
          </cell>
        </row>
        <row r="18">
          <cell r="C18">
            <v>118.25</v>
          </cell>
        </row>
        <row r="19">
          <cell r="C19">
            <v>131.76219166666701</v>
          </cell>
        </row>
        <row r="20">
          <cell r="C20">
            <v>144.13</v>
          </cell>
        </row>
        <row r="21">
          <cell r="C21">
            <v>145.03626666666699</v>
          </cell>
        </row>
        <row r="22">
          <cell r="C22">
            <v>147.668195</v>
          </cell>
        </row>
        <row r="23">
          <cell r="C23">
            <v>144.13</v>
          </cell>
        </row>
        <row r="24">
          <cell r="C24">
            <v>144.13</v>
          </cell>
        </row>
        <row r="25">
          <cell r="C25">
            <v>144.13</v>
          </cell>
        </row>
        <row r="26">
          <cell r="C26">
            <v>144.13</v>
          </cell>
        </row>
        <row r="27">
          <cell r="C27">
            <v>144.13</v>
          </cell>
        </row>
        <row r="28">
          <cell r="C28">
            <v>139.35958833333299</v>
          </cell>
        </row>
        <row r="29">
          <cell r="C29">
            <v>140.92596499999999</v>
          </cell>
        </row>
        <row r="30">
          <cell r="C30">
            <v>152.51714000000001</v>
          </cell>
        </row>
        <row r="31">
          <cell r="C31">
            <v>149.86754666666701</v>
          </cell>
        </row>
        <row r="32">
          <cell r="C32">
            <v>151.14779166666699</v>
          </cell>
        </row>
        <row r="33">
          <cell r="C33">
            <v>147.35396</v>
          </cell>
        </row>
        <row r="34">
          <cell r="C34">
            <v>144.13</v>
          </cell>
        </row>
        <row r="35">
          <cell r="C35">
            <v>145.451063333333</v>
          </cell>
        </row>
      </sheetData>
      <sheetData sheetId="17">
        <row r="36">
          <cell r="I36">
            <v>286.45902403294724</v>
          </cell>
        </row>
      </sheetData>
      <sheetData sheetId="18">
        <row r="36">
          <cell r="G36">
            <v>284.416</v>
          </cell>
        </row>
      </sheetData>
      <sheetData sheetId="19"/>
      <sheetData sheetId="20"/>
      <sheetData sheetId="21"/>
      <sheetData sheetId="22"/>
      <sheetData sheetId="23">
        <row r="36">
          <cell r="E36">
            <v>370.21600000000007</v>
          </cell>
        </row>
      </sheetData>
      <sheetData sheetId="24"/>
      <sheetData sheetId="25"/>
      <sheetData sheetId="26"/>
      <sheetData sheetId="27">
        <row r="36">
          <cell r="H36">
            <v>514.16</v>
          </cell>
        </row>
      </sheetData>
      <sheetData sheetId="28"/>
      <sheetData sheetId="29"/>
      <sheetData sheetId="30"/>
      <sheetData sheetId="31"/>
      <sheetData sheetId="32">
        <row r="36">
          <cell r="E36">
            <v>397.82368018970311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253.28031981029753</v>
          </cell>
        </row>
      </sheetData>
      <sheetData sheetId="35">
        <row r="36">
          <cell r="E36">
            <v>412.92</v>
          </cell>
        </row>
      </sheetData>
      <sheetData sheetId="36"/>
      <sheetData sheetId="37">
        <row r="36">
          <cell r="E36">
            <v>510.64800000000002</v>
          </cell>
        </row>
      </sheetData>
      <sheetData sheetId="38">
        <row r="36">
          <cell r="E36">
            <v>66.698145400000001</v>
          </cell>
        </row>
      </sheetData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41659</v>
          </cell>
        </row>
      </sheetData>
      <sheetData sheetId="9"/>
      <sheetData sheetId="10">
        <row r="7">
          <cell r="B7">
            <v>41659</v>
          </cell>
        </row>
      </sheetData>
      <sheetData sheetId="11">
        <row r="7">
          <cell r="B7">
            <v>41659</v>
          </cell>
        </row>
      </sheetData>
      <sheetData sheetId="12">
        <row r="7">
          <cell r="B7">
            <v>41659</v>
          </cell>
        </row>
      </sheetData>
      <sheetData sheetId="13">
        <row r="7">
          <cell r="B7">
            <v>41659</v>
          </cell>
        </row>
      </sheetData>
      <sheetData sheetId="14">
        <row r="36">
          <cell r="B36">
            <v>283.43007684213603</v>
          </cell>
        </row>
      </sheetData>
      <sheetData sheetId="15"/>
      <sheetData sheetId="16">
        <row r="8">
          <cell r="B8">
            <v>41659</v>
          </cell>
        </row>
        <row r="12">
          <cell r="C12">
            <v>123.58</v>
          </cell>
        </row>
        <row r="13">
          <cell r="C13">
            <v>123.58</v>
          </cell>
        </row>
        <row r="14">
          <cell r="C14">
            <v>123.58</v>
          </cell>
        </row>
        <row r="15">
          <cell r="C15">
            <v>123.58</v>
          </cell>
        </row>
        <row r="16">
          <cell r="C16">
            <v>123.58</v>
          </cell>
        </row>
        <row r="17">
          <cell r="C17">
            <v>135.29217</v>
          </cell>
        </row>
        <row r="18">
          <cell r="C18">
            <v>136.912881666667</v>
          </cell>
        </row>
        <row r="19">
          <cell r="C19">
            <v>142.56234333333401</v>
          </cell>
        </row>
        <row r="20">
          <cell r="C20">
            <v>143.80794499999999</v>
          </cell>
        </row>
        <row r="21">
          <cell r="C21">
            <v>150.92263666666699</v>
          </cell>
        </row>
        <row r="22">
          <cell r="C22">
            <v>150.009185</v>
          </cell>
        </row>
        <row r="23">
          <cell r="C23">
            <v>150.38900000000001</v>
          </cell>
        </row>
        <row r="24">
          <cell r="C24">
            <v>149.87297333333299</v>
          </cell>
        </row>
        <row r="25">
          <cell r="C25">
            <v>150.03345666666701</v>
          </cell>
        </row>
        <row r="26">
          <cell r="C26">
            <v>150.389205</v>
          </cell>
        </row>
        <row r="27">
          <cell r="C27">
            <v>150.01335666666699</v>
          </cell>
        </row>
        <row r="28">
          <cell r="C28">
            <v>149.55369666666701</v>
          </cell>
        </row>
        <row r="29">
          <cell r="C29">
            <v>149.31803333333301</v>
          </cell>
        </row>
        <row r="30">
          <cell r="C30">
            <v>154.30209833333299</v>
          </cell>
        </row>
        <row r="31">
          <cell r="C31">
            <v>151.75260499999999</v>
          </cell>
        </row>
        <row r="32">
          <cell r="C32">
            <v>149.95726999999999</v>
          </cell>
        </row>
        <row r="33">
          <cell r="C33">
            <v>144.77855</v>
          </cell>
        </row>
        <row r="34">
          <cell r="C34">
            <v>143.49652499999999</v>
          </cell>
        </row>
        <row r="35">
          <cell r="C35">
            <v>138.87448000000001</v>
          </cell>
        </row>
      </sheetData>
      <sheetData sheetId="17">
        <row r="36">
          <cell r="I36">
            <v>286.95580991311562</v>
          </cell>
        </row>
      </sheetData>
      <sheetData sheetId="18">
        <row r="36">
          <cell r="G36">
            <v>403.8688166666667</v>
          </cell>
        </row>
      </sheetData>
      <sheetData sheetId="19"/>
      <sheetData sheetId="20"/>
      <sheetData sheetId="21"/>
      <sheetData sheetId="22"/>
      <sheetData sheetId="23">
        <row r="36">
          <cell r="E36">
            <v>361.70400000000001</v>
          </cell>
        </row>
      </sheetData>
      <sheetData sheetId="24"/>
      <sheetData sheetId="25"/>
      <sheetData sheetId="26"/>
      <sheetData sheetId="27">
        <row r="36">
          <cell r="H36">
            <v>512.48</v>
          </cell>
        </row>
      </sheetData>
      <sheetData sheetId="28"/>
      <sheetData sheetId="29"/>
      <sheetData sheetId="30"/>
      <sheetData sheetId="31"/>
      <sheetData sheetId="32">
        <row r="36">
          <cell r="E36">
            <v>423.08376744624258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256.500232553758</v>
          </cell>
        </row>
      </sheetData>
      <sheetData sheetId="35">
        <row r="36">
          <cell r="E36">
            <v>405.86399999999992</v>
          </cell>
        </row>
      </sheetData>
      <sheetData sheetId="36"/>
      <sheetData sheetId="37">
        <row r="36">
          <cell r="E36">
            <v>506.03199999999981</v>
          </cell>
        </row>
      </sheetData>
      <sheetData sheetId="38">
        <row r="36">
          <cell r="E36">
            <v>108.98914759999997</v>
          </cell>
        </row>
      </sheetData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41660</v>
          </cell>
        </row>
      </sheetData>
      <sheetData sheetId="9"/>
      <sheetData sheetId="10">
        <row r="7">
          <cell r="B7">
            <v>41660</v>
          </cell>
        </row>
      </sheetData>
      <sheetData sheetId="11">
        <row r="7">
          <cell r="B7">
            <v>41660</v>
          </cell>
        </row>
      </sheetData>
      <sheetData sheetId="12">
        <row r="7">
          <cell r="B7">
            <v>41660</v>
          </cell>
        </row>
      </sheetData>
      <sheetData sheetId="13">
        <row r="7">
          <cell r="B7">
            <v>41660</v>
          </cell>
        </row>
      </sheetData>
      <sheetData sheetId="14">
        <row r="36">
          <cell r="B36">
            <v>286.37564416032069</v>
          </cell>
        </row>
      </sheetData>
      <sheetData sheetId="15"/>
      <sheetData sheetId="16">
        <row r="8">
          <cell r="B8">
            <v>41660</v>
          </cell>
        </row>
        <row r="12">
          <cell r="C12">
            <v>139.39921000000001</v>
          </cell>
        </row>
        <row r="13">
          <cell r="C13">
            <v>139.45309166666701</v>
          </cell>
        </row>
        <row r="14">
          <cell r="C14">
            <v>139.4383</v>
          </cell>
        </row>
        <row r="15">
          <cell r="C15">
            <v>138.60829333333299</v>
          </cell>
        </row>
        <row r="16">
          <cell r="C16">
            <v>144.463623333333</v>
          </cell>
        </row>
        <row r="17">
          <cell r="C17">
            <v>145.87137833333301</v>
          </cell>
        </row>
        <row r="18">
          <cell r="C18">
            <v>145.78737166666701</v>
          </cell>
        </row>
        <row r="19">
          <cell r="C19">
            <v>144.05600999999999</v>
          </cell>
        </row>
        <row r="20">
          <cell r="C20">
            <v>150.01310166666701</v>
          </cell>
        </row>
        <row r="21">
          <cell r="C21">
            <v>150.18693166666699</v>
          </cell>
        </row>
        <row r="22">
          <cell r="C22">
            <v>150.38900000000001</v>
          </cell>
        </row>
        <row r="23">
          <cell r="C23">
            <v>150.38900000000001</v>
          </cell>
        </row>
        <row r="24">
          <cell r="C24">
            <v>150.38900000000001</v>
          </cell>
        </row>
        <row r="25">
          <cell r="C25">
            <v>152.768043333333</v>
          </cell>
        </row>
        <row r="26">
          <cell r="C26">
            <v>151.634796666667</v>
          </cell>
        </row>
        <row r="27">
          <cell r="C27">
            <v>156.95699999999999</v>
          </cell>
        </row>
        <row r="28">
          <cell r="C28">
            <v>154.26168833333301</v>
          </cell>
        </row>
        <row r="29">
          <cell r="C29">
            <v>150.38900000000001</v>
          </cell>
        </row>
        <row r="30">
          <cell r="C30">
            <v>152.49238333333301</v>
          </cell>
        </row>
        <row r="31">
          <cell r="C31">
            <v>151.82789</v>
          </cell>
        </row>
        <row r="32">
          <cell r="C32">
            <v>152.85238000000001</v>
          </cell>
        </row>
        <row r="33">
          <cell r="C33">
            <v>152.246736666667</v>
          </cell>
        </row>
        <row r="34">
          <cell r="C34">
            <v>148.37330499999999</v>
          </cell>
        </row>
        <row r="35">
          <cell r="C35">
            <v>141.53173333333299</v>
          </cell>
        </row>
      </sheetData>
      <sheetData sheetId="17">
        <row r="36">
          <cell r="I36">
            <v>288.27800000000002</v>
          </cell>
        </row>
      </sheetData>
      <sheetData sheetId="18">
        <row r="36">
          <cell r="G36">
            <v>538.58174999999994</v>
          </cell>
        </row>
      </sheetData>
      <sheetData sheetId="19"/>
      <sheetData sheetId="20"/>
      <sheetData sheetId="21"/>
      <sheetData sheetId="22"/>
      <sheetData sheetId="23">
        <row r="36">
          <cell r="E36">
            <v>335.84799999999996</v>
          </cell>
        </row>
      </sheetData>
      <sheetData sheetId="24"/>
      <sheetData sheetId="25"/>
      <sheetData sheetId="26"/>
      <sheetData sheetId="27">
        <row r="36">
          <cell r="H36">
            <v>509.00000000000006</v>
          </cell>
        </row>
      </sheetData>
      <sheetData sheetId="28"/>
      <sheetData sheetId="29"/>
      <sheetData sheetId="30"/>
      <sheetData sheetId="31"/>
      <sheetData sheetId="32">
        <row r="36">
          <cell r="E36">
            <v>253.04005824767756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179.11994175232354</v>
          </cell>
        </row>
      </sheetData>
      <sheetData sheetId="35">
        <row r="36">
          <cell r="E36">
            <v>259.33600000000001</v>
          </cell>
        </row>
      </sheetData>
      <sheetData sheetId="36"/>
      <sheetData sheetId="37">
        <row r="36">
          <cell r="E36">
            <v>369.73599999999999</v>
          </cell>
        </row>
      </sheetData>
      <sheetData sheetId="38">
        <row r="36">
          <cell r="E36">
            <v>86.848552399999974</v>
          </cell>
        </row>
      </sheetData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41661</v>
          </cell>
        </row>
      </sheetData>
      <sheetData sheetId="9"/>
      <sheetData sheetId="10">
        <row r="7">
          <cell r="B7">
            <v>41661</v>
          </cell>
        </row>
      </sheetData>
      <sheetData sheetId="11">
        <row r="7">
          <cell r="B7">
            <v>41661</v>
          </cell>
        </row>
      </sheetData>
      <sheetData sheetId="12">
        <row r="7">
          <cell r="B7">
            <v>41661</v>
          </cell>
        </row>
      </sheetData>
      <sheetData sheetId="13">
        <row r="7">
          <cell r="B7">
            <v>41661</v>
          </cell>
        </row>
      </sheetData>
      <sheetData sheetId="14">
        <row r="36">
          <cell r="B36">
            <v>296.52998820788815</v>
          </cell>
        </row>
      </sheetData>
      <sheetData sheetId="15"/>
      <sheetData sheetId="16">
        <row r="8">
          <cell r="B8">
            <v>41661</v>
          </cell>
        </row>
        <row r="12">
          <cell r="C12">
            <v>137.98907666666699</v>
          </cell>
        </row>
        <row r="13">
          <cell r="C13">
            <v>147.33469333333301</v>
          </cell>
        </row>
        <row r="14">
          <cell r="C14">
            <v>150.92561333333299</v>
          </cell>
        </row>
        <row r="15">
          <cell r="C15">
            <v>150.890533333333</v>
          </cell>
        </row>
        <row r="16">
          <cell r="C16">
            <v>146.12471500000001</v>
          </cell>
        </row>
        <row r="17">
          <cell r="C17">
            <v>142.31130666666701</v>
          </cell>
        </row>
        <row r="18">
          <cell r="C18">
            <v>139.903696666667</v>
          </cell>
        </row>
        <row r="19">
          <cell r="C19">
            <v>142.18969000000001</v>
          </cell>
        </row>
        <row r="20">
          <cell r="C20">
            <v>145.662833333333</v>
          </cell>
        </row>
        <row r="21">
          <cell r="C21">
            <v>143.838065</v>
          </cell>
        </row>
        <row r="22">
          <cell r="C22">
            <v>147.38645666666699</v>
          </cell>
        </row>
        <row r="23">
          <cell r="C23">
            <v>148.19485</v>
          </cell>
        </row>
        <row r="24">
          <cell r="C24">
            <v>150.99070666666699</v>
          </cell>
        </row>
        <row r="25">
          <cell r="C25">
            <v>149.54493666666701</v>
          </cell>
        </row>
        <row r="26">
          <cell r="C26">
            <v>149.44670666666701</v>
          </cell>
        </row>
        <row r="27">
          <cell r="C27">
            <v>149.38607166666699</v>
          </cell>
        </row>
        <row r="28">
          <cell r="C28">
            <v>151.44938666666701</v>
          </cell>
        </row>
        <row r="29">
          <cell r="C29">
            <v>146.963695</v>
          </cell>
        </row>
        <row r="30">
          <cell r="C30">
            <v>150.57060166666699</v>
          </cell>
        </row>
        <row r="31">
          <cell r="C31">
            <v>149.88085833333301</v>
          </cell>
        </row>
        <row r="32">
          <cell r="C32">
            <v>151.90789166666701</v>
          </cell>
        </row>
        <row r="33">
          <cell r="C33">
            <v>145.934971666667</v>
          </cell>
        </row>
        <row r="34">
          <cell r="C34">
            <v>140.64881</v>
          </cell>
        </row>
        <row r="35">
          <cell r="C35">
            <v>140.33458999999999</v>
          </cell>
        </row>
      </sheetData>
      <sheetData sheetId="17">
        <row r="36">
          <cell r="I36">
            <v>288.06700000000001</v>
          </cell>
        </row>
      </sheetData>
      <sheetData sheetId="18">
        <row r="36">
          <cell r="G36">
            <v>484.20187500000009</v>
          </cell>
        </row>
      </sheetData>
      <sheetData sheetId="19"/>
      <sheetData sheetId="20"/>
      <sheetData sheetId="21"/>
      <sheetData sheetId="22"/>
      <sheetData sheetId="23">
        <row r="36">
          <cell r="E36">
            <v>358.53599999999994</v>
          </cell>
        </row>
      </sheetData>
      <sheetData sheetId="24"/>
      <sheetData sheetId="25"/>
      <sheetData sheetId="26"/>
      <sheetData sheetId="27">
        <row r="36">
          <cell r="H36">
            <v>508.15999999999997</v>
          </cell>
        </row>
      </sheetData>
      <sheetData sheetId="28"/>
      <sheetData sheetId="29"/>
      <sheetData sheetId="30"/>
      <sheetData sheetId="31"/>
      <sheetData sheetId="32">
        <row r="36">
          <cell r="E36">
            <v>430.60269883216949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260.53330116783047</v>
          </cell>
        </row>
      </sheetData>
      <sheetData sheetId="35">
        <row r="36">
          <cell r="E36">
            <v>440.68799999999999</v>
          </cell>
        </row>
      </sheetData>
      <sheetData sheetId="36"/>
      <sheetData sheetId="37">
        <row r="36">
          <cell r="E36">
            <v>519.7600000000001</v>
          </cell>
        </row>
      </sheetData>
      <sheetData sheetId="38">
        <row r="36">
          <cell r="E36">
            <v>77.857911999999999</v>
          </cell>
        </row>
      </sheetData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41662</v>
          </cell>
        </row>
      </sheetData>
      <sheetData sheetId="9"/>
      <sheetData sheetId="10">
        <row r="7">
          <cell r="B7">
            <v>41662</v>
          </cell>
        </row>
      </sheetData>
      <sheetData sheetId="11">
        <row r="7">
          <cell r="B7">
            <v>41662</v>
          </cell>
        </row>
      </sheetData>
      <sheetData sheetId="12">
        <row r="7">
          <cell r="B7">
            <v>41662</v>
          </cell>
        </row>
      </sheetData>
      <sheetData sheetId="13">
        <row r="7">
          <cell r="B7">
            <v>41662</v>
          </cell>
        </row>
      </sheetData>
      <sheetData sheetId="14">
        <row r="36">
          <cell r="B36">
            <v>296.54130858365744</v>
          </cell>
        </row>
      </sheetData>
      <sheetData sheetId="15"/>
      <sheetData sheetId="16">
        <row r="8">
          <cell r="B8">
            <v>41662</v>
          </cell>
        </row>
        <row r="12">
          <cell r="C12">
            <v>123.798345</v>
          </cell>
        </row>
        <row r="13">
          <cell r="C13">
            <v>123.58</v>
          </cell>
        </row>
        <row r="14">
          <cell r="C14">
            <v>123.58</v>
          </cell>
        </row>
        <row r="15">
          <cell r="C15">
            <v>123.58</v>
          </cell>
        </row>
        <row r="16">
          <cell r="C16">
            <v>123.58</v>
          </cell>
        </row>
        <row r="17">
          <cell r="C17">
            <v>143.75200000000001</v>
          </cell>
        </row>
        <row r="18">
          <cell r="C18">
            <v>143.75200000000001</v>
          </cell>
        </row>
        <row r="19">
          <cell r="C19">
            <v>145.32507166666699</v>
          </cell>
        </row>
        <row r="20">
          <cell r="C20">
            <v>146.70836</v>
          </cell>
        </row>
        <row r="21">
          <cell r="C21">
            <v>146.84167666666701</v>
          </cell>
        </row>
        <row r="22">
          <cell r="C22">
            <v>151.61198666666701</v>
          </cell>
        </row>
        <row r="23">
          <cell r="C23">
            <v>149.13128666666699</v>
          </cell>
        </row>
        <row r="24">
          <cell r="C24">
            <v>149.31159500000001</v>
          </cell>
        </row>
        <row r="25">
          <cell r="C25">
            <v>149.32656666666699</v>
          </cell>
        </row>
        <row r="26">
          <cell r="C26">
            <v>150.345718333333</v>
          </cell>
        </row>
        <row r="27">
          <cell r="C27">
            <v>150.38900000000001</v>
          </cell>
        </row>
        <row r="28">
          <cell r="C28">
            <v>150.27489</v>
          </cell>
        </row>
        <row r="29">
          <cell r="C29">
            <v>149.270905</v>
          </cell>
        </row>
        <row r="30">
          <cell r="C30">
            <v>149.93112333333301</v>
          </cell>
        </row>
        <row r="31">
          <cell r="C31">
            <v>150.38900000000001</v>
          </cell>
        </row>
        <row r="32">
          <cell r="C32">
            <v>152.58113499999999</v>
          </cell>
        </row>
        <row r="33">
          <cell r="C33">
            <v>146.43530000000001</v>
          </cell>
        </row>
        <row r="34">
          <cell r="C34">
            <v>143.091106666667</v>
          </cell>
        </row>
        <row r="35">
          <cell r="C35">
            <v>138.022255</v>
          </cell>
        </row>
      </sheetData>
      <sheetData sheetId="17">
        <row r="36">
          <cell r="I36">
            <v>286.32599999999996</v>
          </cell>
        </row>
      </sheetData>
      <sheetData sheetId="18">
        <row r="36">
          <cell r="G36">
            <v>383.07316666666674</v>
          </cell>
        </row>
      </sheetData>
      <sheetData sheetId="19"/>
      <sheetData sheetId="20"/>
      <sheetData sheetId="21"/>
      <sheetData sheetId="22"/>
      <sheetData sheetId="23">
        <row r="36">
          <cell r="E36">
            <v>366.584</v>
          </cell>
        </row>
      </sheetData>
      <sheetData sheetId="24"/>
      <sheetData sheetId="25"/>
      <sheetData sheetId="26"/>
      <sheetData sheetId="27">
        <row r="36">
          <cell r="H36">
            <v>511.40800000000007</v>
          </cell>
        </row>
      </sheetData>
      <sheetData sheetId="28"/>
      <sheetData sheetId="29"/>
      <sheetData sheetId="30"/>
      <sheetData sheetId="31"/>
      <sheetData sheetId="32">
        <row r="36">
          <cell r="E36">
            <v>410.30641795132499</v>
          </cell>
        </row>
      </sheetData>
      <sheetData sheetId="33">
        <row r="12">
          <cell r="S12">
            <v>1.296</v>
          </cell>
        </row>
      </sheetData>
      <sheetData sheetId="34">
        <row r="36">
          <cell r="E36">
            <v>256.12558204867599</v>
          </cell>
        </row>
      </sheetData>
      <sheetData sheetId="35">
        <row r="36">
          <cell r="E36">
            <v>425.08799999999997</v>
          </cell>
        </row>
      </sheetData>
      <sheetData sheetId="36"/>
      <sheetData sheetId="37">
        <row r="36">
          <cell r="E36">
            <v>497.40800000000002</v>
          </cell>
        </row>
      </sheetData>
      <sheetData sheetId="38">
        <row r="36">
          <cell r="E36">
            <v>68.970658</v>
          </cell>
        </row>
      </sheetData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41663</v>
          </cell>
        </row>
      </sheetData>
      <sheetData sheetId="9"/>
      <sheetData sheetId="10">
        <row r="7">
          <cell r="B7">
            <v>41663</v>
          </cell>
        </row>
      </sheetData>
      <sheetData sheetId="11">
        <row r="7">
          <cell r="B7">
            <v>41663</v>
          </cell>
        </row>
      </sheetData>
      <sheetData sheetId="12">
        <row r="7">
          <cell r="B7">
            <v>41663</v>
          </cell>
        </row>
      </sheetData>
      <sheetData sheetId="13">
        <row r="7">
          <cell r="B7">
            <v>41663</v>
          </cell>
        </row>
      </sheetData>
      <sheetData sheetId="14">
        <row r="36">
          <cell r="B36">
            <v>295.75853383841792</v>
          </cell>
        </row>
      </sheetData>
      <sheetData sheetId="15"/>
      <sheetData sheetId="16">
        <row r="8">
          <cell r="B8">
            <v>41663</v>
          </cell>
        </row>
        <row r="12">
          <cell r="C12">
            <v>141.32499833333301</v>
          </cell>
        </row>
        <row r="13">
          <cell r="C13">
            <v>143.4444</v>
          </cell>
        </row>
        <row r="14">
          <cell r="C14">
            <v>137.6</v>
          </cell>
        </row>
        <row r="15">
          <cell r="C15">
            <v>137.6</v>
          </cell>
        </row>
        <row r="16">
          <cell r="C16">
            <v>141.2912</v>
          </cell>
        </row>
        <row r="17">
          <cell r="C17">
            <v>143.75200000000001</v>
          </cell>
        </row>
        <row r="18">
          <cell r="C18">
            <v>145.390003333333</v>
          </cell>
        </row>
        <row r="19">
          <cell r="C19">
            <v>141.679783333334</v>
          </cell>
        </row>
        <row r="20">
          <cell r="C20">
            <v>148.45479</v>
          </cell>
        </row>
        <row r="21">
          <cell r="C21">
            <v>152.369963333333</v>
          </cell>
        </row>
        <row r="22">
          <cell r="C22">
            <v>149.2817</v>
          </cell>
        </row>
        <row r="23">
          <cell r="C23">
            <v>149.34539000000001</v>
          </cell>
        </row>
        <row r="24">
          <cell r="C24">
            <v>149.35960499999999</v>
          </cell>
        </row>
        <row r="25">
          <cell r="C25">
            <v>149.812051724138</v>
          </cell>
        </row>
        <row r="26">
          <cell r="C26">
            <v>150.38900000000001</v>
          </cell>
        </row>
        <row r="27">
          <cell r="C27">
            <v>150.12175833333299</v>
          </cell>
        </row>
        <row r="28">
          <cell r="C28">
            <v>149.29946333333299</v>
          </cell>
        </row>
        <row r="29">
          <cell r="C29">
            <v>149.35490166666699</v>
          </cell>
        </row>
        <row r="30">
          <cell r="C30">
            <v>150.38900000000001</v>
          </cell>
        </row>
        <row r="31">
          <cell r="C31">
            <v>150.38900000000001</v>
          </cell>
        </row>
        <row r="32">
          <cell r="C32">
            <v>149.96180833333301</v>
          </cell>
        </row>
        <row r="33">
          <cell r="C33">
            <v>145.562995</v>
          </cell>
        </row>
        <row r="34">
          <cell r="C34">
            <v>143.75200000000001</v>
          </cell>
        </row>
        <row r="35">
          <cell r="C35">
            <v>142.33733166666701</v>
          </cell>
        </row>
      </sheetData>
      <sheetData sheetId="17">
        <row r="36">
          <cell r="I36">
            <v>286.51249999999999</v>
          </cell>
        </row>
      </sheetData>
      <sheetData sheetId="18">
        <row r="36">
          <cell r="G36">
            <v>417.59479166666665</v>
          </cell>
        </row>
      </sheetData>
      <sheetData sheetId="19"/>
      <sheetData sheetId="20"/>
      <sheetData sheetId="21"/>
      <sheetData sheetId="22"/>
      <sheetData sheetId="23">
        <row r="36">
          <cell r="E36">
            <v>361.83200000000011</v>
          </cell>
        </row>
      </sheetData>
      <sheetData sheetId="24"/>
      <sheetData sheetId="25"/>
      <sheetData sheetId="26"/>
      <sheetData sheetId="27">
        <row r="36">
          <cell r="H36">
            <v>508.63199999999995</v>
          </cell>
        </row>
      </sheetData>
      <sheetData sheetId="28"/>
      <sheetData sheetId="29"/>
      <sheetData sheetId="30"/>
      <sheetData sheetId="31"/>
      <sheetData sheetId="32">
        <row r="36">
          <cell r="E36">
            <v>417.96067124707753</v>
          </cell>
        </row>
      </sheetData>
      <sheetData sheetId="33">
        <row r="12">
          <cell r="S12">
            <v>1.3120000000000001</v>
          </cell>
        </row>
      </sheetData>
      <sheetData sheetId="34">
        <row r="36">
          <cell r="E36">
            <v>257.079328752923</v>
          </cell>
        </row>
      </sheetData>
      <sheetData sheetId="35">
        <row r="36">
          <cell r="E36">
            <v>413.05600000000004</v>
          </cell>
        </row>
      </sheetData>
      <sheetData sheetId="36"/>
      <sheetData sheetId="37">
        <row r="36">
          <cell r="E36">
            <v>507.66399999999999</v>
          </cell>
        </row>
      </sheetData>
      <sheetData sheetId="38">
        <row r="36">
          <cell r="E36">
            <v>77.633245399999993</v>
          </cell>
        </row>
      </sheetData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41664</v>
          </cell>
        </row>
      </sheetData>
      <sheetData sheetId="9"/>
      <sheetData sheetId="10">
        <row r="7">
          <cell r="B7">
            <v>41664</v>
          </cell>
        </row>
      </sheetData>
      <sheetData sheetId="11">
        <row r="7">
          <cell r="B7">
            <v>41664</v>
          </cell>
        </row>
      </sheetData>
      <sheetData sheetId="12">
        <row r="7">
          <cell r="B7">
            <v>41664</v>
          </cell>
        </row>
      </sheetData>
      <sheetData sheetId="13">
        <row r="7">
          <cell r="B7">
            <v>41664</v>
          </cell>
        </row>
      </sheetData>
      <sheetData sheetId="14">
        <row r="36">
          <cell r="B36">
            <v>263.39631158694681</v>
          </cell>
        </row>
      </sheetData>
      <sheetData sheetId="15"/>
      <sheetData sheetId="16">
        <row r="8">
          <cell r="B8">
            <v>41664</v>
          </cell>
        </row>
        <row r="12">
          <cell r="C12">
            <v>139.006216666667</v>
          </cell>
        </row>
        <row r="13">
          <cell r="C13">
            <v>145.091368333334</v>
          </cell>
        </row>
        <row r="14">
          <cell r="C14">
            <v>143.75200000000001</v>
          </cell>
        </row>
        <row r="15">
          <cell r="C15">
            <v>143.75200000000001</v>
          </cell>
        </row>
        <row r="16">
          <cell r="C16">
            <v>143.75200000000001</v>
          </cell>
        </row>
        <row r="17">
          <cell r="C17">
            <v>143.75200000000001</v>
          </cell>
        </row>
        <row r="18">
          <cell r="C18">
            <v>143.75200000000001</v>
          </cell>
        </row>
        <row r="19">
          <cell r="C19">
            <v>143.245168333333</v>
          </cell>
        </row>
        <row r="20">
          <cell r="C20">
            <v>145.124818333333</v>
          </cell>
        </row>
        <row r="21">
          <cell r="C21">
            <v>143.95487</v>
          </cell>
        </row>
        <row r="22">
          <cell r="C22">
            <v>146.20082333333301</v>
          </cell>
        </row>
        <row r="23">
          <cell r="C23">
            <v>149.554233333333</v>
          </cell>
        </row>
        <row r="24">
          <cell r="C24">
            <v>149.30082166666699</v>
          </cell>
        </row>
        <row r="25">
          <cell r="C25">
            <v>149.31010000000001</v>
          </cell>
        </row>
        <row r="26">
          <cell r="C26">
            <v>150.15769166666701</v>
          </cell>
        </row>
        <row r="27">
          <cell r="C27">
            <v>146.44570833333299</v>
          </cell>
        </row>
        <row r="28">
          <cell r="C28">
            <v>144.404998333333</v>
          </cell>
        </row>
        <row r="29">
          <cell r="C29">
            <v>145.514025</v>
          </cell>
        </row>
        <row r="30">
          <cell r="C30">
            <v>149.90970666666701</v>
          </cell>
        </row>
        <row r="31">
          <cell r="C31">
            <v>149.29561166666701</v>
          </cell>
        </row>
        <row r="32">
          <cell r="C32">
            <v>148.35472166666699</v>
          </cell>
        </row>
        <row r="33">
          <cell r="C33">
            <v>145.079015</v>
          </cell>
        </row>
        <row r="34">
          <cell r="C34">
            <v>143.75200000000001</v>
          </cell>
        </row>
        <row r="35">
          <cell r="C35">
            <v>144.83851000000001</v>
          </cell>
        </row>
      </sheetData>
      <sheetData sheetId="17">
        <row r="36">
          <cell r="I36">
            <v>288.19499999999994</v>
          </cell>
        </row>
      </sheetData>
      <sheetData sheetId="18">
        <row r="36">
          <cell r="G36">
            <v>404.65375</v>
          </cell>
        </row>
      </sheetData>
      <sheetData sheetId="19"/>
      <sheetData sheetId="20"/>
      <sheetData sheetId="21"/>
      <sheetData sheetId="22"/>
      <sheetData sheetId="23">
        <row r="36">
          <cell r="E36">
            <v>364.42399999999992</v>
          </cell>
        </row>
      </sheetData>
      <sheetData sheetId="24"/>
      <sheetData sheetId="25"/>
      <sheetData sheetId="26"/>
      <sheetData sheetId="27">
        <row r="36">
          <cell r="H36">
            <v>508.88000000000017</v>
          </cell>
        </row>
      </sheetData>
      <sheetData sheetId="28"/>
      <sheetData sheetId="29"/>
      <sheetData sheetId="30"/>
      <sheetData sheetId="31"/>
      <sheetData sheetId="32">
        <row r="36">
          <cell r="E36">
            <v>360.63010972238396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229.80189027761548</v>
          </cell>
        </row>
      </sheetData>
      <sheetData sheetId="35">
        <row r="36">
          <cell r="E36">
            <v>340.28</v>
          </cell>
        </row>
      </sheetData>
      <sheetData sheetId="36"/>
      <sheetData sheetId="37">
        <row r="36">
          <cell r="E36">
            <v>438.10399999999987</v>
          </cell>
        </row>
      </sheetData>
      <sheetData sheetId="38">
        <row r="36">
          <cell r="E36">
            <v>78.090531400000032</v>
          </cell>
        </row>
      </sheetData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41665</v>
          </cell>
        </row>
      </sheetData>
      <sheetData sheetId="9"/>
      <sheetData sheetId="10">
        <row r="7">
          <cell r="B7">
            <v>41665</v>
          </cell>
        </row>
      </sheetData>
      <sheetData sheetId="11">
        <row r="7">
          <cell r="B7">
            <v>41665</v>
          </cell>
        </row>
      </sheetData>
      <sheetData sheetId="12">
        <row r="7">
          <cell r="B7">
            <v>41665</v>
          </cell>
        </row>
      </sheetData>
      <sheetData sheetId="13">
        <row r="7">
          <cell r="B7">
            <v>41665</v>
          </cell>
        </row>
      </sheetData>
      <sheetData sheetId="14">
        <row r="36">
          <cell r="B36">
            <v>258.34762913516306</v>
          </cell>
        </row>
      </sheetData>
      <sheetData sheetId="15"/>
      <sheetData sheetId="16">
        <row r="8">
          <cell r="B8">
            <v>41665</v>
          </cell>
        </row>
        <row r="12">
          <cell r="C12">
            <v>143.0796</v>
          </cell>
        </row>
        <row r="13">
          <cell r="C13">
            <v>123.58</v>
          </cell>
        </row>
        <row r="14">
          <cell r="C14">
            <v>123.58</v>
          </cell>
        </row>
        <row r="15">
          <cell r="C15">
            <v>123.58</v>
          </cell>
        </row>
        <row r="16">
          <cell r="C16">
            <v>123.58</v>
          </cell>
        </row>
        <row r="17">
          <cell r="C17">
            <v>123.58</v>
          </cell>
        </row>
        <row r="18">
          <cell r="C18">
            <v>123.58</v>
          </cell>
        </row>
        <row r="19">
          <cell r="C19">
            <v>123.58</v>
          </cell>
        </row>
        <row r="20">
          <cell r="C20">
            <v>123.58</v>
          </cell>
        </row>
        <row r="21">
          <cell r="C21">
            <v>143.75200000000001</v>
          </cell>
        </row>
        <row r="22">
          <cell r="C22">
            <v>145.13337166666699</v>
          </cell>
        </row>
        <row r="23">
          <cell r="C23">
            <v>143.75200000000001</v>
          </cell>
        </row>
        <row r="24">
          <cell r="C24">
            <v>143.75200000000001</v>
          </cell>
        </row>
        <row r="25">
          <cell r="C25">
            <v>151.09888000000001</v>
          </cell>
        </row>
        <row r="26">
          <cell r="C26">
            <v>145.91695833333401</v>
          </cell>
        </row>
        <row r="27">
          <cell r="C27">
            <v>143.75200000000001</v>
          </cell>
        </row>
        <row r="28">
          <cell r="C28">
            <v>143.75200000000001</v>
          </cell>
        </row>
        <row r="29">
          <cell r="C29">
            <v>145.239285</v>
          </cell>
        </row>
        <row r="30">
          <cell r="C30">
            <v>151.58279666666701</v>
          </cell>
        </row>
        <row r="31">
          <cell r="C31">
            <v>150.38900000000001</v>
          </cell>
        </row>
        <row r="32">
          <cell r="C32">
            <v>154.20973499999999</v>
          </cell>
        </row>
        <row r="33">
          <cell r="C33">
            <v>146.139321666667</v>
          </cell>
        </row>
        <row r="34">
          <cell r="C34">
            <v>143.75200000000001</v>
          </cell>
        </row>
        <row r="35">
          <cell r="C35">
            <v>139.95255499999999</v>
          </cell>
        </row>
      </sheetData>
      <sheetData sheetId="17">
        <row r="36">
          <cell r="I36">
            <v>286.99954430982706</v>
          </cell>
        </row>
      </sheetData>
      <sheetData sheetId="18">
        <row r="36">
          <cell r="G36">
            <v>283.43350000000004</v>
          </cell>
        </row>
      </sheetData>
      <sheetData sheetId="19"/>
      <sheetData sheetId="20"/>
      <sheetData sheetId="21"/>
      <sheetData sheetId="22"/>
      <sheetData sheetId="23">
        <row r="36">
          <cell r="E36">
            <v>360.07200000000012</v>
          </cell>
        </row>
      </sheetData>
      <sheetData sheetId="24"/>
      <sheetData sheetId="25"/>
      <sheetData sheetId="26"/>
      <sheetData sheetId="27">
        <row r="36">
          <cell r="H36">
            <v>508.6640000000001</v>
          </cell>
        </row>
      </sheetData>
      <sheetData sheetId="28"/>
      <sheetData sheetId="29"/>
      <sheetData sheetId="30"/>
      <sheetData sheetId="31"/>
      <sheetData sheetId="32">
        <row r="36">
          <cell r="E36">
            <v>351.46319692402295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231.99280307597695</v>
          </cell>
        </row>
      </sheetData>
      <sheetData sheetId="35">
        <row r="36">
          <cell r="E36">
            <v>340.26400000000001</v>
          </cell>
        </row>
      </sheetData>
      <sheetData sheetId="36"/>
      <sheetData sheetId="37">
        <row r="36">
          <cell r="E36">
            <v>440.31200000000007</v>
          </cell>
        </row>
      </sheetData>
      <sheetData sheetId="38">
        <row r="36">
          <cell r="E36">
            <v>64.099568000000005</v>
          </cell>
        </row>
      </sheetData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41666</v>
          </cell>
        </row>
      </sheetData>
      <sheetData sheetId="9"/>
      <sheetData sheetId="10">
        <row r="7">
          <cell r="B7">
            <v>41666</v>
          </cell>
        </row>
      </sheetData>
      <sheetData sheetId="11">
        <row r="7">
          <cell r="B7">
            <v>41666</v>
          </cell>
        </row>
      </sheetData>
      <sheetData sheetId="12">
        <row r="7">
          <cell r="B7">
            <v>41666</v>
          </cell>
        </row>
      </sheetData>
      <sheetData sheetId="13">
        <row r="7">
          <cell r="B7">
            <v>41666</v>
          </cell>
        </row>
      </sheetData>
      <sheetData sheetId="14">
        <row r="36">
          <cell r="B36">
            <v>278.85064763262613</v>
          </cell>
        </row>
      </sheetData>
      <sheetData sheetId="15"/>
      <sheetData sheetId="16">
        <row r="8">
          <cell r="B8">
            <v>41666</v>
          </cell>
        </row>
        <row r="12">
          <cell r="C12">
            <v>127.901871666666</v>
          </cell>
        </row>
        <row r="13">
          <cell r="C13">
            <v>125.69</v>
          </cell>
        </row>
        <row r="14">
          <cell r="C14">
            <v>125.69</v>
          </cell>
        </row>
        <row r="15">
          <cell r="C15">
            <v>145.06</v>
          </cell>
        </row>
        <row r="16">
          <cell r="C16">
            <v>147.57269333333301</v>
          </cell>
        </row>
        <row r="17">
          <cell r="C17">
            <v>145.06</v>
          </cell>
        </row>
        <row r="18">
          <cell r="C18">
            <v>141.33283333333301</v>
          </cell>
        </row>
        <row r="19">
          <cell r="C19">
            <v>147.27590833333301</v>
          </cell>
        </row>
        <row r="20">
          <cell r="C20">
            <v>148.62470999999999</v>
          </cell>
        </row>
        <row r="21">
          <cell r="C21">
            <v>151.202676666667</v>
          </cell>
        </row>
        <row r="22">
          <cell r="C22">
            <v>151.70699999999999</v>
          </cell>
        </row>
        <row r="23">
          <cell r="C23">
            <v>151.70699999999999</v>
          </cell>
        </row>
        <row r="24">
          <cell r="C24">
            <v>151.70699999999999</v>
          </cell>
        </row>
        <row r="25">
          <cell r="C25">
            <v>155.16599833333299</v>
          </cell>
        </row>
        <row r="26">
          <cell r="C26">
            <v>155.14307666666701</v>
          </cell>
        </row>
        <row r="27">
          <cell r="C27">
            <v>152.506226666667</v>
          </cell>
        </row>
        <row r="28">
          <cell r="C28">
            <v>153.74228333333301</v>
          </cell>
        </row>
        <row r="29">
          <cell r="C29">
            <v>151.70699999999999</v>
          </cell>
        </row>
        <row r="30">
          <cell r="C30">
            <v>157.47500833333299</v>
          </cell>
        </row>
        <row r="31">
          <cell r="C31">
            <v>151.760723333333</v>
          </cell>
        </row>
        <row r="32">
          <cell r="C32">
            <v>153.60372166666701</v>
          </cell>
        </row>
        <row r="33">
          <cell r="C33">
            <v>151.20904999999999</v>
          </cell>
        </row>
        <row r="34">
          <cell r="C34">
            <v>154.52513500000001</v>
          </cell>
        </row>
        <row r="35">
          <cell r="C35">
            <v>154.296326666667</v>
          </cell>
        </row>
      </sheetData>
      <sheetData sheetId="17">
        <row r="36">
          <cell r="I36">
            <v>286.30818326854205</v>
          </cell>
        </row>
      </sheetData>
      <sheetData sheetId="18">
        <row r="36">
          <cell r="G36">
            <v>433.67289166666666</v>
          </cell>
        </row>
      </sheetData>
      <sheetData sheetId="19"/>
      <sheetData sheetId="20"/>
      <sheetData sheetId="21"/>
      <sheetData sheetId="22"/>
      <sheetData sheetId="23">
        <row r="36">
          <cell r="E36">
            <v>354.72800000000001</v>
          </cell>
        </row>
      </sheetData>
      <sheetData sheetId="24"/>
      <sheetData sheetId="25"/>
      <sheetData sheetId="26"/>
      <sheetData sheetId="27">
        <row r="36">
          <cell r="H36">
            <v>508.048</v>
          </cell>
        </row>
      </sheetData>
      <sheetData sheetId="28"/>
      <sheetData sheetId="29"/>
      <sheetData sheetId="30"/>
      <sheetData sheetId="31"/>
      <sheetData sheetId="32">
        <row r="36">
          <cell r="E36">
            <v>265.61291172069855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174.73908827930052</v>
          </cell>
        </row>
      </sheetData>
      <sheetData sheetId="35">
        <row r="36">
          <cell r="E36">
            <v>253.57599999999996</v>
          </cell>
        </row>
      </sheetData>
      <sheetData sheetId="36"/>
      <sheetData sheetId="37">
        <row r="36">
          <cell r="E36">
            <v>322.43199999999996</v>
          </cell>
        </row>
      </sheetData>
      <sheetData sheetId="38">
        <row r="36">
          <cell r="E36">
            <v>122.99204019999995</v>
          </cell>
        </row>
      </sheetData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01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41640</v>
          </cell>
        </row>
      </sheetData>
      <sheetData sheetId="9"/>
      <sheetData sheetId="10">
        <row r="7">
          <cell r="B7">
            <v>41640</v>
          </cell>
        </row>
      </sheetData>
      <sheetData sheetId="11">
        <row r="7">
          <cell r="B7">
            <v>41640</v>
          </cell>
        </row>
      </sheetData>
      <sheetData sheetId="12">
        <row r="7">
          <cell r="B7">
            <v>41640</v>
          </cell>
        </row>
      </sheetData>
      <sheetData sheetId="13">
        <row r="7">
          <cell r="B7">
            <v>41640</v>
          </cell>
        </row>
      </sheetData>
      <sheetData sheetId="14">
        <row r="36">
          <cell r="B36">
            <v>240.72581495909179</v>
          </cell>
        </row>
      </sheetData>
      <sheetData sheetId="15"/>
      <sheetData sheetId="16">
        <row r="8">
          <cell r="B8">
            <v>41640</v>
          </cell>
        </row>
        <row r="12">
          <cell r="C12">
            <v>155.047153333333</v>
          </cell>
        </row>
        <row r="13">
          <cell r="C13">
            <v>155.12545</v>
          </cell>
        </row>
        <row r="14">
          <cell r="C14">
            <v>150.46765666666701</v>
          </cell>
        </row>
        <row r="15">
          <cell r="C15">
            <v>146.65754833333301</v>
          </cell>
        </row>
        <row r="16">
          <cell r="C16">
            <v>140.459773333333</v>
          </cell>
        </row>
        <row r="17">
          <cell r="C17">
            <v>110.99</v>
          </cell>
        </row>
        <row r="18">
          <cell r="C18">
            <v>110.99</v>
          </cell>
        </row>
        <row r="19">
          <cell r="C19">
            <v>110.99</v>
          </cell>
        </row>
        <row r="20">
          <cell r="C20">
            <v>110.99</v>
          </cell>
        </row>
        <row r="21">
          <cell r="C21">
            <v>114.96833333333301</v>
          </cell>
        </row>
        <row r="22">
          <cell r="C22">
            <v>145.09</v>
          </cell>
        </row>
        <row r="23">
          <cell r="C23">
            <v>145.09</v>
          </cell>
        </row>
        <row r="24">
          <cell r="C24">
            <v>145.09</v>
          </cell>
        </row>
        <row r="25">
          <cell r="C25">
            <v>148.3852</v>
          </cell>
        </row>
        <row r="26">
          <cell r="C26">
            <v>145.09</v>
          </cell>
        </row>
        <row r="27">
          <cell r="C27">
            <v>145.09</v>
          </cell>
        </row>
        <row r="28">
          <cell r="C28">
            <v>148.09941000000001</v>
          </cell>
        </row>
        <row r="29">
          <cell r="C29">
            <v>150.03756000000001</v>
          </cell>
        </row>
        <row r="30">
          <cell r="C30">
            <v>159.23937166666701</v>
          </cell>
        </row>
        <row r="31">
          <cell r="C31">
            <v>156.19637333333301</v>
          </cell>
        </row>
        <row r="32">
          <cell r="C32">
            <v>157.92947000000001</v>
          </cell>
        </row>
        <row r="33">
          <cell r="C33">
            <v>150.403003333333</v>
          </cell>
        </row>
        <row r="34">
          <cell r="C34">
            <v>147.87345166666699</v>
          </cell>
        </row>
        <row r="35">
          <cell r="C35">
            <v>145.09</v>
          </cell>
        </row>
      </sheetData>
      <sheetData sheetId="17">
        <row r="36">
          <cell r="I36">
            <v>287.4468440077768</v>
          </cell>
        </row>
      </sheetData>
      <sheetData sheetId="18">
        <row r="36">
          <cell r="G36">
            <v>225.90050000000002</v>
          </cell>
        </row>
      </sheetData>
      <sheetData sheetId="19"/>
      <sheetData sheetId="20"/>
      <sheetData sheetId="21"/>
      <sheetData sheetId="22"/>
      <sheetData sheetId="23">
        <row r="36">
          <cell r="E36">
            <v>364.92000000000007</v>
          </cell>
        </row>
      </sheetData>
      <sheetData sheetId="24"/>
      <sheetData sheetId="25"/>
      <sheetData sheetId="26"/>
      <sheetData sheetId="27">
        <row r="36">
          <cell r="H36">
            <v>508.15199999999987</v>
          </cell>
        </row>
      </sheetData>
      <sheetData sheetId="28"/>
      <sheetData sheetId="29"/>
      <sheetData sheetId="30"/>
      <sheetData sheetId="31"/>
      <sheetData sheetId="32">
        <row r="36">
          <cell r="E36">
            <v>380.64012355364042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241.37587644635954</v>
          </cell>
        </row>
      </sheetData>
      <sheetData sheetId="35">
        <row r="36">
          <cell r="E36">
            <v>391.85600000000005</v>
          </cell>
        </row>
      </sheetData>
      <sheetData sheetId="36"/>
      <sheetData sheetId="37">
        <row r="36">
          <cell r="E36">
            <v>470.13600000000002</v>
          </cell>
        </row>
      </sheetData>
      <sheetData sheetId="38">
        <row r="36">
          <cell r="E36">
            <v>74.304998599999976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41667</v>
          </cell>
        </row>
      </sheetData>
      <sheetData sheetId="9"/>
      <sheetData sheetId="10">
        <row r="7">
          <cell r="B7">
            <v>41667</v>
          </cell>
        </row>
      </sheetData>
      <sheetData sheetId="11">
        <row r="7">
          <cell r="B7">
            <v>41667</v>
          </cell>
        </row>
      </sheetData>
      <sheetData sheetId="12">
        <row r="7">
          <cell r="B7">
            <v>41667</v>
          </cell>
        </row>
      </sheetData>
      <sheetData sheetId="13">
        <row r="7">
          <cell r="B7">
            <v>41667</v>
          </cell>
        </row>
      </sheetData>
      <sheetData sheetId="14">
        <row r="36">
          <cell r="B36">
            <v>274.39651399440544</v>
          </cell>
        </row>
      </sheetData>
      <sheetData sheetId="15"/>
      <sheetData sheetId="16">
        <row r="8">
          <cell r="B8">
            <v>41667</v>
          </cell>
        </row>
        <row r="12">
          <cell r="C12">
            <v>143.23086333333299</v>
          </cell>
        </row>
        <row r="13">
          <cell r="C13">
            <v>140.190595</v>
          </cell>
        </row>
        <row r="14">
          <cell r="C14">
            <v>140.40197499999999</v>
          </cell>
        </row>
        <row r="15">
          <cell r="C15">
            <v>141.01730333333299</v>
          </cell>
        </row>
        <row r="16">
          <cell r="C16">
            <v>140.945828333333</v>
          </cell>
        </row>
        <row r="17">
          <cell r="C17">
            <v>143.61699999999999</v>
          </cell>
        </row>
        <row r="18">
          <cell r="C18">
            <v>143.80940000000001</v>
          </cell>
        </row>
        <row r="19">
          <cell r="C19">
            <v>147.68194500000001</v>
          </cell>
        </row>
        <row r="20">
          <cell r="C20">
            <v>153.64408499999999</v>
          </cell>
        </row>
        <row r="21">
          <cell r="C21">
            <v>151.70699999999999</v>
          </cell>
        </row>
        <row r="22">
          <cell r="C22">
            <v>153.97051166666699</v>
          </cell>
        </row>
        <row r="23">
          <cell r="C23">
            <v>165.47497833333301</v>
          </cell>
        </row>
        <row r="24">
          <cell r="C24">
            <v>159.05104499999999</v>
          </cell>
        </row>
        <row r="25">
          <cell r="C25">
            <v>164.295005</v>
          </cell>
        </row>
        <row r="26">
          <cell r="C26">
            <v>160.74486833333299</v>
          </cell>
        </row>
        <row r="27">
          <cell r="C27">
            <v>162.27608000000001</v>
          </cell>
        </row>
        <row r="28">
          <cell r="C28">
            <v>160.715933333333</v>
          </cell>
        </row>
        <row r="29">
          <cell r="C29">
            <v>155.16456666666701</v>
          </cell>
        </row>
        <row r="30">
          <cell r="C30">
            <v>154.93365666666699</v>
          </cell>
        </row>
        <row r="31">
          <cell r="C31">
            <v>153.31564</v>
          </cell>
        </row>
        <row r="32">
          <cell r="C32">
            <v>151.470801666667</v>
          </cell>
        </row>
        <row r="33">
          <cell r="C33">
            <v>152.24032333333301</v>
          </cell>
        </row>
        <row r="34">
          <cell r="C34">
            <v>143.89215833333299</v>
          </cell>
        </row>
        <row r="35">
          <cell r="C35">
            <v>141.766436666667</v>
          </cell>
        </row>
      </sheetData>
      <sheetData sheetId="17">
        <row r="36">
          <cell r="I36">
            <v>288.8798878289906</v>
          </cell>
        </row>
      </sheetData>
      <sheetData sheetId="18">
        <row r="36">
          <cell r="G36">
            <v>542.04131666666672</v>
          </cell>
        </row>
      </sheetData>
      <sheetData sheetId="19"/>
      <sheetData sheetId="20"/>
      <sheetData sheetId="21"/>
      <sheetData sheetId="22"/>
      <sheetData sheetId="23">
        <row r="36">
          <cell r="E36">
            <v>360.22400000000005</v>
          </cell>
        </row>
      </sheetData>
      <sheetData sheetId="24"/>
      <sheetData sheetId="25"/>
      <sheetData sheetId="26"/>
      <sheetData sheetId="27">
        <row r="36">
          <cell r="H36">
            <v>503.93599999999998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234.76237783583645</v>
          </cell>
        </row>
      </sheetData>
      <sheetData sheetId="33">
        <row r="12">
          <cell r="S12">
            <v>1.3759999999999999</v>
          </cell>
        </row>
      </sheetData>
      <sheetData sheetId="34">
        <row r="36">
          <cell r="E36">
            <v>167.82962216416297</v>
          </cell>
        </row>
      </sheetData>
      <sheetData sheetId="35">
        <row r="36">
          <cell r="E36">
            <v>250.99999999999997</v>
          </cell>
        </row>
      </sheetData>
      <sheetData sheetId="36"/>
      <sheetData sheetId="37">
        <row r="36">
          <cell r="E36">
            <v>350.952</v>
          </cell>
        </row>
      </sheetData>
      <sheetData sheetId="38">
        <row r="36">
          <cell r="E36">
            <v>122.65404619999997</v>
          </cell>
        </row>
      </sheetData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41668</v>
          </cell>
        </row>
      </sheetData>
      <sheetData sheetId="9"/>
      <sheetData sheetId="10">
        <row r="7">
          <cell r="B7">
            <v>41668</v>
          </cell>
        </row>
      </sheetData>
      <sheetData sheetId="11">
        <row r="7">
          <cell r="B7">
            <v>41668</v>
          </cell>
        </row>
      </sheetData>
      <sheetData sheetId="12">
        <row r="7">
          <cell r="B7">
            <v>41668</v>
          </cell>
        </row>
      </sheetData>
      <sheetData sheetId="13">
        <row r="7">
          <cell r="B7">
            <v>41668</v>
          </cell>
        </row>
      </sheetData>
      <sheetData sheetId="14">
        <row r="36">
          <cell r="B36">
            <v>279.82943576725904</v>
          </cell>
        </row>
      </sheetData>
      <sheetData sheetId="15"/>
      <sheetData sheetId="16">
        <row r="8">
          <cell r="B8">
            <v>41668</v>
          </cell>
        </row>
        <row r="12">
          <cell r="C12">
            <v>139.651706666667</v>
          </cell>
        </row>
        <row r="13">
          <cell r="C13">
            <v>140.26065666666699</v>
          </cell>
        </row>
        <row r="14">
          <cell r="C14">
            <v>140.831353333333</v>
          </cell>
        </row>
        <row r="15">
          <cell r="C15">
            <v>140.87993166666701</v>
          </cell>
        </row>
        <row r="16">
          <cell r="C16">
            <v>144.00098666666699</v>
          </cell>
        </row>
        <row r="17">
          <cell r="C17">
            <v>146.43495166666699</v>
          </cell>
        </row>
        <row r="18">
          <cell r="C18">
            <v>146.27847666666699</v>
          </cell>
        </row>
        <row r="19">
          <cell r="C19">
            <v>150.69769500000001</v>
          </cell>
        </row>
        <row r="20">
          <cell r="C20">
            <v>152.85755333333401</v>
          </cell>
        </row>
        <row r="21">
          <cell r="C21">
            <v>154.56146166666699</v>
          </cell>
        </row>
        <row r="22">
          <cell r="C22">
            <v>154.79540499999999</v>
          </cell>
        </row>
        <row r="23">
          <cell r="C23">
            <v>159.01170833333299</v>
          </cell>
        </row>
        <row r="24">
          <cell r="C24">
            <v>158.915533333333</v>
          </cell>
        </row>
        <row r="25">
          <cell r="C25">
            <v>161.25065000000001</v>
          </cell>
        </row>
        <row r="26">
          <cell r="C26">
            <v>162.03481500000001</v>
          </cell>
        </row>
        <row r="27">
          <cell r="C27">
            <v>160.98496666666699</v>
          </cell>
        </row>
        <row r="28">
          <cell r="C28">
            <v>162.051005</v>
          </cell>
        </row>
        <row r="29">
          <cell r="C29">
            <v>156.032996666667</v>
          </cell>
        </row>
        <row r="30">
          <cell r="C30">
            <v>161.18677333333301</v>
          </cell>
        </row>
        <row r="31">
          <cell r="C31">
            <v>159.97930500000001</v>
          </cell>
        </row>
        <row r="32">
          <cell r="C32">
            <v>154.21081166666701</v>
          </cell>
        </row>
        <row r="33">
          <cell r="C33">
            <v>151.64383333333299</v>
          </cell>
        </row>
        <row r="34">
          <cell r="C34">
            <v>147.25645499999999</v>
          </cell>
        </row>
        <row r="35">
          <cell r="C35">
            <v>144.45039</v>
          </cell>
        </row>
      </sheetData>
      <sheetData sheetId="17">
        <row r="36">
          <cell r="I36">
            <v>287.51799999999992</v>
          </cell>
        </row>
      </sheetData>
      <sheetData sheetId="18">
        <row r="36">
          <cell r="G36">
            <v>532.51787499999989</v>
          </cell>
        </row>
      </sheetData>
      <sheetData sheetId="19"/>
      <sheetData sheetId="20"/>
      <sheetData sheetId="21"/>
      <sheetData sheetId="22"/>
      <sheetData sheetId="23">
        <row r="36">
          <cell r="E36">
            <v>207.392</v>
          </cell>
        </row>
      </sheetData>
      <sheetData sheetId="24"/>
      <sheetData sheetId="25"/>
      <sheetData sheetId="26"/>
      <sheetData sheetId="27">
        <row r="36">
          <cell r="H36">
            <v>502.464</v>
          </cell>
        </row>
      </sheetData>
      <sheetData sheetId="28"/>
      <sheetData sheetId="29"/>
      <sheetData sheetId="30"/>
      <sheetData sheetId="31"/>
      <sheetData sheetId="32">
        <row r="36">
          <cell r="E36">
            <v>240.49509279864097</v>
          </cell>
        </row>
      </sheetData>
      <sheetData sheetId="33">
        <row r="12">
          <cell r="S12">
            <v>1.3759999999999999</v>
          </cell>
        </row>
      </sheetData>
      <sheetData sheetId="34">
        <row r="36">
          <cell r="E36">
            <v>172.59290720135951</v>
          </cell>
        </row>
      </sheetData>
      <sheetData sheetId="35">
        <row r="36">
          <cell r="E36">
            <v>253.88</v>
          </cell>
        </row>
      </sheetData>
      <sheetData sheetId="36"/>
      <sheetData sheetId="37">
        <row r="36">
          <cell r="E36">
            <v>337.13599999999997</v>
          </cell>
        </row>
      </sheetData>
      <sheetData sheetId="38">
        <row r="36">
          <cell r="E36">
            <v>78.398702400000033</v>
          </cell>
        </row>
      </sheetData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41669</v>
          </cell>
        </row>
      </sheetData>
      <sheetData sheetId="9"/>
      <sheetData sheetId="10">
        <row r="7">
          <cell r="B7">
            <v>41669</v>
          </cell>
        </row>
      </sheetData>
      <sheetData sheetId="11">
        <row r="7">
          <cell r="B7">
            <v>41669</v>
          </cell>
        </row>
      </sheetData>
      <sheetData sheetId="12">
        <row r="7">
          <cell r="B7">
            <v>41669</v>
          </cell>
        </row>
      </sheetData>
      <sheetData sheetId="13">
        <row r="7">
          <cell r="B7">
            <v>41669</v>
          </cell>
        </row>
      </sheetData>
      <sheetData sheetId="14">
        <row r="36">
          <cell r="B36">
            <v>295.176549002824</v>
          </cell>
        </row>
      </sheetData>
      <sheetData sheetId="15"/>
      <sheetData sheetId="16">
        <row r="8">
          <cell r="B8">
            <v>41669</v>
          </cell>
        </row>
        <row r="12">
          <cell r="C12">
            <v>139.268953333333</v>
          </cell>
        </row>
        <row r="13">
          <cell r="C13">
            <v>139.08744166666699</v>
          </cell>
        </row>
        <row r="14">
          <cell r="C14">
            <v>139.83717999999999</v>
          </cell>
        </row>
        <row r="15">
          <cell r="C15">
            <v>139.794168333333</v>
          </cell>
        </row>
        <row r="16">
          <cell r="C16">
            <v>145.65728166666699</v>
          </cell>
        </row>
        <row r="17">
          <cell r="C17">
            <v>146.767846666667</v>
          </cell>
        </row>
        <row r="18">
          <cell r="C18">
            <v>145.01997499999999</v>
          </cell>
        </row>
        <row r="19">
          <cell r="C19">
            <v>152.58877166666699</v>
          </cell>
        </row>
        <row r="20">
          <cell r="C20">
            <v>151.51693666666699</v>
          </cell>
        </row>
        <row r="21">
          <cell r="C21">
            <v>154.52986999999999</v>
          </cell>
        </row>
        <row r="22">
          <cell r="C22">
            <v>151.91082499999999</v>
          </cell>
        </row>
        <row r="23">
          <cell r="C23">
            <v>151.91352166666701</v>
          </cell>
        </row>
        <row r="24">
          <cell r="C24">
            <v>151.90798333333299</v>
          </cell>
        </row>
        <row r="25">
          <cell r="C25">
            <v>151.94740999999999</v>
          </cell>
        </row>
        <row r="26">
          <cell r="C26">
            <v>151.73508833333301</v>
          </cell>
        </row>
        <row r="27">
          <cell r="C27">
            <v>153.40407166666699</v>
          </cell>
        </row>
        <row r="28">
          <cell r="C28">
            <v>151.55805333333299</v>
          </cell>
        </row>
        <row r="29">
          <cell r="C29">
            <v>149.95172500000001</v>
          </cell>
        </row>
        <row r="30">
          <cell r="C30">
            <v>154.51589833333301</v>
          </cell>
        </row>
        <row r="31">
          <cell r="C31">
            <v>151.70699999999999</v>
          </cell>
        </row>
        <row r="32">
          <cell r="C32">
            <v>150.58227833333299</v>
          </cell>
        </row>
        <row r="33">
          <cell r="C33">
            <v>145.390723333333</v>
          </cell>
        </row>
        <row r="34">
          <cell r="C34">
            <v>147.47800833333301</v>
          </cell>
        </row>
        <row r="35">
          <cell r="C35">
            <v>140.90291999999999</v>
          </cell>
        </row>
      </sheetData>
      <sheetData sheetId="17">
        <row r="36">
          <cell r="I36">
            <v>288.66449999999998</v>
          </cell>
        </row>
      </sheetData>
      <sheetData sheetId="18">
        <row r="36">
          <cell r="G36">
            <v>560.01408333333336</v>
          </cell>
        </row>
      </sheetData>
      <sheetData sheetId="19"/>
      <sheetData sheetId="20"/>
      <sheetData sheetId="21"/>
      <sheetData sheetId="22"/>
      <sheetData sheetId="23">
        <row r="36">
          <cell r="E36">
            <v>362.57600000000002</v>
          </cell>
        </row>
      </sheetData>
      <sheetData sheetId="24"/>
      <sheetData sheetId="25"/>
      <sheetData sheetId="26"/>
      <sheetData sheetId="27">
        <row r="36">
          <cell r="H36">
            <v>508.01599999999996</v>
          </cell>
        </row>
      </sheetData>
      <sheetData sheetId="28"/>
      <sheetData sheetId="29"/>
      <sheetData sheetId="30"/>
      <sheetData sheetId="31"/>
      <sheetData sheetId="32">
        <row r="36">
          <cell r="E36">
            <v>325.14434426310493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205.25565573689548</v>
          </cell>
        </row>
      </sheetData>
      <sheetData sheetId="35">
        <row r="36">
          <cell r="E36">
            <v>317.64</v>
          </cell>
        </row>
      </sheetData>
      <sheetData sheetId="36"/>
      <sheetData sheetId="37">
        <row r="36">
          <cell r="E36">
            <v>385.66399999999999</v>
          </cell>
        </row>
      </sheetData>
      <sheetData sheetId="38">
        <row r="36">
          <cell r="E36">
            <v>78.283386800000045</v>
          </cell>
        </row>
      </sheetData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31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41670</v>
          </cell>
        </row>
      </sheetData>
      <sheetData sheetId="9"/>
      <sheetData sheetId="10">
        <row r="7">
          <cell r="B7">
            <v>41670</v>
          </cell>
        </row>
      </sheetData>
      <sheetData sheetId="11">
        <row r="7">
          <cell r="B7">
            <v>41670</v>
          </cell>
        </row>
      </sheetData>
      <sheetData sheetId="12">
        <row r="7">
          <cell r="B7">
            <v>41670</v>
          </cell>
        </row>
      </sheetData>
      <sheetData sheetId="13">
        <row r="7">
          <cell r="B7">
            <v>41670</v>
          </cell>
        </row>
      </sheetData>
      <sheetData sheetId="14">
        <row r="36">
          <cell r="B36">
            <v>299.74788709462564</v>
          </cell>
        </row>
      </sheetData>
      <sheetData sheetId="15"/>
      <sheetData sheetId="16">
        <row r="8">
          <cell r="B8">
            <v>41670</v>
          </cell>
        </row>
        <row r="12">
          <cell r="C12">
            <v>144.46023</v>
          </cell>
        </row>
        <row r="13">
          <cell r="C13">
            <v>125.69</v>
          </cell>
        </row>
        <row r="14">
          <cell r="C14">
            <v>125.69</v>
          </cell>
        </row>
        <row r="15">
          <cell r="C15">
            <v>125.69</v>
          </cell>
        </row>
        <row r="16">
          <cell r="C16">
            <v>141.31341499999999</v>
          </cell>
        </row>
        <row r="17">
          <cell r="C17">
            <v>144.04776000000001</v>
          </cell>
        </row>
        <row r="18">
          <cell r="C18">
            <v>145.06</v>
          </cell>
        </row>
        <row r="19">
          <cell r="C19">
            <v>145.06</v>
          </cell>
        </row>
        <row r="20">
          <cell r="C20">
            <v>147.84029333333299</v>
          </cell>
        </row>
        <row r="21">
          <cell r="C21">
            <v>151.300815</v>
          </cell>
        </row>
        <row r="22">
          <cell r="C22">
            <v>150.379893333333</v>
          </cell>
        </row>
        <row r="23">
          <cell r="C23">
            <v>151.484925</v>
          </cell>
        </row>
        <row r="24">
          <cell r="C24">
            <v>151.70699999999999</v>
          </cell>
        </row>
        <row r="25">
          <cell r="C25">
            <v>151.70699999999999</v>
          </cell>
        </row>
        <row r="26">
          <cell r="C26">
            <v>153.55521833333299</v>
          </cell>
        </row>
        <row r="27">
          <cell r="C27">
            <v>154.37700000000001</v>
          </cell>
        </row>
        <row r="28">
          <cell r="C28">
            <v>151.70699999999999</v>
          </cell>
        </row>
        <row r="29">
          <cell r="C29">
            <v>151.70699999999999</v>
          </cell>
        </row>
        <row r="30">
          <cell r="C30">
            <v>151.70699999999999</v>
          </cell>
        </row>
        <row r="31">
          <cell r="C31">
            <v>151.70699999999999</v>
          </cell>
        </row>
        <row r="32">
          <cell r="C32">
            <v>154.556588333333</v>
          </cell>
        </row>
        <row r="33">
          <cell r="C33">
            <v>149.483663333333</v>
          </cell>
        </row>
        <row r="34">
          <cell r="C34">
            <v>148.78774166666699</v>
          </cell>
        </row>
        <row r="35">
          <cell r="C35">
            <v>140.23888833333299</v>
          </cell>
        </row>
      </sheetData>
      <sheetData sheetId="17">
        <row r="36">
          <cell r="I36">
            <v>287.8769999999999</v>
          </cell>
        </row>
      </sheetData>
      <sheetData sheetId="18">
        <row r="36">
          <cell r="G36">
            <v>442.11491666666672</v>
          </cell>
        </row>
      </sheetData>
      <sheetData sheetId="19"/>
      <sheetData sheetId="20"/>
      <sheetData sheetId="21"/>
      <sheetData sheetId="22"/>
      <sheetData sheetId="23">
        <row r="36">
          <cell r="E36">
            <v>362.46399999999994</v>
          </cell>
        </row>
      </sheetData>
      <sheetData sheetId="24"/>
      <sheetData sheetId="25"/>
      <sheetData sheetId="26"/>
      <sheetData sheetId="27">
        <row r="36">
          <cell r="H36">
            <v>506.57600000000002</v>
          </cell>
        </row>
      </sheetData>
      <sheetData sheetId="28"/>
      <sheetData sheetId="29"/>
      <sheetData sheetId="30"/>
      <sheetData sheetId="31"/>
      <sheetData sheetId="32">
        <row r="36">
          <cell r="E36">
            <v>395.92614820207001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235.24185179792948</v>
          </cell>
        </row>
      </sheetData>
      <sheetData sheetId="35">
        <row r="36">
          <cell r="E36">
            <v>397.22399999999999</v>
          </cell>
        </row>
      </sheetData>
      <sheetData sheetId="36"/>
      <sheetData sheetId="37">
        <row r="36">
          <cell r="E36">
            <v>482.17599999999993</v>
          </cell>
        </row>
      </sheetData>
      <sheetData sheetId="38">
        <row r="36">
          <cell r="E36">
            <v>73.758243600000029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10114"/>
      <sheetName val="RESUMEN"/>
    </sheetNames>
    <sheetDataSet>
      <sheetData sheetId="0">
        <row r="10">
          <cell r="B10">
            <v>41640</v>
          </cell>
        </row>
        <row r="110">
          <cell r="N110">
            <v>0.5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20114"/>
    </sheetNames>
    <sheetDataSet>
      <sheetData sheetId="0">
        <row r="10">
          <cell r="B10">
            <v>41641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30114"/>
    </sheetNames>
    <sheetDataSet>
      <sheetData sheetId="0">
        <row r="10">
          <cell r="B10">
            <v>41642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40114"/>
    </sheetNames>
    <sheetDataSet>
      <sheetData sheetId="0">
        <row r="10">
          <cell r="B10">
            <v>41643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50114"/>
    </sheetNames>
    <sheetDataSet>
      <sheetData sheetId="0">
        <row r="10">
          <cell r="B10">
            <v>41644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60114"/>
    </sheetNames>
    <sheetDataSet>
      <sheetData sheetId="0">
        <row r="10">
          <cell r="B10">
            <v>41645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02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41641</v>
          </cell>
        </row>
      </sheetData>
      <sheetData sheetId="9"/>
      <sheetData sheetId="10">
        <row r="7">
          <cell r="B7">
            <v>41641</v>
          </cell>
        </row>
      </sheetData>
      <sheetData sheetId="11">
        <row r="7">
          <cell r="B7">
            <v>41641</v>
          </cell>
        </row>
      </sheetData>
      <sheetData sheetId="12">
        <row r="7">
          <cell r="B7">
            <v>41641</v>
          </cell>
        </row>
      </sheetData>
      <sheetData sheetId="13">
        <row r="7">
          <cell r="B7">
            <v>41641</v>
          </cell>
        </row>
      </sheetData>
      <sheetData sheetId="14">
        <row r="36">
          <cell r="B36">
            <v>233.97249286547384</v>
          </cell>
        </row>
      </sheetData>
      <sheetData sheetId="15"/>
      <sheetData sheetId="16">
        <row r="8">
          <cell r="B8">
            <v>41641</v>
          </cell>
        </row>
        <row r="12">
          <cell r="C12">
            <v>118.758963333333</v>
          </cell>
        </row>
        <row r="13">
          <cell r="C13">
            <v>110.99</v>
          </cell>
        </row>
        <row r="14">
          <cell r="C14">
            <v>110.99</v>
          </cell>
        </row>
        <row r="15">
          <cell r="C15">
            <v>110.99</v>
          </cell>
        </row>
        <row r="16">
          <cell r="C16">
            <v>114.4</v>
          </cell>
        </row>
        <row r="17">
          <cell r="C17">
            <v>145.09</v>
          </cell>
        </row>
        <row r="18">
          <cell r="C18">
            <v>146.171273333333</v>
          </cell>
        </row>
        <row r="19">
          <cell r="C19">
            <v>147.891003333333</v>
          </cell>
        </row>
        <row r="20">
          <cell r="C20">
            <v>147.88341333333301</v>
          </cell>
        </row>
        <row r="21">
          <cell r="C21">
            <v>150.94926078431399</v>
          </cell>
        </row>
        <row r="22">
          <cell r="C22">
            <v>151.628301923077</v>
          </cell>
        </row>
        <row r="23">
          <cell r="C23">
            <v>153.87453666666701</v>
          </cell>
        </row>
        <row r="24">
          <cell r="C24">
            <v>159.438408333333</v>
          </cell>
        </row>
        <row r="25">
          <cell r="C25">
            <v>158.89225166666699</v>
          </cell>
        </row>
        <row r="26">
          <cell r="C26">
            <v>162.923</v>
          </cell>
        </row>
        <row r="27">
          <cell r="C27">
            <v>162.923</v>
          </cell>
        </row>
        <row r="28">
          <cell r="C28">
            <v>164.832353333333</v>
          </cell>
        </row>
        <row r="29">
          <cell r="C29">
            <v>163.94156333333299</v>
          </cell>
        </row>
        <row r="30">
          <cell r="C30">
            <v>166.39295999999999</v>
          </cell>
        </row>
        <row r="31">
          <cell r="C31">
            <v>163.73738166666701</v>
          </cell>
        </row>
        <row r="32">
          <cell r="C32">
            <v>163.352495</v>
          </cell>
        </row>
        <row r="33">
          <cell r="C33">
            <v>156.72339500000001</v>
          </cell>
        </row>
        <row r="34">
          <cell r="C34">
            <v>160.60760166666699</v>
          </cell>
        </row>
        <row r="35">
          <cell r="C35">
            <v>151.039668333333</v>
          </cell>
        </row>
      </sheetData>
      <sheetData sheetId="17">
        <row r="36">
          <cell r="I36">
            <v>285.92049999999995</v>
          </cell>
        </row>
      </sheetData>
      <sheetData sheetId="18">
        <row r="36">
          <cell r="G36">
            <v>388.67533333333336</v>
          </cell>
        </row>
      </sheetData>
      <sheetData sheetId="19"/>
      <sheetData sheetId="20"/>
      <sheetData sheetId="21"/>
      <sheetData sheetId="22"/>
      <sheetData sheetId="23">
        <row r="36">
          <cell r="E36">
            <v>373.29600000000005</v>
          </cell>
        </row>
      </sheetData>
      <sheetData sheetId="24"/>
      <sheetData sheetId="25"/>
      <sheetData sheetId="26"/>
      <sheetData sheetId="27">
        <row r="36">
          <cell r="H36">
            <v>513.75199999999995</v>
          </cell>
        </row>
      </sheetData>
      <sheetData sheetId="28"/>
      <sheetData sheetId="29"/>
      <sheetData sheetId="30"/>
      <sheetData sheetId="31"/>
      <sheetData sheetId="32">
        <row r="36">
          <cell r="E36">
            <v>324.40986207614651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211.62213792385401</v>
          </cell>
        </row>
      </sheetData>
      <sheetData sheetId="35">
        <row r="36">
          <cell r="E36">
            <v>330.56</v>
          </cell>
        </row>
      </sheetData>
      <sheetData sheetId="36"/>
      <sheetData sheetId="37">
        <row r="36">
          <cell r="E36">
            <v>401.61599999999987</v>
          </cell>
        </row>
      </sheetData>
      <sheetData sheetId="38">
        <row r="36">
          <cell r="E36">
            <v>102.64678960000003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70114"/>
    </sheetNames>
    <sheetDataSet>
      <sheetData sheetId="0">
        <row r="10">
          <cell r="B10">
            <v>41646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80114"/>
    </sheetNames>
    <sheetDataSet>
      <sheetData sheetId="0">
        <row r="10">
          <cell r="B10">
            <v>41647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90114"/>
    </sheetNames>
    <sheetDataSet>
      <sheetData sheetId="0">
        <row r="10">
          <cell r="B10">
            <v>41648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00114"/>
    </sheetNames>
    <sheetDataSet>
      <sheetData sheetId="0">
        <row r="10">
          <cell r="B10">
            <v>41649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10114"/>
    </sheetNames>
    <sheetDataSet>
      <sheetData sheetId="0">
        <row r="10">
          <cell r="B10">
            <v>41650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20114"/>
    </sheetNames>
    <sheetDataSet>
      <sheetData sheetId="0">
        <row r="10">
          <cell r="B10">
            <v>41651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30114"/>
    </sheetNames>
    <sheetDataSet>
      <sheetData sheetId="0">
        <row r="10">
          <cell r="B10">
            <v>41652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40114"/>
    </sheetNames>
    <sheetDataSet>
      <sheetData sheetId="0">
        <row r="10">
          <cell r="B10">
            <v>41653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50114"/>
    </sheetNames>
    <sheetDataSet>
      <sheetData sheetId="0">
        <row r="10">
          <cell r="B10">
            <v>41654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60114"/>
    </sheetNames>
    <sheetDataSet>
      <sheetData sheetId="0">
        <row r="10">
          <cell r="B10">
            <v>41655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03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41642</v>
          </cell>
        </row>
      </sheetData>
      <sheetData sheetId="9"/>
      <sheetData sheetId="10">
        <row r="7">
          <cell r="B7">
            <v>41642</v>
          </cell>
        </row>
      </sheetData>
      <sheetData sheetId="11">
        <row r="7">
          <cell r="B7">
            <v>41642</v>
          </cell>
        </row>
      </sheetData>
      <sheetData sheetId="12">
        <row r="7">
          <cell r="B7">
            <v>41642</v>
          </cell>
        </row>
      </sheetData>
      <sheetData sheetId="13">
        <row r="7">
          <cell r="B7">
            <v>41642</v>
          </cell>
        </row>
      </sheetData>
      <sheetData sheetId="14">
        <row r="36">
          <cell r="B36">
            <v>243.42277909839095</v>
          </cell>
        </row>
      </sheetData>
      <sheetData sheetId="15"/>
      <sheetData sheetId="16">
        <row r="8">
          <cell r="B8">
            <v>41642</v>
          </cell>
        </row>
        <row r="12">
          <cell r="C12">
            <v>149.44759833333299</v>
          </cell>
        </row>
        <row r="13">
          <cell r="C13">
            <v>146.07311833333301</v>
          </cell>
        </row>
        <row r="14">
          <cell r="C14">
            <v>148.80611833333299</v>
          </cell>
        </row>
        <row r="15">
          <cell r="C15">
            <v>145.09</v>
          </cell>
        </row>
        <row r="16">
          <cell r="C16">
            <v>150.14006499999999</v>
          </cell>
        </row>
        <row r="17">
          <cell r="C17">
            <v>146.412061666667</v>
          </cell>
        </row>
        <row r="18">
          <cell r="C18">
            <v>146.42536166666699</v>
          </cell>
        </row>
        <row r="19">
          <cell r="C19">
            <v>145.427496666667</v>
          </cell>
        </row>
        <row r="20">
          <cell r="C20">
            <v>149.453998333333</v>
          </cell>
        </row>
        <row r="21">
          <cell r="C21">
            <v>151.65297333333299</v>
          </cell>
        </row>
        <row r="22">
          <cell r="C22">
            <v>159.28738000000001</v>
          </cell>
        </row>
        <row r="23">
          <cell r="C23">
            <v>156.748236666667</v>
          </cell>
        </row>
        <row r="24">
          <cell r="C24">
            <v>157.80799999999999</v>
          </cell>
        </row>
        <row r="25">
          <cell r="C25">
            <v>157.80799999999999</v>
          </cell>
        </row>
        <row r="26">
          <cell r="C26">
            <v>158.75106666666699</v>
          </cell>
        </row>
        <row r="27">
          <cell r="C27">
            <v>159.20167499999999</v>
          </cell>
        </row>
        <row r="28">
          <cell r="C28">
            <v>156.56998999999999</v>
          </cell>
        </row>
        <row r="29">
          <cell r="C29">
            <v>161.10953166666701</v>
          </cell>
        </row>
        <row r="30">
          <cell r="C30">
            <v>163.97920666666701</v>
          </cell>
        </row>
        <row r="31">
          <cell r="C31">
            <v>159.90324000000001</v>
          </cell>
        </row>
        <row r="32">
          <cell r="C32">
            <v>157.80799999999999</v>
          </cell>
        </row>
        <row r="33">
          <cell r="C33">
            <v>159.05677</v>
          </cell>
        </row>
        <row r="34">
          <cell r="C34">
            <v>150.623623333333</v>
          </cell>
        </row>
        <row r="35">
          <cell r="C35">
            <v>145.09160333333301</v>
          </cell>
        </row>
      </sheetData>
      <sheetData sheetId="17">
        <row r="36">
          <cell r="I36">
            <v>285.75399999999996</v>
          </cell>
        </row>
      </sheetData>
      <sheetData sheetId="18">
        <row r="36">
          <cell r="G36">
            <v>500.08008333333339</v>
          </cell>
        </row>
      </sheetData>
      <sheetData sheetId="19"/>
      <sheetData sheetId="20"/>
      <sheetData sheetId="21"/>
      <sheetData sheetId="22"/>
      <sheetData sheetId="23">
        <row r="36">
          <cell r="E36">
            <v>353.51200000000006</v>
          </cell>
        </row>
      </sheetData>
      <sheetData sheetId="24"/>
      <sheetData sheetId="25"/>
      <sheetData sheetId="26"/>
      <sheetData sheetId="27">
        <row r="36">
          <cell r="H36">
            <v>512.29600000000005</v>
          </cell>
        </row>
      </sheetData>
      <sheetData sheetId="28"/>
      <sheetData sheetId="29"/>
      <sheetData sheetId="30"/>
      <sheetData sheetId="31"/>
      <sheetData sheetId="32">
        <row r="36">
          <cell r="E36">
            <v>327.90091229432306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199.71508770567746</v>
          </cell>
        </row>
      </sheetData>
      <sheetData sheetId="35">
        <row r="36">
          <cell r="E36">
            <v>279.79199999999997</v>
          </cell>
        </row>
      </sheetData>
      <sheetData sheetId="36"/>
      <sheetData sheetId="37">
        <row r="36">
          <cell r="E36">
            <v>399.27199999999999</v>
          </cell>
        </row>
      </sheetData>
      <sheetData sheetId="38">
        <row r="36">
          <cell r="E36">
            <v>102.58316719999995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70114"/>
    </sheetNames>
    <sheetDataSet>
      <sheetData sheetId="0">
        <row r="10">
          <cell r="B10">
            <v>41656</v>
          </cell>
        </row>
        <row r="110">
          <cell r="N110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80114"/>
    </sheetNames>
    <sheetDataSet>
      <sheetData sheetId="0">
        <row r="10">
          <cell r="B10">
            <v>41657</v>
          </cell>
        </row>
        <row r="110">
          <cell r="N110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90114"/>
    </sheetNames>
    <sheetDataSet>
      <sheetData sheetId="0">
        <row r="10">
          <cell r="B10">
            <v>41658</v>
          </cell>
        </row>
        <row r="110">
          <cell r="N110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00114"/>
    </sheetNames>
    <sheetDataSet>
      <sheetData sheetId="0">
        <row r="10">
          <cell r="B10">
            <v>41659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10114"/>
    </sheetNames>
    <sheetDataSet>
      <sheetData sheetId="0">
        <row r="10">
          <cell r="B10">
            <v>41660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20114"/>
    </sheetNames>
    <sheetDataSet>
      <sheetData sheetId="0">
        <row r="10">
          <cell r="B10">
            <v>41661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30114"/>
    </sheetNames>
    <sheetDataSet>
      <sheetData sheetId="0">
        <row r="10">
          <cell r="B10">
            <v>41662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40114"/>
    </sheetNames>
    <sheetDataSet>
      <sheetData sheetId="0">
        <row r="10">
          <cell r="B10">
            <v>41663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50114"/>
    </sheetNames>
    <sheetDataSet>
      <sheetData sheetId="0">
        <row r="10">
          <cell r="B10">
            <v>41664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60114"/>
    </sheetNames>
    <sheetDataSet>
      <sheetData sheetId="0">
        <row r="10">
          <cell r="B10">
            <v>41665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04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41643</v>
          </cell>
        </row>
      </sheetData>
      <sheetData sheetId="9"/>
      <sheetData sheetId="10">
        <row r="7">
          <cell r="B7">
            <v>41643</v>
          </cell>
        </row>
      </sheetData>
      <sheetData sheetId="11">
        <row r="7">
          <cell r="B7">
            <v>41643</v>
          </cell>
        </row>
      </sheetData>
      <sheetData sheetId="12">
        <row r="7">
          <cell r="B7">
            <v>41643</v>
          </cell>
        </row>
      </sheetData>
      <sheetData sheetId="13">
        <row r="7">
          <cell r="B7">
            <v>41643</v>
          </cell>
        </row>
      </sheetData>
      <sheetData sheetId="14">
        <row r="36">
          <cell r="B36">
            <v>258.14725298826227</v>
          </cell>
        </row>
      </sheetData>
      <sheetData sheetId="15"/>
      <sheetData sheetId="16">
        <row r="8">
          <cell r="B8">
            <v>41643</v>
          </cell>
        </row>
        <row r="12">
          <cell r="C12">
            <v>145.09</v>
          </cell>
        </row>
        <row r="13">
          <cell r="C13">
            <v>145.38712333333299</v>
          </cell>
        </row>
        <row r="14">
          <cell r="C14">
            <v>147.361641666667</v>
          </cell>
        </row>
        <row r="15">
          <cell r="C15">
            <v>147.22553500000001</v>
          </cell>
        </row>
        <row r="16">
          <cell r="C16">
            <v>148.708305</v>
          </cell>
        </row>
        <row r="17">
          <cell r="C17">
            <v>149.749</v>
          </cell>
        </row>
        <row r="18">
          <cell r="C18">
            <v>150.032365</v>
          </cell>
        </row>
        <row r="19">
          <cell r="C19">
            <v>153.18407666666701</v>
          </cell>
        </row>
        <row r="20">
          <cell r="C20">
            <v>151.18090000000001</v>
          </cell>
        </row>
        <row r="21">
          <cell r="C21">
            <v>151.12535333333301</v>
          </cell>
        </row>
        <row r="22">
          <cell r="C22">
            <v>150.91758999999999</v>
          </cell>
        </row>
        <row r="23">
          <cell r="C23">
            <v>153.23737666666699</v>
          </cell>
        </row>
        <row r="24">
          <cell r="C24">
            <v>154.97799333333299</v>
          </cell>
        </row>
        <row r="25">
          <cell r="C25">
            <v>159.93778166666701</v>
          </cell>
        </row>
        <row r="26">
          <cell r="C26">
            <v>156.282771666667</v>
          </cell>
        </row>
        <row r="27">
          <cell r="C27">
            <v>156.317115</v>
          </cell>
        </row>
        <row r="28">
          <cell r="C28">
            <v>156.57247833333301</v>
          </cell>
        </row>
        <row r="29">
          <cell r="C29">
            <v>159.10234666666699</v>
          </cell>
        </row>
        <row r="30">
          <cell r="C30">
            <v>164.84583000000001</v>
          </cell>
        </row>
        <row r="31">
          <cell r="C31">
            <v>159.52400499999999</v>
          </cell>
        </row>
        <row r="32">
          <cell r="C32">
            <v>156.87370999999999</v>
          </cell>
        </row>
        <row r="33">
          <cell r="C33">
            <v>159.95578333333299</v>
          </cell>
        </row>
        <row r="34">
          <cell r="C34">
            <v>154.41044500000001</v>
          </cell>
        </row>
        <row r="35">
          <cell r="C35">
            <v>153.38709499999999</v>
          </cell>
        </row>
      </sheetData>
      <sheetData sheetId="17">
        <row r="36">
          <cell r="I36">
            <v>287.599276255402</v>
          </cell>
        </row>
      </sheetData>
      <sheetData sheetId="18">
        <row r="36">
          <cell r="G36">
            <v>555.71575000000007</v>
          </cell>
        </row>
      </sheetData>
      <sheetData sheetId="19"/>
      <sheetData sheetId="20"/>
      <sheetData sheetId="21"/>
      <sheetData sheetId="22"/>
      <sheetData sheetId="23">
        <row r="36">
          <cell r="E36">
            <v>371.78399999999999</v>
          </cell>
        </row>
      </sheetData>
      <sheetData sheetId="24"/>
      <sheetData sheetId="25"/>
      <sheetData sheetId="26"/>
      <sheetData sheetId="27">
        <row r="36">
          <cell r="H36">
            <v>510.24800000000005</v>
          </cell>
        </row>
      </sheetData>
      <sheetData sheetId="28"/>
      <sheetData sheetId="29"/>
      <sheetData sheetId="30"/>
      <sheetData sheetId="31"/>
      <sheetData sheetId="32">
        <row r="36">
          <cell r="E36">
            <v>194.98788591568902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120.88411408431151</v>
          </cell>
        </row>
      </sheetData>
      <sheetData sheetId="35">
        <row r="36">
          <cell r="E36">
            <v>253.14400000000003</v>
          </cell>
        </row>
      </sheetData>
      <sheetData sheetId="36"/>
      <sheetData sheetId="37">
        <row r="36">
          <cell r="E36">
            <v>363.4</v>
          </cell>
        </row>
      </sheetData>
      <sheetData sheetId="38">
        <row r="36">
          <cell r="E36">
            <v>86.192446400000023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70114"/>
    </sheetNames>
    <sheetDataSet>
      <sheetData sheetId="0">
        <row r="10">
          <cell r="B10">
            <v>41666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80114"/>
    </sheetNames>
    <sheetDataSet>
      <sheetData sheetId="0">
        <row r="10">
          <cell r="B10">
            <v>41667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90114"/>
    </sheetNames>
    <sheetDataSet>
      <sheetData sheetId="0">
        <row r="10">
          <cell r="B10">
            <v>41668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300114"/>
    </sheetNames>
    <sheetDataSet>
      <sheetData sheetId="0">
        <row r="10">
          <cell r="B10">
            <v>41669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310114"/>
    </sheetNames>
    <sheetDataSet>
      <sheetData sheetId="0">
        <row r="10">
          <cell r="B10">
            <v>41670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05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41644</v>
          </cell>
        </row>
      </sheetData>
      <sheetData sheetId="9"/>
      <sheetData sheetId="10">
        <row r="7">
          <cell r="B7">
            <v>41644</v>
          </cell>
        </row>
      </sheetData>
      <sheetData sheetId="11">
        <row r="7">
          <cell r="B7">
            <v>41644</v>
          </cell>
        </row>
      </sheetData>
      <sheetData sheetId="12">
        <row r="7">
          <cell r="B7">
            <v>41644</v>
          </cell>
        </row>
      </sheetData>
      <sheetData sheetId="13">
        <row r="7">
          <cell r="B7">
            <v>41644</v>
          </cell>
        </row>
      </sheetData>
      <sheetData sheetId="14">
        <row r="36">
          <cell r="B36">
            <v>243.17774485006515</v>
          </cell>
        </row>
      </sheetData>
      <sheetData sheetId="15"/>
      <sheetData sheetId="16">
        <row r="8">
          <cell r="B8">
            <v>41644</v>
          </cell>
        </row>
        <row r="12">
          <cell r="C12">
            <v>147.723778333333</v>
          </cell>
        </row>
        <row r="13">
          <cell r="C13">
            <v>145.31281166666699</v>
          </cell>
        </row>
        <row r="14">
          <cell r="C14">
            <v>145.09</v>
          </cell>
        </row>
        <row r="15">
          <cell r="C15">
            <v>145.09</v>
          </cell>
        </row>
        <row r="16">
          <cell r="C16">
            <v>145.09</v>
          </cell>
        </row>
        <row r="17">
          <cell r="C17">
            <v>145.09</v>
          </cell>
        </row>
        <row r="18">
          <cell r="C18">
            <v>126.33499999999999</v>
          </cell>
        </row>
        <row r="19">
          <cell r="C19">
            <v>149.84144000000001</v>
          </cell>
        </row>
        <row r="20">
          <cell r="C20">
            <v>146.39689833333301</v>
          </cell>
        </row>
        <row r="21">
          <cell r="C21">
            <v>146.35352166666701</v>
          </cell>
        </row>
        <row r="22">
          <cell r="C22">
            <v>145.09</v>
          </cell>
        </row>
        <row r="23">
          <cell r="C23">
            <v>153.28521499999999</v>
          </cell>
        </row>
        <row r="24">
          <cell r="C24">
            <v>152.638386666667</v>
          </cell>
        </row>
        <row r="25">
          <cell r="C25">
            <v>151.26689999999999</v>
          </cell>
        </row>
        <row r="26">
          <cell r="C26">
            <v>151.26689999999999</v>
          </cell>
        </row>
        <row r="27">
          <cell r="C27">
            <v>151.26689999999999</v>
          </cell>
        </row>
        <row r="28">
          <cell r="C28">
            <v>151.26689999999999</v>
          </cell>
        </row>
        <row r="29">
          <cell r="C29">
            <v>157.86136666666701</v>
          </cell>
        </row>
        <row r="30">
          <cell r="C30">
            <v>157.80799999999999</v>
          </cell>
        </row>
        <row r="31">
          <cell r="C31">
            <v>157.20807500000001</v>
          </cell>
        </row>
        <row r="32">
          <cell r="C32">
            <v>158.57469333333299</v>
          </cell>
        </row>
        <row r="33">
          <cell r="C33">
            <v>154.37125166666701</v>
          </cell>
        </row>
        <row r="34">
          <cell r="C34">
            <v>150.57575666666699</v>
          </cell>
        </row>
        <row r="35">
          <cell r="C35">
            <v>145.09</v>
          </cell>
        </row>
      </sheetData>
      <sheetData sheetId="17">
        <row r="36">
          <cell r="I36">
            <v>288.88676175749356</v>
          </cell>
        </row>
      </sheetData>
      <sheetData sheetId="18">
        <row r="36">
          <cell r="G36">
            <v>362.57400000000001</v>
          </cell>
        </row>
      </sheetData>
      <sheetData sheetId="19"/>
      <sheetData sheetId="20"/>
      <sheetData sheetId="21"/>
      <sheetData sheetId="22"/>
      <sheetData sheetId="23">
        <row r="36">
          <cell r="E36">
            <v>369.14400000000001</v>
          </cell>
        </row>
      </sheetData>
      <sheetData sheetId="24"/>
      <sheetData sheetId="25"/>
      <sheetData sheetId="26"/>
      <sheetData sheetId="27">
        <row r="36">
          <cell r="H36">
            <v>509.16800000000001</v>
          </cell>
        </row>
      </sheetData>
      <sheetData sheetId="28"/>
      <sheetData sheetId="29"/>
      <sheetData sheetId="30"/>
      <sheetData sheetId="31"/>
      <sheetData sheetId="32">
        <row r="36">
          <cell r="E36">
            <v>296.01143860029697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200.56456139970348</v>
          </cell>
        </row>
      </sheetData>
      <sheetData sheetId="35">
        <row r="36">
          <cell r="E36">
            <v>296.67200000000003</v>
          </cell>
        </row>
      </sheetData>
      <sheetData sheetId="36"/>
      <sheetData sheetId="37">
        <row r="36">
          <cell r="E36">
            <v>374.31200000000001</v>
          </cell>
        </row>
      </sheetData>
      <sheetData sheetId="38">
        <row r="36">
          <cell r="E36">
            <v>125.89680039999999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06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41645</v>
          </cell>
        </row>
      </sheetData>
      <sheetData sheetId="9"/>
      <sheetData sheetId="10">
        <row r="7">
          <cell r="B7">
            <v>41645</v>
          </cell>
        </row>
      </sheetData>
      <sheetData sheetId="11">
        <row r="7">
          <cell r="B7">
            <v>41645</v>
          </cell>
        </row>
      </sheetData>
      <sheetData sheetId="12">
        <row r="7">
          <cell r="B7">
            <v>41645</v>
          </cell>
        </row>
      </sheetData>
      <sheetData sheetId="13">
        <row r="7">
          <cell r="B7">
            <v>41645</v>
          </cell>
        </row>
      </sheetData>
      <sheetData sheetId="14">
        <row r="36">
          <cell r="B36">
            <v>265.01780440392986</v>
          </cell>
        </row>
      </sheetData>
      <sheetData sheetId="15"/>
      <sheetData sheetId="16">
        <row r="8">
          <cell r="B8">
            <v>41645</v>
          </cell>
        </row>
        <row r="12">
          <cell r="C12">
            <v>115.25</v>
          </cell>
        </row>
        <row r="13">
          <cell r="C13">
            <v>115.25</v>
          </cell>
        </row>
        <row r="14">
          <cell r="C14">
            <v>115.25</v>
          </cell>
        </row>
        <row r="15">
          <cell r="C15">
            <v>115.25</v>
          </cell>
        </row>
        <row r="16">
          <cell r="C16">
            <v>115.25</v>
          </cell>
        </row>
        <row r="17">
          <cell r="C17">
            <v>149</v>
          </cell>
        </row>
        <row r="18">
          <cell r="C18">
            <v>151.44512</v>
          </cell>
        </row>
        <row r="19">
          <cell r="C19">
            <v>149.48650333333299</v>
          </cell>
        </row>
        <row r="20">
          <cell r="C20">
            <v>154.447106666667</v>
          </cell>
        </row>
        <row r="21">
          <cell r="C21">
            <v>157.16013833333301</v>
          </cell>
        </row>
        <row r="22">
          <cell r="C22">
            <v>157.30445333333299</v>
          </cell>
        </row>
        <row r="23">
          <cell r="C23">
            <v>158.19800000000001</v>
          </cell>
        </row>
        <row r="24">
          <cell r="C24">
            <v>158.19800000000001</v>
          </cell>
        </row>
        <row r="25">
          <cell r="C25">
            <v>159.85860333333301</v>
          </cell>
        </row>
        <row r="26">
          <cell r="C26">
            <v>160.73504666666699</v>
          </cell>
        </row>
        <row r="27">
          <cell r="C27">
            <v>158.44289499999999</v>
          </cell>
        </row>
        <row r="28">
          <cell r="C28">
            <v>158.48405333333301</v>
          </cell>
        </row>
        <row r="29">
          <cell r="C29">
            <v>158.641938333333</v>
          </cell>
        </row>
        <row r="30">
          <cell r="C30">
            <v>158.416198333333</v>
          </cell>
        </row>
        <row r="31">
          <cell r="C31">
            <v>158.380038333333</v>
          </cell>
        </row>
        <row r="32">
          <cell r="C32">
            <v>160.46151166666701</v>
          </cell>
        </row>
        <row r="33">
          <cell r="C33">
            <v>160.34705500000001</v>
          </cell>
        </row>
        <row r="34">
          <cell r="C34">
            <v>153.54160666666601</v>
          </cell>
        </row>
        <row r="35">
          <cell r="C35">
            <v>149.9128</v>
          </cell>
        </row>
      </sheetData>
      <sheetData sheetId="17">
        <row r="36">
          <cell r="I36">
            <v>290.20750000000004</v>
          </cell>
        </row>
      </sheetData>
      <sheetData sheetId="18">
        <row r="36">
          <cell r="G36">
            <v>404.17150000000004</v>
          </cell>
        </row>
      </sheetData>
      <sheetData sheetId="19"/>
      <sheetData sheetId="20"/>
      <sheetData sheetId="21"/>
      <sheetData sheetId="22"/>
      <sheetData sheetId="23">
        <row r="36">
          <cell r="E36">
            <v>372.02399999999994</v>
          </cell>
        </row>
      </sheetData>
      <sheetData sheetId="24"/>
      <sheetData sheetId="25"/>
      <sheetData sheetId="26"/>
      <sheetData sheetId="27">
        <row r="36">
          <cell r="H36">
            <v>507.81600000000003</v>
          </cell>
        </row>
      </sheetData>
      <sheetData sheetId="28"/>
      <sheetData sheetId="29"/>
      <sheetData sheetId="30"/>
      <sheetData sheetId="31"/>
      <sheetData sheetId="32">
        <row r="36">
          <cell r="E36">
            <v>337.08666184239155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212.35333815760956</v>
          </cell>
        </row>
      </sheetData>
      <sheetData sheetId="35">
        <row r="36">
          <cell r="E36">
            <v>323.57599999999996</v>
          </cell>
        </row>
      </sheetData>
      <sheetData sheetId="36"/>
      <sheetData sheetId="37">
        <row r="36">
          <cell r="E36">
            <v>414.75999999999993</v>
          </cell>
        </row>
      </sheetData>
      <sheetData sheetId="38">
        <row r="36">
          <cell r="E36">
            <v>126.77558479999999</v>
          </cell>
        </row>
      </sheetData>
      <sheetData sheetId="39"/>
      <sheetData sheetId="40"/>
      <sheetData sheetId="41"/>
      <sheetData sheetId="4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  <sheetName val="Transacciones_0701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41646</v>
          </cell>
        </row>
      </sheetData>
      <sheetData sheetId="9"/>
      <sheetData sheetId="10">
        <row r="7">
          <cell r="B7">
            <v>41646</v>
          </cell>
        </row>
      </sheetData>
      <sheetData sheetId="11">
        <row r="7">
          <cell r="B7">
            <v>41646</v>
          </cell>
        </row>
      </sheetData>
      <sheetData sheetId="12">
        <row r="7">
          <cell r="B7">
            <v>41646</v>
          </cell>
        </row>
      </sheetData>
      <sheetData sheetId="13">
        <row r="7">
          <cell r="B7">
            <v>41646</v>
          </cell>
        </row>
      </sheetData>
      <sheetData sheetId="14">
        <row r="36">
          <cell r="B36">
            <v>286.7312411958622</v>
          </cell>
        </row>
      </sheetData>
      <sheetData sheetId="15"/>
      <sheetData sheetId="16">
        <row r="8">
          <cell r="B8">
            <v>41646</v>
          </cell>
        </row>
        <row r="12">
          <cell r="C12">
            <v>149</v>
          </cell>
        </row>
        <row r="13">
          <cell r="C13">
            <v>149</v>
          </cell>
        </row>
        <row r="14">
          <cell r="C14">
            <v>147.416</v>
          </cell>
        </row>
        <row r="15">
          <cell r="C15">
            <v>149.95875333333299</v>
          </cell>
        </row>
        <row r="16">
          <cell r="C16">
            <v>151.777633333333</v>
          </cell>
        </row>
        <row r="17">
          <cell r="C17">
            <v>151.74938166666701</v>
          </cell>
        </row>
        <row r="18">
          <cell r="C18">
            <v>160.40223499999999</v>
          </cell>
        </row>
        <row r="19">
          <cell r="C19">
            <v>155.367298333333</v>
          </cell>
        </row>
        <row r="20">
          <cell r="C20">
            <v>158.77461333333301</v>
          </cell>
        </row>
        <row r="21">
          <cell r="C21">
            <v>157.250766666667</v>
          </cell>
        </row>
        <row r="22">
          <cell r="C22">
            <v>157.279126666667</v>
          </cell>
        </row>
        <row r="23">
          <cell r="C23">
            <v>158.136856666667</v>
          </cell>
        </row>
        <row r="24">
          <cell r="C24">
            <v>158.19800000000001</v>
          </cell>
        </row>
        <row r="25">
          <cell r="C25">
            <v>158.19800000000001</v>
          </cell>
        </row>
        <row r="26">
          <cell r="C26">
            <v>158.19800000000001</v>
          </cell>
        </row>
        <row r="27">
          <cell r="C27">
            <v>161.94266500000001</v>
          </cell>
        </row>
        <row r="28">
          <cell r="C28">
            <v>158.22438500000001</v>
          </cell>
        </row>
        <row r="29">
          <cell r="C29">
            <v>158.37269166666701</v>
          </cell>
        </row>
        <row r="30">
          <cell r="C30">
            <v>170.67857833333301</v>
          </cell>
        </row>
        <row r="31">
          <cell r="C31">
            <v>168.596223333333</v>
          </cell>
        </row>
        <row r="32">
          <cell r="C32">
            <v>160.71491499999999</v>
          </cell>
        </row>
        <row r="33">
          <cell r="C33">
            <v>159.51679999999999</v>
          </cell>
        </row>
        <row r="34">
          <cell r="C34">
            <v>160.499326666667</v>
          </cell>
        </row>
        <row r="35">
          <cell r="C35">
            <v>156.35118499999999</v>
          </cell>
        </row>
      </sheetData>
      <sheetData sheetId="17">
        <row r="36">
          <cell r="I36">
            <v>288.11300000000006</v>
          </cell>
        </row>
      </sheetData>
      <sheetData sheetId="18">
        <row r="36">
          <cell r="G36">
            <v>567.21454166666672</v>
          </cell>
        </row>
      </sheetData>
      <sheetData sheetId="19"/>
      <sheetData sheetId="20"/>
      <sheetData sheetId="21"/>
      <sheetData sheetId="22"/>
      <sheetData sheetId="23">
        <row r="36">
          <cell r="E36">
            <v>329.70399999999989</v>
          </cell>
        </row>
      </sheetData>
      <sheetData sheetId="24"/>
      <sheetData sheetId="25"/>
      <sheetData sheetId="26"/>
      <sheetData sheetId="27">
        <row r="36">
          <cell r="H36">
            <v>508.82400000000007</v>
          </cell>
        </row>
      </sheetData>
      <sheetData sheetId="28"/>
      <sheetData sheetId="29"/>
      <sheetData sheetId="30"/>
      <sheetData sheetId="31"/>
      <sheetData sheetId="32">
        <row r="36">
          <cell r="E36">
            <v>283.21346806853603</v>
          </cell>
        </row>
      </sheetData>
      <sheetData sheetId="33">
        <row r="12">
          <cell r="S12">
            <v>0</v>
          </cell>
        </row>
      </sheetData>
      <sheetData sheetId="34">
        <row r="36">
          <cell r="E36">
            <v>171.47453193146305</v>
          </cell>
        </row>
      </sheetData>
      <sheetData sheetId="35">
        <row r="36">
          <cell r="E36">
            <v>223.376</v>
          </cell>
        </row>
      </sheetData>
      <sheetData sheetId="36"/>
      <sheetData sheetId="37">
        <row r="36">
          <cell r="E36">
            <v>320.38400000000001</v>
          </cell>
        </row>
      </sheetData>
      <sheetData sheetId="38">
        <row r="36">
          <cell r="E36">
            <v>119.54052499999997</v>
          </cell>
        </row>
      </sheetData>
      <sheetData sheetId="39"/>
      <sheetData sheetId="40"/>
      <sheetData sheetId="4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D53"/>
  <sheetViews>
    <sheetView tabSelected="1" topLeftCell="A16" workbookViewId="0">
      <selection activeCell="G23" sqref="G23"/>
    </sheetView>
  </sheetViews>
  <sheetFormatPr defaultColWidth="9.140625" defaultRowHeight="12.75" x14ac:dyDescent="0.2"/>
  <cols>
    <col min="1" max="1" width="3.5703125" style="1" customWidth="1"/>
    <col min="2" max="2" width="9.85546875" style="1" customWidth="1"/>
    <col min="3" max="3" width="9" style="1" customWidth="1"/>
    <col min="4" max="4" width="8.7109375" style="1" bestFit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11.140625" style="1" bestFit="1" customWidth="1"/>
    <col min="10" max="11" width="10.85546875" style="1" bestFit="1" customWidth="1"/>
    <col min="12" max="15" width="9" style="1" bestFit="1" customWidth="1"/>
    <col min="16" max="32" width="9.5703125" style="1" bestFit="1" customWidth="1"/>
    <col min="33" max="33" width="9.140625" style="9" customWidth="1"/>
    <col min="34" max="16384" width="9.140625" style="1"/>
  </cols>
  <sheetData>
    <row r="1" spans="1:33" x14ac:dyDescent="0.2">
      <c r="AG1"/>
    </row>
    <row r="2" spans="1:33" ht="25.5" customHeight="1" x14ac:dyDescent="0.2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/>
    </row>
    <row r="3" spans="1:33" ht="24.75" customHeight="1" x14ac:dyDescent="0.2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/>
    </row>
    <row r="4" spans="1:33" ht="13.5" customHeight="1" x14ac:dyDescent="0.2">
      <c r="AG4"/>
    </row>
    <row r="5" spans="1:33" x14ac:dyDescent="0.2">
      <c r="AG5"/>
    </row>
    <row r="6" spans="1:33" x14ac:dyDescent="0.2">
      <c r="AG6"/>
    </row>
    <row r="7" spans="1:33" ht="26.25" customHeight="1" x14ac:dyDescent="0.2">
      <c r="B7" s="8" t="s">
        <v>0</v>
      </c>
    </row>
    <row r="8" spans="1:33" ht="18.75" x14ac:dyDescent="0.2">
      <c r="B8" s="10" t="s">
        <v>1</v>
      </c>
    </row>
    <row r="9" spans="1:33" ht="20.25" x14ac:dyDescent="0.2">
      <c r="B9" s="8" t="str">
        <f>+[1]PEAJE!C8</f>
        <v>PERIODO: 01.ENERO.2014 - 31.ENERO.2014</v>
      </c>
      <c r="C9" s="11"/>
      <c r="D9" s="11"/>
      <c r="E9" s="11"/>
      <c r="F9" s="11"/>
      <c r="G9" s="11"/>
    </row>
    <row r="11" spans="1:33" x14ac:dyDescent="0.2">
      <c r="C11" s="12">
        <f>[2]Sheet1!C4</f>
        <v>41640</v>
      </c>
      <c r="D11" s="12">
        <f>[2]Sheet1!D4</f>
        <v>41641</v>
      </c>
      <c r="E11" s="12">
        <f>[2]Sheet1!E4</f>
        <v>41642</v>
      </c>
      <c r="F11" s="12">
        <f>[2]Sheet1!F4</f>
        <v>41643</v>
      </c>
      <c r="G11" s="12">
        <f>[2]Sheet1!G4</f>
        <v>41644</v>
      </c>
      <c r="H11" s="12">
        <f>[2]Sheet1!H4</f>
        <v>41645</v>
      </c>
      <c r="I11" s="12">
        <f>[2]Sheet1!I4</f>
        <v>41646</v>
      </c>
      <c r="J11" s="12">
        <f>[2]Sheet1!J4</f>
        <v>41647</v>
      </c>
      <c r="K11" s="12">
        <f>[2]Sheet1!K4</f>
        <v>41648</v>
      </c>
      <c r="L11" s="12">
        <f>[2]Sheet1!L4</f>
        <v>41649</v>
      </c>
      <c r="M11" s="12">
        <f>[2]Sheet1!M4</f>
        <v>41650</v>
      </c>
      <c r="N11" s="12">
        <f>[2]Sheet1!N4</f>
        <v>41651</v>
      </c>
      <c r="O11" s="12">
        <f>[2]Sheet1!O4</f>
        <v>41652</v>
      </c>
      <c r="P11" s="12">
        <f>[2]Sheet1!P4</f>
        <v>41653</v>
      </c>
      <c r="Q11" s="12">
        <f>[2]Sheet1!Q4</f>
        <v>41654</v>
      </c>
      <c r="R11" s="12">
        <f>[2]Sheet1!R4</f>
        <v>41655</v>
      </c>
      <c r="S11" s="12">
        <f>[2]Sheet1!S4</f>
        <v>41656</v>
      </c>
      <c r="T11" s="12">
        <f>[2]Sheet1!T4</f>
        <v>41657</v>
      </c>
      <c r="U11" s="12">
        <f>[2]Sheet1!U4</f>
        <v>41658</v>
      </c>
      <c r="V11" s="12">
        <f>[2]Sheet1!V4</f>
        <v>41659</v>
      </c>
      <c r="W11" s="12">
        <f>[2]Sheet1!W4</f>
        <v>41660</v>
      </c>
      <c r="X11" s="12">
        <f>[2]Sheet1!X4</f>
        <v>41661</v>
      </c>
      <c r="Y11" s="12">
        <f>[2]Sheet1!Y4</f>
        <v>41662</v>
      </c>
      <c r="Z11" s="12">
        <f>[2]Sheet1!Z4</f>
        <v>41663</v>
      </c>
      <c r="AA11" s="12">
        <f>[2]Sheet1!AA4</f>
        <v>41664</v>
      </c>
      <c r="AB11" s="12">
        <f>[2]Sheet1!AB4</f>
        <v>41665</v>
      </c>
      <c r="AC11" s="12">
        <f>[2]Sheet1!AC4</f>
        <v>41666</v>
      </c>
      <c r="AD11" s="12">
        <f>[2]Sheet1!AD4</f>
        <v>41667</v>
      </c>
      <c r="AE11" s="12">
        <f>[2]Sheet1!AE4</f>
        <v>41668</v>
      </c>
      <c r="AF11" s="12">
        <f>[2]Sheet1!AF4</f>
        <v>41669</v>
      </c>
      <c r="AG11" s="12">
        <f>[2]Sheet1!AG4</f>
        <v>41670</v>
      </c>
    </row>
    <row r="12" spans="1:33" s="13" customFormat="1" ht="20.100000000000001" customHeight="1" x14ac:dyDescent="0.2">
      <c r="B12" s="14" t="s">
        <v>2</v>
      </c>
      <c r="C12" s="15">
        <f>[3]RESUMEN!$B$7</f>
        <v>41640</v>
      </c>
      <c r="D12" s="15">
        <f>[4]RESUMEN!$B$7</f>
        <v>41641</v>
      </c>
      <c r="E12" s="15">
        <f>[5]RESUMEN!$B$7</f>
        <v>41642</v>
      </c>
      <c r="F12" s="15">
        <f>[6]RESUMEN!$B$7</f>
        <v>41643</v>
      </c>
      <c r="G12" s="15">
        <f>[7]RESUMEN!$B$7</f>
        <v>41644</v>
      </c>
      <c r="H12" s="15">
        <f>[8]RESUMEN!$B$7</f>
        <v>41645</v>
      </c>
      <c r="I12" s="15">
        <f>[9]RESUMEN!$B$7</f>
        <v>41646</v>
      </c>
      <c r="J12" s="15">
        <f>[10]RESUMEN!$B$7</f>
        <v>41647</v>
      </c>
      <c r="K12" s="15">
        <f>[11]RESUMEN!$B$7</f>
        <v>41648</v>
      </c>
      <c r="L12" s="15">
        <f>[12]RESUMEN!$B$7</f>
        <v>41649</v>
      </c>
      <c r="M12" s="15">
        <f>[13]RESUMEN!$B$7</f>
        <v>41650</v>
      </c>
      <c r="N12" s="15">
        <f>[14]RESUMEN!$B$7</f>
        <v>41651</v>
      </c>
      <c r="O12" s="15">
        <f>[15]RESUMEN!$B$7</f>
        <v>41652</v>
      </c>
      <c r="P12" s="15">
        <f>[16]RESUMEN!$B$7</f>
        <v>41653</v>
      </c>
      <c r="Q12" s="15">
        <f>[17]RESUMEN!$B$7</f>
        <v>41654</v>
      </c>
      <c r="R12" s="15">
        <f>[18]RESUMEN!$B$7</f>
        <v>41655</v>
      </c>
      <c r="S12" s="15">
        <f>[19]RESUMEN!$B$7</f>
        <v>41656</v>
      </c>
      <c r="T12" s="15">
        <f>[20]RESUMEN!$B$7</f>
        <v>41657</v>
      </c>
      <c r="U12" s="15">
        <f>[21]RESUMEN!$B$7</f>
        <v>41658</v>
      </c>
      <c r="V12" s="15">
        <f>[22]RESUMEN!$B$7</f>
        <v>41659</v>
      </c>
      <c r="W12" s="15">
        <f>[23]RESUMEN!$B$7</f>
        <v>41660</v>
      </c>
      <c r="X12" s="15">
        <f>[24]RESUMEN!$B$7</f>
        <v>41661</v>
      </c>
      <c r="Y12" s="15">
        <f>[25]RESUMEN!$B$7</f>
        <v>41662</v>
      </c>
      <c r="Z12" s="15">
        <f>[26]RESUMEN!$B$7</f>
        <v>41663</v>
      </c>
      <c r="AA12" s="15">
        <f>[27]RESUMEN!$B$7</f>
        <v>41664</v>
      </c>
      <c r="AB12" s="15">
        <f>[28]RESUMEN!$B$7</f>
        <v>41665</v>
      </c>
      <c r="AC12" s="15">
        <f>[29]RESUMEN!$B$7</f>
        <v>41666</v>
      </c>
      <c r="AD12" s="15">
        <f>[30]RESUMEN!$B$7</f>
        <v>41667</v>
      </c>
      <c r="AE12" s="15">
        <f>[31]RESUMEN!$B$7</f>
        <v>41668</v>
      </c>
      <c r="AF12" s="15">
        <f>[32]RESUMEN!$B$7</f>
        <v>41669</v>
      </c>
      <c r="AG12" s="15">
        <f>[33]RESUMEN!$B$7</f>
        <v>41670</v>
      </c>
    </row>
    <row r="13" spans="1:33" ht="20.100000000000001" customHeight="1" x14ac:dyDescent="0.2">
      <c r="A13" s="16"/>
      <c r="B13" s="17">
        <v>4.1666666666666664E-2</v>
      </c>
      <c r="C13" s="18">
        <f>+'[3]ENEL PCA+PCF'!$C12</f>
        <v>155.047153333333</v>
      </c>
      <c r="D13" s="18">
        <f>+'[4]ENEL PCA+PCF'!$C12</f>
        <v>118.758963333333</v>
      </c>
      <c r="E13" s="18">
        <f>+'[5]ENEL PCA+PCF'!$C12</f>
        <v>149.44759833333299</v>
      </c>
      <c r="F13" s="18">
        <f>+'[6]ENEL PCA+PCF'!$C12</f>
        <v>145.09</v>
      </c>
      <c r="G13" s="18">
        <f>+'[7]ENEL PCA+PCF'!$C12</f>
        <v>147.723778333333</v>
      </c>
      <c r="H13" s="18">
        <f>+'[8]ENEL PCA+PCF'!$C12</f>
        <v>115.25</v>
      </c>
      <c r="I13" s="18">
        <f>+'[9]ENEL PCA+PCF'!$C12</f>
        <v>149</v>
      </c>
      <c r="J13" s="18">
        <f>+'[10]ENEL PCA+PCF'!$C12</f>
        <v>154.98394166666699</v>
      </c>
      <c r="K13" s="18">
        <f>+'[11]ENEL PCA+PCF'!$C12</f>
        <v>156.35665666666699</v>
      </c>
      <c r="L13" s="18">
        <f>+'[12]ENEL PCA+PCF'!$C12</f>
        <v>148.04184000000001</v>
      </c>
      <c r="M13" s="18">
        <f>+'[13]ENEL PCA+PCF'!$C12</f>
        <v>146.91805500000001</v>
      </c>
      <c r="N13" s="18">
        <f>+'[14]ENEL PCA+PCF'!$C12</f>
        <v>147.13110333333299</v>
      </c>
      <c r="O13" s="18">
        <f>+'[15]ENEL PCA+PCF'!$C12</f>
        <v>138.092696666667</v>
      </c>
      <c r="P13" s="18">
        <f>+'[16]ENEL PCA+PCF'!$C12</f>
        <v>141.008798333333</v>
      </c>
      <c r="Q13" s="18">
        <f>+'[17]ENEL PCA+PCF'!$C12</f>
        <v>144.13</v>
      </c>
      <c r="R13" s="18">
        <f>+'[18]ENEL PCA+PCF'!$C12</f>
        <v>140.642603333333</v>
      </c>
      <c r="S13" s="18">
        <f>+'[19]ENEL PCA+PCF'!$C12</f>
        <v>138.803146666667</v>
      </c>
      <c r="T13" s="18">
        <f>+'[20]ENEL PCA+PCF'!$C12</f>
        <v>129.28092333333299</v>
      </c>
      <c r="U13" s="18">
        <f>+'[21]ENEL PCA+PCF'!$C12</f>
        <v>118.25</v>
      </c>
      <c r="V13" s="18">
        <f>+'[22]ENEL PCA+PCF'!$C12</f>
        <v>123.58</v>
      </c>
      <c r="W13" s="18">
        <f>+'[23]ENEL PCA+PCF'!$C12</f>
        <v>139.39921000000001</v>
      </c>
      <c r="X13" s="18">
        <f>+'[24]ENEL PCA+PCF'!$C12</f>
        <v>137.98907666666699</v>
      </c>
      <c r="Y13" s="18">
        <f>+'[25]ENEL PCA+PCF'!$C12</f>
        <v>123.798345</v>
      </c>
      <c r="Z13" s="18">
        <f>+'[26]ENEL PCA+PCF'!$C12</f>
        <v>141.32499833333301</v>
      </c>
      <c r="AA13" s="18">
        <f>+'[27]ENEL PCA+PCF'!$C12</f>
        <v>139.006216666667</v>
      </c>
      <c r="AB13" s="18">
        <f>+'[28]ENEL PCA+PCF'!$C12</f>
        <v>143.0796</v>
      </c>
      <c r="AC13" s="18">
        <f>+'[29]ENEL PCA+PCF'!$C12</f>
        <v>127.901871666666</v>
      </c>
      <c r="AD13" s="18">
        <f>+'[30]ENEL PCA+PCF'!$C12</f>
        <v>143.23086333333299</v>
      </c>
      <c r="AE13" s="18">
        <f>+'[31]ENEL PCA+PCF'!$C12</f>
        <v>139.651706666667</v>
      </c>
      <c r="AF13" s="18">
        <f>+'[32]ENEL PCA+PCF'!$C12</f>
        <v>139.268953333333</v>
      </c>
      <c r="AG13" s="18">
        <f>+'[33]ENEL PCA+PCF'!$C12</f>
        <v>144.46023</v>
      </c>
    </row>
    <row r="14" spans="1:33" ht="20.100000000000001" customHeight="1" x14ac:dyDescent="0.2">
      <c r="A14" s="16"/>
      <c r="B14" s="17">
        <v>8.3333333333333301E-2</v>
      </c>
      <c r="C14" s="18">
        <f>+'[3]ENEL PCA+PCF'!$C13</f>
        <v>155.12545</v>
      </c>
      <c r="D14" s="18">
        <f>+'[4]ENEL PCA+PCF'!$C13</f>
        <v>110.99</v>
      </c>
      <c r="E14" s="18">
        <f>+'[5]ENEL PCA+PCF'!$C13</f>
        <v>146.07311833333301</v>
      </c>
      <c r="F14" s="18">
        <f>+'[6]ENEL PCA+PCF'!$C13</f>
        <v>145.38712333333299</v>
      </c>
      <c r="G14" s="18">
        <f>+'[7]ENEL PCA+PCF'!$C13</f>
        <v>145.31281166666699</v>
      </c>
      <c r="H14" s="18">
        <f>+'[8]ENEL PCA+PCF'!$C13</f>
        <v>115.25</v>
      </c>
      <c r="I14" s="18">
        <f>+'[9]ENEL PCA+PCF'!$C13</f>
        <v>149</v>
      </c>
      <c r="J14" s="18">
        <f>+'[10]ENEL PCA+PCF'!$C13</f>
        <v>153.350551666667</v>
      </c>
      <c r="K14" s="18">
        <f>+'[11]ENEL PCA+PCF'!$C13</f>
        <v>146.435845</v>
      </c>
      <c r="L14" s="18">
        <f>+'[12]ENEL PCA+PCF'!$C13</f>
        <v>143.91999999999999</v>
      </c>
      <c r="M14" s="18">
        <f>+'[13]ENEL PCA+PCF'!$C13</f>
        <v>149.99077500000001</v>
      </c>
      <c r="N14" s="18">
        <f>+'[14]ENEL PCA+PCF'!$C13</f>
        <v>147.919555</v>
      </c>
      <c r="O14" s="18">
        <f>+'[15]ENEL PCA+PCF'!$C13</f>
        <v>118.25</v>
      </c>
      <c r="P14" s="18">
        <f>+'[16]ENEL PCA+PCF'!$C13</f>
        <v>150.24528833333301</v>
      </c>
      <c r="Q14" s="18">
        <f>+'[17]ENEL PCA+PCF'!$C13</f>
        <v>140.28405000000001</v>
      </c>
      <c r="R14" s="18">
        <f>+'[18]ENEL PCA+PCF'!$C13</f>
        <v>140.88505333333299</v>
      </c>
      <c r="S14" s="18">
        <f>+'[19]ENEL PCA+PCF'!$C13</f>
        <v>143.267333333333</v>
      </c>
      <c r="T14" s="18">
        <f>+'[20]ENEL PCA+PCF'!$C13</f>
        <v>118.25</v>
      </c>
      <c r="U14" s="18">
        <f>+'[21]ENEL PCA+PCF'!$C13</f>
        <v>118.25</v>
      </c>
      <c r="V14" s="18">
        <f>+'[22]ENEL PCA+PCF'!$C13</f>
        <v>123.58</v>
      </c>
      <c r="W14" s="18">
        <f>+'[23]ENEL PCA+PCF'!$C13</f>
        <v>139.45309166666701</v>
      </c>
      <c r="X14" s="18">
        <f>+'[24]ENEL PCA+PCF'!$C13</f>
        <v>147.33469333333301</v>
      </c>
      <c r="Y14" s="18">
        <f>+'[25]ENEL PCA+PCF'!$C13</f>
        <v>123.58</v>
      </c>
      <c r="Z14" s="18">
        <f>+'[26]ENEL PCA+PCF'!$C13</f>
        <v>143.4444</v>
      </c>
      <c r="AA14" s="18">
        <f>+'[27]ENEL PCA+PCF'!$C13</f>
        <v>145.091368333334</v>
      </c>
      <c r="AB14" s="18">
        <f>+'[28]ENEL PCA+PCF'!$C13</f>
        <v>123.58</v>
      </c>
      <c r="AC14" s="18">
        <f>+'[29]ENEL PCA+PCF'!$C13</f>
        <v>125.69</v>
      </c>
      <c r="AD14" s="18">
        <f>+'[30]ENEL PCA+PCF'!$C13</f>
        <v>140.190595</v>
      </c>
      <c r="AE14" s="18">
        <f>+'[31]ENEL PCA+PCF'!$C13</f>
        <v>140.26065666666699</v>
      </c>
      <c r="AF14" s="18">
        <f>+'[32]ENEL PCA+PCF'!$C13</f>
        <v>139.08744166666699</v>
      </c>
      <c r="AG14" s="18">
        <f>+'[33]ENEL PCA+PCF'!$C13</f>
        <v>125.69</v>
      </c>
    </row>
    <row r="15" spans="1:33" ht="20.100000000000001" customHeight="1" x14ac:dyDescent="0.2">
      <c r="A15" s="16"/>
      <c r="B15" s="17">
        <v>0.125</v>
      </c>
      <c r="C15" s="18">
        <f>+'[3]ENEL PCA+PCF'!$C14</f>
        <v>150.46765666666701</v>
      </c>
      <c r="D15" s="18">
        <f>+'[4]ENEL PCA+PCF'!$C14</f>
        <v>110.99</v>
      </c>
      <c r="E15" s="18">
        <f>+'[5]ENEL PCA+PCF'!$C14</f>
        <v>148.80611833333299</v>
      </c>
      <c r="F15" s="18">
        <f>+'[6]ENEL PCA+PCF'!$C14</f>
        <v>147.361641666667</v>
      </c>
      <c r="G15" s="18">
        <f>+'[7]ENEL PCA+PCF'!$C14</f>
        <v>145.09</v>
      </c>
      <c r="H15" s="18">
        <f>+'[8]ENEL PCA+PCF'!$C14</f>
        <v>115.25</v>
      </c>
      <c r="I15" s="18">
        <f>+'[9]ENEL PCA+PCF'!$C14</f>
        <v>147.416</v>
      </c>
      <c r="J15" s="18">
        <f>+'[10]ENEL PCA+PCF'!$C14</f>
        <v>155.22042500000001</v>
      </c>
      <c r="K15" s="18">
        <f>+'[11]ENEL PCA+PCF'!$C14</f>
        <v>147.50105833333299</v>
      </c>
      <c r="L15" s="18">
        <f>+'[12]ENEL PCA+PCF'!$C14</f>
        <v>143.91999999999999</v>
      </c>
      <c r="M15" s="18">
        <f>+'[13]ENEL PCA+PCF'!$C14</f>
        <v>148.06866666666701</v>
      </c>
      <c r="N15" s="18">
        <f>+'[14]ENEL PCA+PCF'!$C14</f>
        <v>123.046336666667</v>
      </c>
      <c r="O15" s="18">
        <f>+'[15]ENEL PCA+PCF'!$C14</f>
        <v>118.25</v>
      </c>
      <c r="P15" s="18">
        <f>+'[16]ENEL PCA+PCF'!$C14</f>
        <v>130.336285</v>
      </c>
      <c r="Q15" s="18">
        <f>+'[17]ENEL PCA+PCF'!$C14</f>
        <v>139.94183833333301</v>
      </c>
      <c r="R15" s="18">
        <f>+'[18]ENEL PCA+PCF'!$C14</f>
        <v>127.595563333333</v>
      </c>
      <c r="S15" s="18">
        <f>+'[19]ENEL PCA+PCF'!$C14</f>
        <v>118.25</v>
      </c>
      <c r="T15" s="18">
        <f>+'[20]ENEL PCA+PCF'!$C14</f>
        <v>118.25</v>
      </c>
      <c r="U15" s="18">
        <f>+'[21]ENEL PCA+PCF'!$C14</f>
        <v>118.25</v>
      </c>
      <c r="V15" s="18">
        <f>+'[22]ENEL PCA+PCF'!$C14</f>
        <v>123.58</v>
      </c>
      <c r="W15" s="18">
        <f>+'[23]ENEL PCA+PCF'!$C14</f>
        <v>139.4383</v>
      </c>
      <c r="X15" s="18">
        <f>+'[24]ENEL PCA+PCF'!$C14</f>
        <v>150.92561333333299</v>
      </c>
      <c r="Y15" s="18">
        <f>+'[25]ENEL PCA+PCF'!$C14</f>
        <v>123.58</v>
      </c>
      <c r="Z15" s="18">
        <f>+'[26]ENEL PCA+PCF'!$C14</f>
        <v>137.6</v>
      </c>
      <c r="AA15" s="18">
        <f>+'[27]ENEL PCA+PCF'!$C14</f>
        <v>143.75200000000001</v>
      </c>
      <c r="AB15" s="18">
        <f>+'[28]ENEL PCA+PCF'!$C14</f>
        <v>123.58</v>
      </c>
      <c r="AC15" s="18">
        <f>+'[29]ENEL PCA+PCF'!$C14</f>
        <v>125.69</v>
      </c>
      <c r="AD15" s="18">
        <f>+'[30]ENEL PCA+PCF'!$C14</f>
        <v>140.40197499999999</v>
      </c>
      <c r="AE15" s="18">
        <f>+'[31]ENEL PCA+PCF'!$C14</f>
        <v>140.831353333333</v>
      </c>
      <c r="AF15" s="18">
        <f>+'[32]ENEL PCA+PCF'!$C14</f>
        <v>139.83717999999999</v>
      </c>
      <c r="AG15" s="18">
        <f>+'[33]ENEL PCA+PCF'!$C14</f>
        <v>125.69</v>
      </c>
    </row>
    <row r="16" spans="1:33" ht="20.100000000000001" customHeight="1" x14ac:dyDescent="0.2">
      <c r="A16" s="16"/>
      <c r="B16" s="17">
        <v>0.16666666666666699</v>
      </c>
      <c r="C16" s="18">
        <f>+'[3]ENEL PCA+PCF'!$C15</f>
        <v>146.65754833333301</v>
      </c>
      <c r="D16" s="18">
        <f>+'[4]ENEL PCA+PCF'!$C15</f>
        <v>110.99</v>
      </c>
      <c r="E16" s="18">
        <f>+'[5]ENEL PCA+PCF'!$C15</f>
        <v>145.09</v>
      </c>
      <c r="F16" s="18">
        <f>+'[6]ENEL PCA+PCF'!$C15</f>
        <v>147.22553500000001</v>
      </c>
      <c r="G16" s="18">
        <f>+'[7]ENEL PCA+PCF'!$C15</f>
        <v>145.09</v>
      </c>
      <c r="H16" s="18">
        <f>+'[8]ENEL PCA+PCF'!$C15</f>
        <v>115.25</v>
      </c>
      <c r="I16" s="18">
        <f>+'[9]ENEL PCA+PCF'!$C15</f>
        <v>149.95875333333299</v>
      </c>
      <c r="J16" s="18">
        <f>+'[10]ENEL PCA+PCF'!$C15</f>
        <v>150.14099999999999</v>
      </c>
      <c r="K16" s="18">
        <f>+'[11]ENEL PCA+PCF'!$C15</f>
        <v>148.14425666666699</v>
      </c>
      <c r="L16" s="18">
        <f>+'[12]ENEL PCA+PCF'!$C15</f>
        <v>143.91999999999999</v>
      </c>
      <c r="M16" s="18">
        <f>+'[13]ENEL PCA+PCF'!$C15</f>
        <v>147.899333333333</v>
      </c>
      <c r="N16" s="18">
        <f>+'[14]ENEL PCA+PCF'!$C15</f>
        <v>115.25</v>
      </c>
      <c r="O16" s="18">
        <f>+'[15]ENEL PCA+PCF'!$C15</f>
        <v>118.25</v>
      </c>
      <c r="P16" s="18">
        <f>+'[16]ENEL PCA+PCF'!$C15</f>
        <v>148.905933333333</v>
      </c>
      <c r="Q16" s="18">
        <f>+'[17]ENEL PCA+PCF'!$C15</f>
        <v>141.29016666666701</v>
      </c>
      <c r="R16" s="18">
        <f>+'[18]ENEL PCA+PCF'!$C15</f>
        <v>144.13</v>
      </c>
      <c r="S16" s="18">
        <f>+'[19]ENEL PCA+PCF'!$C15</f>
        <v>118.25</v>
      </c>
      <c r="T16" s="18">
        <f>+'[20]ENEL PCA+PCF'!$C15</f>
        <v>118.25</v>
      </c>
      <c r="U16" s="18">
        <f>+'[21]ENEL PCA+PCF'!$C15</f>
        <v>118.25</v>
      </c>
      <c r="V16" s="18">
        <f>+'[22]ENEL PCA+PCF'!$C15</f>
        <v>123.58</v>
      </c>
      <c r="W16" s="18">
        <f>+'[23]ENEL PCA+PCF'!$C15</f>
        <v>138.60829333333299</v>
      </c>
      <c r="X16" s="18">
        <f>+'[24]ENEL PCA+PCF'!$C15</f>
        <v>150.890533333333</v>
      </c>
      <c r="Y16" s="18">
        <f>+'[25]ENEL PCA+PCF'!$C15</f>
        <v>123.58</v>
      </c>
      <c r="Z16" s="18">
        <f>+'[26]ENEL PCA+PCF'!$C15</f>
        <v>137.6</v>
      </c>
      <c r="AA16" s="18">
        <f>+'[27]ENEL PCA+PCF'!$C15</f>
        <v>143.75200000000001</v>
      </c>
      <c r="AB16" s="18">
        <f>+'[28]ENEL PCA+PCF'!$C15</f>
        <v>123.58</v>
      </c>
      <c r="AC16" s="18">
        <f>+'[29]ENEL PCA+PCF'!$C15</f>
        <v>145.06</v>
      </c>
      <c r="AD16" s="18">
        <f>+'[30]ENEL PCA+PCF'!$C15</f>
        <v>141.01730333333299</v>
      </c>
      <c r="AE16" s="18">
        <f>+'[31]ENEL PCA+PCF'!$C15</f>
        <v>140.87993166666701</v>
      </c>
      <c r="AF16" s="18">
        <f>+'[32]ENEL PCA+PCF'!$C15</f>
        <v>139.794168333333</v>
      </c>
      <c r="AG16" s="18">
        <f>+'[33]ENEL PCA+PCF'!$C15</f>
        <v>125.69</v>
      </c>
    </row>
    <row r="17" spans="1:108" ht="20.100000000000001" customHeight="1" x14ac:dyDescent="0.2">
      <c r="A17" s="16"/>
      <c r="B17" s="17">
        <v>0.20833333333333301</v>
      </c>
      <c r="C17" s="18">
        <f>+'[3]ENEL PCA+PCF'!$C16</f>
        <v>140.459773333333</v>
      </c>
      <c r="D17" s="18">
        <f>+'[4]ENEL PCA+PCF'!$C16</f>
        <v>114.4</v>
      </c>
      <c r="E17" s="18">
        <f>+'[5]ENEL PCA+PCF'!$C16</f>
        <v>150.14006499999999</v>
      </c>
      <c r="F17" s="18">
        <f>+'[6]ENEL PCA+PCF'!$C16</f>
        <v>148.708305</v>
      </c>
      <c r="G17" s="18">
        <f>+'[7]ENEL PCA+PCF'!$C16</f>
        <v>145.09</v>
      </c>
      <c r="H17" s="18">
        <f>+'[8]ENEL PCA+PCF'!$C16</f>
        <v>115.25</v>
      </c>
      <c r="I17" s="18">
        <f>+'[9]ENEL PCA+PCF'!$C16</f>
        <v>151.777633333333</v>
      </c>
      <c r="J17" s="18">
        <f>+'[10]ENEL PCA+PCF'!$C16</f>
        <v>150.14099999999999</v>
      </c>
      <c r="K17" s="18">
        <f>+'[11]ENEL PCA+PCF'!$C16</f>
        <v>149</v>
      </c>
      <c r="L17" s="18">
        <f>+'[12]ENEL PCA+PCF'!$C16</f>
        <v>148.40733333333301</v>
      </c>
      <c r="M17" s="18">
        <f>+'[13]ENEL PCA+PCF'!$C16</f>
        <v>151.219288333333</v>
      </c>
      <c r="N17" s="18">
        <f>+'[14]ENEL PCA+PCF'!$C16</f>
        <v>115.25</v>
      </c>
      <c r="O17" s="18">
        <f>+'[15]ENEL PCA+PCF'!$C16</f>
        <v>118.25</v>
      </c>
      <c r="P17" s="18">
        <f>+'[16]ENEL PCA+PCF'!$C16</f>
        <v>140.990528333333</v>
      </c>
      <c r="Q17" s="18">
        <f>+'[17]ENEL PCA+PCF'!$C16</f>
        <v>144.10670999999999</v>
      </c>
      <c r="R17" s="18">
        <f>+'[18]ENEL PCA+PCF'!$C16</f>
        <v>145.41752333333301</v>
      </c>
      <c r="S17" s="18">
        <f>+'[19]ENEL PCA+PCF'!$C16</f>
        <v>145.943311666667</v>
      </c>
      <c r="T17" s="18">
        <f>+'[20]ENEL PCA+PCF'!$C16</f>
        <v>124.66411333333301</v>
      </c>
      <c r="U17" s="18">
        <f>+'[21]ENEL PCA+PCF'!$C16</f>
        <v>118.25</v>
      </c>
      <c r="V17" s="18">
        <f>+'[22]ENEL PCA+PCF'!$C16</f>
        <v>123.58</v>
      </c>
      <c r="W17" s="18">
        <f>+'[23]ENEL PCA+PCF'!$C16</f>
        <v>144.463623333333</v>
      </c>
      <c r="X17" s="18">
        <f>+'[24]ENEL PCA+PCF'!$C16</f>
        <v>146.12471500000001</v>
      </c>
      <c r="Y17" s="18">
        <f>+'[25]ENEL PCA+PCF'!$C16</f>
        <v>123.58</v>
      </c>
      <c r="Z17" s="18">
        <f>+'[26]ENEL PCA+PCF'!$C16</f>
        <v>141.2912</v>
      </c>
      <c r="AA17" s="18">
        <f>+'[27]ENEL PCA+PCF'!$C16</f>
        <v>143.75200000000001</v>
      </c>
      <c r="AB17" s="18">
        <f>+'[28]ENEL PCA+PCF'!$C16</f>
        <v>123.58</v>
      </c>
      <c r="AC17" s="18">
        <f>+'[29]ENEL PCA+PCF'!$C16</f>
        <v>147.57269333333301</v>
      </c>
      <c r="AD17" s="18">
        <f>+'[30]ENEL PCA+PCF'!$C16</f>
        <v>140.945828333333</v>
      </c>
      <c r="AE17" s="18">
        <f>+'[31]ENEL PCA+PCF'!$C16</f>
        <v>144.00098666666699</v>
      </c>
      <c r="AF17" s="18">
        <f>+'[32]ENEL PCA+PCF'!$C16</f>
        <v>145.65728166666699</v>
      </c>
      <c r="AG17" s="18">
        <f>+'[33]ENEL PCA+PCF'!$C16</f>
        <v>141.31341499999999</v>
      </c>
    </row>
    <row r="18" spans="1:108" ht="20.100000000000001" customHeight="1" x14ac:dyDescent="0.2">
      <c r="A18" s="16"/>
      <c r="B18" s="17">
        <v>0.25</v>
      </c>
      <c r="C18" s="18">
        <f>+'[3]ENEL PCA+PCF'!$C17</f>
        <v>110.99</v>
      </c>
      <c r="D18" s="18">
        <f>+'[4]ENEL PCA+PCF'!$C17</f>
        <v>145.09</v>
      </c>
      <c r="E18" s="18">
        <f>+'[5]ENEL PCA+PCF'!$C17</f>
        <v>146.412061666667</v>
      </c>
      <c r="F18" s="18">
        <f>+'[6]ENEL PCA+PCF'!$C17</f>
        <v>149.749</v>
      </c>
      <c r="G18" s="18">
        <f>+'[7]ENEL PCA+PCF'!$C17</f>
        <v>145.09</v>
      </c>
      <c r="H18" s="18">
        <f>+'[8]ENEL PCA+PCF'!$C17</f>
        <v>149</v>
      </c>
      <c r="I18" s="18">
        <f>+'[9]ENEL PCA+PCF'!$C17</f>
        <v>151.74938166666701</v>
      </c>
      <c r="J18" s="18">
        <f>+'[10]ENEL PCA+PCF'!$C17</f>
        <v>150.14099999999999</v>
      </c>
      <c r="K18" s="18">
        <f>+'[11]ENEL PCA+PCF'!$C17</f>
        <v>149</v>
      </c>
      <c r="L18" s="18">
        <f>+'[12]ENEL PCA+PCF'!$C17</f>
        <v>149</v>
      </c>
      <c r="M18" s="18">
        <f>+'[13]ENEL PCA+PCF'!$C17</f>
        <v>146.780728333333</v>
      </c>
      <c r="N18" s="18">
        <f>+'[14]ENEL PCA+PCF'!$C17</f>
        <v>115.25</v>
      </c>
      <c r="O18" s="18">
        <f>+'[15]ENEL PCA+PCF'!$C17</f>
        <v>125.654233333333</v>
      </c>
      <c r="P18" s="18">
        <f>+'[16]ENEL PCA+PCF'!$C17</f>
        <v>143.41937666666701</v>
      </c>
      <c r="Q18" s="18">
        <f>+'[17]ENEL PCA+PCF'!$C17</f>
        <v>143.77566666666701</v>
      </c>
      <c r="R18" s="18">
        <f>+'[18]ENEL PCA+PCF'!$C17</f>
        <v>140.041136666667</v>
      </c>
      <c r="S18" s="18">
        <f>+'[19]ENEL PCA+PCF'!$C17</f>
        <v>144.13</v>
      </c>
      <c r="T18" s="18">
        <f>+'[20]ENEL PCA+PCF'!$C17</f>
        <v>140.5761</v>
      </c>
      <c r="U18" s="18">
        <f>+'[21]ENEL PCA+PCF'!$C17</f>
        <v>118.25</v>
      </c>
      <c r="V18" s="18">
        <f>+'[22]ENEL PCA+PCF'!$C17</f>
        <v>135.29217</v>
      </c>
      <c r="W18" s="18">
        <f>+'[23]ENEL PCA+PCF'!$C17</f>
        <v>145.87137833333301</v>
      </c>
      <c r="X18" s="18">
        <f>+'[24]ENEL PCA+PCF'!$C17</f>
        <v>142.31130666666701</v>
      </c>
      <c r="Y18" s="18">
        <f>+'[25]ENEL PCA+PCF'!$C17</f>
        <v>143.75200000000001</v>
      </c>
      <c r="Z18" s="18">
        <f>+'[26]ENEL PCA+PCF'!$C17</f>
        <v>143.75200000000001</v>
      </c>
      <c r="AA18" s="18">
        <f>+'[27]ENEL PCA+PCF'!$C17</f>
        <v>143.75200000000001</v>
      </c>
      <c r="AB18" s="18">
        <f>+'[28]ENEL PCA+PCF'!$C17</f>
        <v>123.58</v>
      </c>
      <c r="AC18" s="18">
        <f>+'[29]ENEL PCA+PCF'!$C17</f>
        <v>145.06</v>
      </c>
      <c r="AD18" s="18">
        <f>+'[30]ENEL PCA+PCF'!$C17</f>
        <v>143.61699999999999</v>
      </c>
      <c r="AE18" s="18">
        <f>+'[31]ENEL PCA+PCF'!$C17</f>
        <v>146.43495166666699</v>
      </c>
      <c r="AF18" s="18">
        <f>+'[32]ENEL PCA+PCF'!$C17</f>
        <v>146.767846666667</v>
      </c>
      <c r="AG18" s="18">
        <f>+'[33]ENEL PCA+PCF'!$C17</f>
        <v>144.04776000000001</v>
      </c>
    </row>
    <row r="19" spans="1:108" ht="20.100000000000001" customHeight="1" x14ac:dyDescent="0.2">
      <c r="A19" s="16"/>
      <c r="B19" s="17">
        <v>0.29166666666666702</v>
      </c>
      <c r="C19" s="18">
        <f>+'[3]ENEL PCA+PCF'!$C18</f>
        <v>110.99</v>
      </c>
      <c r="D19" s="18">
        <f>+'[4]ENEL PCA+PCF'!$C18</f>
        <v>146.171273333333</v>
      </c>
      <c r="E19" s="18">
        <f>+'[5]ENEL PCA+PCF'!$C18</f>
        <v>146.42536166666699</v>
      </c>
      <c r="F19" s="18">
        <f>+'[6]ENEL PCA+PCF'!$C18</f>
        <v>150.032365</v>
      </c>
      <c r="G19" s="18">
        <f>+'[7]ENEL PCA+PCF'!$C18</f>
        <v>126.33499999999999</v>
      </c>
      <c r="H19" s="18">
        <f>+'[8]ENEL PCA+PCF'!$C18</f>
        <v>151.44512</v>
      </c>
      <c r="I19" s="18">
        <f>+'[9]ENEL PCA+PCF'!$C18</f>
        <v>160.40223499999999</v>
      </c>
      <c r="J19" s="18">
        <f>+'[10]ENEL PCA+PCF'!$C18</f>
        <v>151.78342833333301</v>
      </c>
      <c r="K19" s="18">
        <f>+'[11]ENEL PCA+PCF'!$C18</f>
        <v>149</v>
      </c>
      <c r="L19" s="18">
        <f>+'[12]ENEL PCA+PCF'!$C18</f>
        <v>149</v>
      </c>
      <c r="M19" s="18">
        <f>+'[13]ENEL PCA+PCF'!$C18</f>
        <v>146.940943333333</v>
      </c>
      <c r="N19" s="18">
        <f>+'[14]ENEL PCA+PCF'!$C18</f>
        <v>115.25</v>
      </c>
      <c r="O19" s="18">
        <f>+'[15]ENEL PCA+PCF'!$C18</f>
        <v>140.096493333333</v>
      </c>
      <c r="P19" s="18">
        <f>+'[16]ENEL PCA+PCF'!$C18</f>
        <v>144.13</v>
      </c>
      <c r="Q19" s="18">
        <f>+'[17]ENEL PCA+PCF'!$C18</f>
        <v>144.13</v>
      </c>
      <c r="R19" s="18">
        <f>+'[18]ENEL PCA+PCF'!$C18</f>
        <v>139.36303333333299</v>
      </c>
      <c r="S19" s="18">
        <f>+'[19]ENEL PCA+PCF'!$C18</f>
        <v>141.93244833333301</v>
      </c>
      <c r="T19" s="18">
        <f>+'[20]ENEL PCA+PCF'!$C18</f>
        <v>135.46256</v>
      </c>
      <c r="U19" s="18">
        <f>+'[21]ENEL PCA+PCF'!$C18</f>
        <v>118.25</v>
      </c>
      <c r="V19" s="18">
        <f>+'[22]ENEL PCA+PCF'!$C18</f>
        <v>136.912881666667</v>
      </c>
      <c r="W19" s="18">
        <f>+'[23]ENEL PCA+PCF'!$C18</f>
        <v>145.78737166666701</v>
      </c>
      <c r="X19" s="18">
        <f>+'[24]ENEL PCA+PCF'!$C18</f>
        <v>139.903696666667</v>
      </c>
      <c r="Y19" s="18">
        <f>+'[25]ENEL PCA+PCF'!$C18</f>
        <v>143.75200000000001</v>
      </c>
      <c r="Z19" s="18">
        <f>+'[26]ENEL PCA+PCF'!$C18</f>
        <v>145.390003333333</v>
      </c>
      <c r="AA19" s="18">
        <f>+'[27]ENEL PCA+PCF'!$C18</f>
        <v>143.75200000000001</v>
      </c>
      <c r="AB19" s="18">
        <f>+'[28]ENEL PCA+PCF'!$C18</f>
        <v>123.58</v>
      </c>
      <c r="AC19" s="18">
        <f>+'[29]ENEL PCA+PCF'!$C18</f>
        <v>141.33283333333301</v>
      </c>
      <c r="AD19" s="18">
        <f>+'[30]ENEL PCA+PCF'!$C18</f>
        <v>143.80940000000001</v>
      </c>
      <c r="AE19" s="18">
        <f>+'[31]ENEL PCA+PCF'!$C18</f>
        <v>146.27847666666699</v>
      </c>
      <c r="AF19" s="18">
        <f>+'[32]ENEL PCA+PCF'!$C18</f>
        <v>145.01997499999999</v>
      </c>
      <c r="AG19" s="18">
        <f>+'[33]ENEL PCA+PCF'!$C18</f>
        <v>145.06</v>
      </c>
    </row>
    <row r="20" spans="1:108" ht="20.100000000000001" customHeight="1" x14ac:dyDescent="0.2">
      <c r="A20" s="16"/>
      <c r="B20" s="17">
        <v>0.33333333333333298</v>
      </c>
      <c r="C20" s="18">
        <f>+'[3]ENEL PCA+PCF'!$C19</f>
        <v>110.99</v>
      </c>
      <c r="D20" s="18">
        <f>+'[4]ENEL PCA+PCF'!$C19</f>
        <v>147.891003333333</v>
      </c>
      <c r="E20" s="18">
        <f>+'[5]ENEL PCA+PCF'!$C19</f>
        <v>145.427496666667</v>
      </c>
      <c r="F20" s="18">
        <f>+'[6]ENEL PCA+PCF'!$C19</f>
        <v>153.18407666666701</v>
      </c>
      <c r="G20" s="18">
        <f>+'[7]ENEL PCA+PCF'!$C19</f>
        <v>149.84144000000001</v>
      </c>
      <c r="H20" s="18">
        <f>+'[8]ENEL PCA+PCF'!$C19</f>
        <v>149.48650333333299</v>
      </c>
      <c r="I20" s="18">
        <f>+'[9]ENEL PCA+PCF'!$C19</f>
        <v>155.367298333333</v>
      </c>
      <c r="J20" s="18">
        <f>+'[10]ENEL PCA+PCF'!$C19</f>
        <v>152.01183666666699</v>
      </c>
      <c r="K20" s="18">
        <f>+'[11]ENEL PCA+PCF'!$C19</f>
        <v>152.16993666666701</v>
      </c>
      <c r="L20" s="18">
        <f>+'[12]ENEL PCA+PCF'!$C19</f>
        <v>152.333403333333</v>
      </c>
      <c r="M20" s="18">
        <f>+'[13]ENEL PCA+PCF'!$C19</f>
        <v>148.74757333333301</v>
      </c>
      <c r="N20" s="18">
        <f>+'[14]ENEL PCA+PCF'!$C19</f>
        <v>115.25</v>
      </c>
      <c r="O20" s="18">
        <f>+'[15]ENEL PCA+PCF'!$C19</f>
        <v>142.378795</v>
      </c>
      <c r="P20" s="18">
        <f>+'[16]ENEL PCA+PCF'!$C19</f>
        <v>145.99020833333299</v>
      </c>
      <c r="Q20" s="18">
        <f>+'[17]ENEL PCA+PCF'!$C19</f>
        <v>147.03603000000001</v>
      </c>
      <c r="R20" s="18">
        <f>+'[18]ENEL PCA+PCF'!$C19</f>
        <v>142.67117166666699</v>
      </c>
      <c r="S20" s="18">
        <f>+'[19]ENEL PCA+PCF'!$C19</f>
        <v>145.73651000000001</v>
      </c>
      <c r="T20" s="18">
        <f>+'[20]ENEL PCA+PCF'!$C19</f>
        <v>142.70797666666701</v>
      </c>
      <c r="U20" s="18">
        <f>+'[21]ENEL PCA+PCF'!$C19</f>
        <v>131.76219166666701</v>
      </c>
      <c r="V20" s="18">
        <f>+'[22]ENEL PCA+PCF'!$C19</f>
        <v>142.56234333333401</v>
      </c>
      <c r="W20" s="18">
        <f>+'[23]ENEL PCA+PCF'!$C19</f>
        <v>144.05600999999999</v>
      </c>
      <c r="X20" s="18">
        <f>+'[24]ENEL PCA+PCF'!$C19</f>
        <v>142.18969000000001</v>
      </c>
      <c r="Y20" s="18">
        <f>+'[25]ENEL PCA+PCF'!$C19</f>
        <v>145.32507166666699</v>
      </c>
      <c r="Z20" s="18">
        <f>+'[26]ENEL PCA+PCF'!$C19</f>
        <v>141.679783333334</v>
      </c>
      <c r="AA20" s="18">
        <f>+'[27]ENEL PCA+PCF'!$C19</f>
        <v>143.245168333333</v>
      </c>
      <c r="AB20" s="18">
        <f>+'[28]ENEL PCA+PCF'!$C19</f>
        <v>123.58</v>
      </c>
      <c r="AC20" s="18">
        <f>+'[29]ENEL PCA+PCF'!$C19</f>
        <v>147.27590833333301</v>
      </c>
      <c r="AD20" s="18">
        <f>+'[30]ENEL PCA+PCF'!$C19</f>
        <v>147.68194500000001</v>
      </c>
      <c r="AE20" s="18">
        <f>+'[31]ENEL PCA+PCF'!$C19</f>
        <v>150.69769500000001</v>
      </c>
      <c r="AF20" s="18">
        <f>+'[32]ENEL PCA+PCF'!$C19</f>
        <v>152.58877166666699</v>
      </c>
      <c r="AG20" s="18">
        <f>+'[33]ENEL PCA+PCF'!$C19</f>
        <v>145.06</v>
      </c>
    </row>
    <row r="21" spans="1:108" ht="20.100000000000001" customHeight="1" x14ac:dyDescent="0.2">
      <c r="A21" s="16"/>
      <c r="B21" s="17">
        <v>0.375</v>
      </c>
      <c r="C21" s="18">
        <f>+'[3]ENEL PCA+PCF'!$C20</f>
        <v>110.99</v>
      </c>
      <c r="D21" s="18">
        <f>+'[4]ENEL PCA+PCF'!$C20</f>
        <v>147.88341333333301</v>
      </c>
      <c r="E21" s="18">
        <f>+'[5]ENEL PCA+PCF'!$C20</f>
        <v>149.453998333333</v>
      </c>
      <c r="F21" s="18">
        <f>+'[6]ENEL PCA+PCF'!$C20</f>
        <v>151.18090000000001</v>
      </c>
      <c r="G21" s="18">
        <f>+'[7]ENEL PCA+PCF'!$C20</f>
        <v>146.39689833333301</v>
      </c>
      <c r="H21" s="18">
        <f>+'[8]ENEL PCA+PCF'!$C20</f>
        <v>154.447106666667</v>
      </c>
      <c r="I21" s="18">
        <f>+'[9]ENEL PCA+PCF'!$C20</f>
        <v>158.77461333333301</v>
      </c>
      <c r="J21" s="18">
        <f>+'[10]ENEL PCA+PCF'!$C20</f>
        <v>151.890246666667</v>
      </c>
      <c r="K21" s="18">
        <f>+'[11]ENEL PCA+PCF'!$C20</f>
        <v>159.595395</v>
      </c>
      <c r="L21" s="18">
        <f>+'[12]ENEL PCA+PCF'!$C20</f>
        <v>156.84199000000001</v>
      </c>
      <c r="M21" s="18">
        <f>+'[13]ENEL PCA+PCF'!$C20</f>
        <v>153.22128833333301</v>
      </c>
      <c r="N21" s="18">
        <f>+'[14]ENEL PCA+PCF'!$C20</f>
        <v>143.9375</v>
      </c>
      <c r="O21" s="18">
        <f>+'[15]ENEL PCA+PCF'!$C20</f>
        <v>146.11111</v>
      </c>
      <c r="P21" s="18">
        <f>+'[16]ENEL PCA+PCF'!$C20</f>
        <v>153.24741</v>
      </c>
      <c r="Q21" s="18">
        <f>+'[17]ENEL PCA+PCF'!$C20</f>
        <v>151.29926499999999</v>
      </c>
      <c r="R21" s="18">
        <f>+'[18]ENEL PCA+PCF'!$C20</f>
        <v>146.94319166666699</v>
      </c>
      <c r="S21" s="18">
        <f>+'[19]ENEL PCA+PCF'!$C20</f>
        <v>149.774448333333</v>
      </c>
      <c r="T21" s="18">
        <f>+'[20]ENEL PCA+PCF'!$C20</f>
        <v>144.13</v>
      </c>
      <c r="U21" s="18">
        <f>+'[21]ENEL PCA+PCF'!$C20</f>
        <v>144.13</v>
      </c>
      <c r="V21" s="18">
        <f>+'[22]ENEL PCA+PCF'!$C20</f>
        <v>143.80794499999999</v>
      </c>
      <c r="W21" s="18">
        <f>+'[23]ENEL PCA+PCF'!$C20</f>
        <v>150.01310166666701</v>
      </c>
      <c r="X21" s="18">
        <f>+'[24]ENEL PCA+PCF'!$C20</f>
        <v>145.662833333333</v>
      </c>
      <c r="Y21" s="18">
        <f>+'[25]ENEL PCA+PCF'!$C20</f>
        <v>146.70836</v>
      </c>
      <c r="Z21" s="18">
        <f>+'[26]ENEL PCA+PCF'!$C20</f>
        <v>148.45479</v>
      </c>
      <c r="AA21" s="18">
        <f>+'[27]ENEL PCA+PCF'!$C20</f>
        <v>145.124818333333</v>
      </c>
      <c r="AB21" s="18">
        <f>+'[28]ENEL PCA+PCF'!$C20</f>
        <v>123.58</v>
      </c>
      <c r="AC21" s="18">
        <f>+'[29]ENEL PCA+PCF'!$C20</f>
        <v>148.62470999999999</v>
      </c>
      <c r="AD21" s="18">
        <f>+'[30]ENEL PCA+PCF'!$C20</f>
        <v>153.64408499999999</v>
      </c>
      <c r="AE21" s="18">
        <f>+'[31]ENEL PCA+PCF'!$C20</f>
        <v>152.85755333333401</v>
      </c>
      <c r="AF21" s="18">
        <f>+'[32]ENEL PCA+PCF'!$C20</f>
        <v>151.51693666666699</v>
      </c>
      <c r="AG21" s="18">
        <f>+'[33]ENEL PCA+PCF'!$C20</f>
        <v>147.84029333333299</v>
      </c>
    </row>
    <row r="22" spans="1:108" ht="20.100000000000001" customHeight="1" x14ac:dyDescent="0.2">
      <c r="A22" s="16"/>
      <c r="B22" s="17">
        <v>0.41666666666666702</v>
      </c>
      <c r="C22" s="18">
        <f>+'[3]ENEL PCA+PCF'!$C21</f>
        <v>114.96833333333301</v>
      </c>
      <c r="D22" s="18">
        <f>+'[4]ENEL PCA+PCF'!$C21</f>
        <v>150.94926078431399</v>
      </c>
      <c r="E22" s="18">
        <f>+'[5]ENEL PCA+PCF'!$C21</f>
        <v>151.65297333333299</v>
      </c>
      <c r="F22" s="18">
        <f>+'[6]ENEL PCA+PCF'!$C21</f>
        <v>151.12535333333301</v>
      </c>
      <c r="G22" s="18">
        <f>+'[7]ENEL PCA+PCF'!$C21</f>
        <v>146.35352166666701</v>
      </c>
      <c r="H22" s="18">
        <f>+'[8]ENEL PCA+PCF'!$C21</f>
        <v>157.16013833333301</v>
      </c>
      <c r="I22" s="18">
        <f>+'[9]ENEL PCA+PCF'!$C21</f>
        <v>157.250766666667</v>
      </c>
      <c r="J22" s="18">
        <f>+'[10]ENEL PCA+PCF'!$C21</f>
        <v>157.28750666666701</v>
      </c>
      <c r="K22" s="18">
        <f>+'[11]ENEL PCA+PCF'!$C21</f>
        <v>158.15045333333401</v>
      </c>
      <c r="L22" s="18">
        <f>+'[12]ENEL PCA+PCF'!$C21</f>
        <v>158.253453333333</v>
      </c>
      <c r="M22" s="18">
        <f>+'[13]ENEL PCA+PCF'!$C21</f>
        <v>153.71569500000001</v>
      </c>
      <c r="N22" s="18">
        <f>+'[14]ENEL PCA+PCF'!$C21</f>
        <v>149</v>
      </c>
      <c r="O22" s="18">
        <f>+'[15]ENEL PCA+PCF'!$C21</f>
        <v>146.40733166666701</v>
      </c>
      <c r="P22" s="18">
        <f>+'[16]ENEL PCA+PCF'!$C21</f>
        <v>151.23429666666701</v>
      </c>
      <c r="Q22" s="18">
        <f>+'[17]ENEL PCA+PCF'!$C21</f>
        <v>151.16</v>
      </c>
      <c r="R22" s="18">
        <f>+'[18]ENEL PCA+PCF'!$C21</f>
        <v>150.451741666667</v>
      </c>
      <c r="S22" s="18">
        <f>+'[19]ENEL PCA+PCF'!$C21</f>
        <v>150.242346666667</v>
      </c>
      <c r="T22" s="18">
        <f>+'[20]ENEL PCA+PCF'!$C21</f>
        <v>146.45871333333301</v>
      </c>
      <c r="U22" s="18">
        <f>+'[21]ENEL PCA+PCF'!$C21</f>
        <v>145.03626666666699</v>
      </c>
      <c r="V22" s="18">
        <f>+'[22]ENEL PCA+PCF'!$C21</f>
        <v>150.92263666666699</v>
      </c>
      <c r="W22" s="18">
        <f>+'[23]ENEL PCA+PCF'!$C21</f>
        <v>150.18693166666699</v>
      </c>
      <c r="X22" s="18">
        <f>+'[24]ENEL PCA+PCF'!$C21</f>
        <v>143.838065</v>
      </c>
      <c r="Y22" s="18">
        <f>+'[25]ENEL PCA+PCF'!$C21</f>
        <v>146.84167666666701</v>
      </c>
      <c r="Z22" s="18">
        <f>+'[26]ENEL PCA+PCF'!$C21</f>
        <v>152.369963333333</v>
      </c>
      <c r="AA22" s="18">
        <f>+'[27]ENEL PCA+PCF'!$C21</f>
        <v>143.95487</v>
      </c>
      <c r="AB22" s="18">
        <f>+'[28]ENEL PCA+PCF'!$C21</f>
        <v>143.75200000000001</v>
      </c>
      <c r="AC22" s="18">
        <f>+'[29]ENEL PCA+PCF'!$C21</f>
        <v>151.202676666667</v>
      </c>
      <c r="AD22" s="18">
        <f>+'[30]ENEL PCA+PCF'!$C21</f>
        <v>151.70699999999999</v>
      </c>
      <c r="AE22" s="18">
        <f>+'[31]ENEL PCA+PCF'!$C21</f>
        <v>154.56146166666699</v>
      </c>
      <c r="AF22" s="18">
        <f>+'[32]ENEL PCA+PCF'!$C21</f>
        <v>154.52986999999999</v>
      </c>
      <c r="AG22" s="18">
        <f>+'[33]ENEL PCA+PCF'!$C21</f>
        <v>151.300815</v>
      </c>
    </row>
    <row r="23" spans="1:108" ht="20.100000000000001" customHeight="1" x14ac:dyDescent="0.2">
      <c r="A23" s="16"/>
      <c r="B23" s="17">
        <v>0.45833333333333298</v>
      </c>
      <c r="C23" s="18">
        <f>+'[3]ENEL PCA+PCF'!$C22</f>
        <v>145.09</v>
      </c>
      <c r="D23" s="18">
        <f>+'[4]ENEL PCA+PCF'!$C22</f>
        <v>151.628301923077</v>
      </c>
      <c r="E23" s="18">
        <f>+'[5]ENEL PCA+PCF'!$C22</f>
        <v>159.28738000000001</v>
      </c>
      <c r="F23" s="18">
        <f>+'[6]ENEL PCA+PCF'!$C22</f>
        <v>150.91758999999999</v>
      </c>
      <c r="G23" s="18">
        <f>+'[7]ENEL PCA+PCF'!$C22</f>
        <v>145.09</v>
      </c>
      <c r="H23" s="18">
        <f>+'[8]ENEL PCA+PCF'!$C22</f>
        <v>157.30445333333299</v>
      </c>
      <c r="I23" s="18">
        <f>+'[9]ENEL PCA+PCF'!$C22</f>
        <v>157.279126666667</v>
      </c>
      <c r="J23" s="18">
        <f>+'[10]ENEL PCA+PCF'!$C22</f>
        <v>158.19800000000001</v>
      </c>
      <c r="K23" s="18">
        <f>+'[11]ENEL PCA+PCF'!$C22</f>
        <v>158.19800000000001</v>
      </c>
      <c r="L23" s="18">
        <f>+'[12]ENEL PCA+PCF'!$C22</f>
        <v>157.31116499999999</v>
      </c>
      <c r="M23" s="18">
        <f>+'[13]ENEL PCA+PCF'!$C22</f>
        <v>155.134308333333</v>
      </c>
      <c r="N23" s="18">
        <f>+'[14]ENEL PCA+PCF'!$C22</f>
        <v>149</v>
      </c>
      <c r="O23" s="18">
        <f>+'[15]ENEL PCA+PCF'!$C22</f>
        <v>150.73718541666699</v>
      </c>
      <c r="P23" s="18">
        <f>+'[16]ENEL PCA+PCF'!$C22</f>
        <v>150.91257666666701</v>
      </c>
      <c r="Q23" s="18">
        <f>+'[17]ENEL PCA+PCF'!$C22</f>
        <v>151.16</v>
      </c>
      <c r="R23" s="18">
        <f>+'[18]ENEL PCA+PCF'!$C22</f>
        <v>149.980703333333</v>
      </c>
      <c r="S23" s="18">
        <f>+'[19]ENEL PCA+PCF'!$C22</f>
        <v>150.90512000000001</v>
      </c>
      <c r="T23" s="18">
        <f>+'[20]ENEL PCA+PCF'!$C22</f>
        <v>147.33525333333299</v>
      </c>
      <c r="U23" s="18">
        <f>+'[21]ENEL PCA+PCF'!$C22</f>
        <v>147.668195</v>
      </c>
      <c r="V23" s="18">
        <f>+'[22]ENEL PCA+PCF'!$C22</f>
        <v>150.009185</v>
      </c>
      <c r="W23" s="18">
        <f>+'[23]ENEL PCA+PCF'!$C22</f>
        <v>150.38900000000001</v>
      </c>
      <c r="X23" s="18">
        <f>+'[24]ENEL PCA+PCF'!$C22</f>
        <v>147.38645666666699</v>
      </c>
      <c r="Y23" s="18">
        <f>+'[25]ENEL PCA+PCF'!$C22</f>
        <v>151.61198666666701</v>
      </c>
      <c r="Z23" s="18">
        <f>+'[26]ENEL PCA+PCF'!$C22</f>
        <v>149.2817</v>
      </c>
      <c r="AA23" s="18">
        <f>+'[27]ENEL PCA+PCF'!$C22</f>
        <v>146.20082333333301</v>
      </c>
      <c r="AB23" s="18">
        <f>+'[28]ENEL PCA+PCF'!$C22</f>
        <v>145.13337166666699</v>
      </c>
      <c r="AC23" s="18">
        <f>+'[29]ENEL PCA+PCF'!$C22</f>
        <v>151.70699999999999</v>
      </c>
      <c r="AD23" s="18">
        <f>+'[30]ENEL PCA+PCF'!$C22</f>
        <v>153.97051166666699</v>
      </c>
      <c r="AE23" s="18">
        <f>+'[31]ENEL PCA+PCF'!$C22</f>
        <v>154.79540499999999</v>
      </c>
      <c r="AF23" s="18">
        <f>+'[32]ENEL PCA+PCF'!$C22</f>
        <v>151.91082499999999</v>
      </c>
      <c r="AG23" s="18">
        <f>+'[33]ENEL PCA+PCF'!$C22</f>
        <v>150.379893333333</v>
      </c>
    </row>
    <row r="24" spans="1:108" ht="20.100000000000001" customHeight="1" x14ac:dyDescent="0.2">
      <c r="A24" s="16"/>
      <c r="B24" s="17">
        <v>0.5</v>
      </c>
      <c r="C24" s="18">
        <f>+'[3]ENEL PCA+PCF'!$C23</f>
        <v>145.09</v>
      </c>
      <c r="D24" s="18">
        <f>+'[4]ENEL PCA+PCF'!$C23</f>
        <v>153.87453666666701</v>
      </c>
      <c r="E24" s="18">
        <f>+'[5]ENEL PCA+PCF'!$C23</f>
        <v>156.748236666667</v>
      </c>
      <c r="F24" s="18">
        <f>+'[6]ENEL PCA+PCF'!$C23</f>
        <v>153.23737666666699</v>
      </c>
      <c r="G24" s="18">
        <f>+'[7]ENEL PCA+PCF'!$C23</f>
        <v>153.28521499999999</v>
      </c>
      <c r="H24" s="18">
        <f>+'[8]ENEL PCA+PCF'!$C23</f>
        <v>158.19800000000001</v>
      </c>
      <c r="I24" s="18">
        <f>+'[9]ENEL PCA+PCF'!$C23</f>
        <v>158.136856666667</v>
      </c>
      <c r="J24" s="18">
        <f>+'[10]ENEL PCA+PCF'!$C23</f>
        <v>159.306031666667</v>
      </c>
      <c r="K24" s="18">
        <f>+'[11]ENEL PCA+PCF'!$C23</f>
        <v>159.318446666667</v>
      </c>
      <c r="L24" s="18">
        <f>+'[12]ENEL PCA+PCF'!$C23</f>
        <v>157.35086999999999</v>
      </c>
      <c r="M24" s="18">
        <f>+'[13]ENEL PCA+PCF'!$C23</f>
        <v>158.755011666667</v>
      </c>
      <c r="N24" s="18">
        <f>+'[14]ENEL PCA+PCF'!$C23</f>
        <v>152.05643333333299</v>
      </c>
      <c r="O24" s="18">
        <f>+'[15]ENEL PCA+PCF'!$C23</f>
        <v>150.03752666666699</v>
      </c>
      <c r="P24" s="18">
        <f>+'[16]ENEL PCA+PCF'!$C23</f>
        <v>151.26012</v>
      </c>
      <c r="Q24" s="18">
        <f>+'[17]ENEL PCA+PCF'!$C23</f>
        <v>151.16</v>
      </c>
      <c r="R24" s="18">
        <f>+'[18]ENEL PCA+PCF'!$C23</f>
        <v>151.16</v>
      </c>
      <c r="S24" s="18">
        <f>+'[19]ENEL PCA+PCF'!$C23</f>
        <v>151.16</v>
      </c>
      <c r="T24" s="18">
        <f>+'[20]ENEL PCA+PCF'!$C23</f>
        <v>147.49591833333301</v>
      </c>
      <c r="U24" s="18">
        <f>+'[21]ENEL PCA+PCF'!$C23</f>
        <v>144.13</v>
      </c>
      <c r="V24" s="18">
        <f>+'[22]ENEL PCA+PCF'!$C23</f>
        <v>150.38900000000001</v>
      </c>
      <c r="W24" s="18">
        <f>+'[23]ENEL PCA+PCF'!$C23</f>
        <v>150.38900000000001</v>
      </c>
      <c r="X24" s="18">
        <f>+'[24]ENEL PCA+PCF'!$C23</f>
        <v>148.19485</v>
      </c>
      <c r="Y24" s="18">
        <f>+'[25]ENEL PCA+PCF'!$C23</f>
        <v>149.13128666666699</v>
      </c>
      <c r="Z24" s="18">
        <f>+'[26]ENEL PCA+PCF'!$C23</f>
        <v>149.34539000000001</v>
      </c>
      <c r="AA24" s="18">
        <f>+'[27]ENEL PCA+PCF'!$C23</f>
        <v>149.554233333333</v>
      </c>
      <c r="AB24" s="18">
        <f>+'[28]ENEL PCA+PCF'!$C23</f>
        <v>143.75200000000001</v>
      </c>
      <c r="AC24" s="18">
        <f>+'[29]ENEL PCA+PCF'!$C23</f>
        <v>151.70699999999999</v>
      </c>
      <c r="AD24" s="18">
        <f>+'[30]ENEL PCA+PCF'!$C23</f>
        <v>165.47497833333301</v>
      </c>
      <c r="AE24" s="18">
        <f>+'[31]ENEL PCA+PCF'!$C23</f>
        <v>159.01170833333299</v>
      </c>
      <c r="AF24" s="18">
        <f>+'[32]ENEL PCA+PCF'!$C23</f>
        <v>151.91352166666701</v>
      </c>
      <c r="AG24" s="18">
        <f>+'[33]ENEL PCA+PCF'!$C23</f>
        <v>151.484925</v>
      </c>
    </row>
    <row r="25" spans="1:108" ht="20.100000000000001" customHeight="1" x14ac:dyDescent="0.2">
      <c r="A25" s="16"/>
      <c r="B25" s="17">
        <v>0.54166666666666696</v>
      </c>
      <c r="C25" s="18">
        <f>+'[3]ENEL PCA+PCF'!$C24</f>
        <v>145.09</v>
      </c>
      <c r="D25" s="18">
        <f>+'[4]ENEL PCA+PCF'!$C24</f>
        <v>159.438408333333</v>
      </c>
      <c r="E25" s="18">
        <f>+'[5]ENEL PCA+PCF'!$C24</f>
        <v>157.80799999999999</v>
      </c>
      <c r="F25" s="18">
        <f>+'[6]ENEL PCA+PCF'!$C24</f>
        <v>154.97799333333299</v>
      </c>
      <c r="G25" s="18">
        <f>+'[7]ENEL PCA+PCF'!$C24</f>
        <v>152.638386666667</v>
      </c>
      <c r="H25" s="18">
        <f>+'[8]ENEL PCA+PCF'!$C24</f>
        <v>158.19800000000001</v>
      </c>
      <c r="I25" s="18">
        <f>+'[9]ENEL PCA+PCF'!$C24</f>
        <v>158.19800000000001</v>
      </c>
      <c r="J25" s="18">
        <f>+'[10]ENEL PCA+PCF'!$C24</f>
        <v>158.48604</v>
      </c>
      <c r="K25" s="18">
        <f>+'[11]ENEL PCA+PCF'!$C24</f>
        <v>161.79648</v>
      </c>
      <c r="L25" s="18">
        <f>+'[12]ENEL PCA+PCF'!$C24</f>
        <v>157.46423999999999</v>
      </c>
      <c r="M25" s="18">
        <f>+'[13]ENEL PCA+PCF'!$C24</f>
        <v>156.86498166666701</v>
      </c>
      <c r="N25" s="18">
        <f>+'[14]ENEL PCA+PCF'!$C24</f>
        <v>149</v>
      </c>
      <c r="O25" s="18">
        <f>+'[15]ENEL PCA+PCF'!$C24</f>
        <v>152.03914333333299</v>
      </c>
      <c r="P25" s="18">
        <f>+'[16]ENEL PCA+PCF'!$C24</f>
        <v>152.78828999999999</v>
      </c>
      <c r="Q25" s="18">
        <f>+'[17]ENEL PCA+PCF'!$C24</f>
        <v>151.16</v>
      </c>
      <c r="R25" s="18">
        <f>+'[18]ENEL PCA+PCF'!$C24</f>
        <v>149.959393333333</v>
      </c>
      <c r="S25" s="18">
        <f>+'[19]ENEL PCA+PCF'!$C24</f>
        <v>150.40319666666699</v>
      </c>
      <c r="T25" s="18">
        <f>+'[20]ENEL PCA+PCF'!$C24</f>
        <v>145.49601833333301</v>
      </c>
      <c r="U25" s="18">
        <f>+'[21]ENEL PCA+PCF'!$C24</f>
        <v>144.13</v>
      </c>
      <c r="V25" s="18">
        <f>+'[22]ENEL PCA+PCF'!$C24</f>
        <v>149.87297333333299</v>
      </c>
      <c r="W25" s="18">
        <f>+'[23]ENEL PCA+PCF'!$C24</f>
        <v>150.38900000000001</v>
      </c>
      <c r="X25" s="18">
        <f>+'[24]ENEL PCA+PCF'!$C24</f>
        <v>150.99070666666699</v>
      </c>
      <c r="Y25" s="18">
        <f>+'[25]ENEL PCA+PCF'!$C24</f>
        <v>149.31159500000001</v>
      </c>
      <c r="Z25" s="18">
        <f>+'[26]ENEL PCA+PCF'!$C24</f>
        <v>149.35960499999999</v>
      </c>
      <c r="AA25" s="18">
        <f>+'[27]ENEL PCA+PCF'!$C24</f>
        <v>149.30082166666699</v>
      </c>
      <c r="AB25" s="18">
        <f>+'[28]ENEL PCA+PCF'!$C24</f>
        <v>143.75200000000001</v>
      </c>
      <c r="AC25" s="18">
        <f>+'[29]ENEL PCA+PCF'!$C24</f>
        <v>151.70699999999999</v>
      </c>
      <c r="AD25" s="18">
        <f>+'[30]ENEL PCA+PCF'!$C24</f>
        <v>159.05104499999999</v>
      </c>
      <c r="AE25" s="18">
        <f>+'[31]ENEL PCA+PCF'!$C24</f>
        <v>158.915533333333</v>
      </c>
      <c r="AF25" s="18">
        <f>+'[32]ENEL PCA+PCF'!$C24</f>
        <v>151.90798333333299</v>
      </c>
      <c r="AG25" s="18">
        <f>+'[33]ENEL PCA+PCF'!$C24</f>
        <v>151.70699999999999</v>
      </c>
    </row>
    <row r="26" spans="1:108" ht="20.100000000000001" customHeight="1" x14ac:dyDescent="0.2">
      <c r="A26" s="16"/>
      <c r="B26" s="17">
        <v>0.58333333333333304</v>
      </c>
      <c r="C26" s="18">
        <f>+'[3]ENEL PCA+PCF'!$C25</f>
        <v>148.3852</v>
      </c>
      <c r="D26" s="18">
        <f>+'[4]ENEL PCA+PCF'!$C25</f>
        <v>158.89225166666699</v>
      </c>
      <c r="E26" s="18">
        <f>+'[5]ENEL PCA+PCF'!$C25</f>
        <v>157.80799999999999</v>
      </c>
      <c r="F26" s="18">
        <f>+'[6]ENEL PCA+PCF'!$C25</f>
        <v>159.93778166666701</v>
      </c>
      <c r="G26" s="18">
        <f>+'[7]ENEL PCA+PCF'!$C25</f>
        <v>151.26689999999999</v>
      </c>
      <c r="H26" s="18">
        <f>+'[8]ENEL PCA+PCF'!$C25</f>
        <v>159.85860333333301</v>
      </c>
      <c r="I26" s="18">
        <f>+'[9]ENEL PCA+PCF'!$C25</f>
        <v>158.19800000000001</v>
      </c>
      <c r="J26" s="18">
        <f>+'[10]ENEL PCA+PCF'!$C25</f>
        <v>158.260651666667</v>
      </c>
      <c r="K26" s="18">
        <f>+'[11]ENEL PCA+PCF'!$C25</f>
        <v>159.70876166666699</v>
      </c>
      <c r="L26" s="18">
        <f>+'[12]ENEL PCA+PCF'!$C25</f>
        <v>158.19800000000001</v>
      </c>
      <c r="M26" s="18">
        <f>+'[13]ENEL PCA+PCF'!$C25</f>
        <v>156.93756166666699</v>
      </c>
      <c r="N26" s="18">
        <f>+'[14]ENEL PCA+PCF'!$C25</f>
        <v>149</v>
      </c>
      <c r="O26" s="18">
        <f>+'[15]ENEL PCA+PCF'!$C25</f>
        <v>152.63833666666699</v>
      </c>
      <c r="P26" s="18">
        <f>+'[16]ENEL PCA+PCF'!$C25</f>
        <v>151.15306833333301</v>
      </c>
      <c r="Q26" s="18">
        <f>+'[17]ENEL PCA+PCF'!$C25</f>
        <v>157.04281166666701</v>
      </c>
      <c r="R26" s="18">
        <f>+'[18]ENEL PCA+PCF'!$C25</f>
        <v>150.92909666666699</v>
      </c>
      <c r="S26" s="18">
        <f>+'[19]ENEL PCA+PCF'!$C25</f>
        <v>151.16</v>
      </c>
      <c r="T26" s="18">
        <f>+'[20]ENEL PCA+PCF'!$C25</f>
        <v>144.13</v>
      </c>
      <c r="U26" s="18">
        <f>+'[21]ENEL PCA+PCF'!$C25</f>
        <v>144.13</v>
      </c>
      <c r="V26" s="18">
        <f>+'[22]ENEL PCA+PCF'!$C25</f>
        <v>150.03345666666701</v>
      </c>
      <c r="W26" s="18">
        <f>+'[23]ENEL PCA+PCF'!$C25</f>
        <v>152.768043333333</v>
      </c>
      <c r="X26" s="18">
        <f>+'[24]ENEL PCA+PCF'!$C25</f>
        <v>149.54493666666701</v>
      </c>
      <c r="Y26" s="18">
        <f>+'[25]ENEL PCA+PCF'!$C25</f>
        <v>149.32656666666699</v>
      </c>
      <c r="Z26" s="18">
        <f>+'[26]ENEL PCA+PCF'!$C25</f>
        <v>149.812051724138</v>
      </c>
      <c r="AA26" s="18">
        <f>+'[27]ENEL PCA+PCF'!$C25</f>
        <v>149.31010000000001</v>
      </c>
      <c r="AB26" s="18">
        <f>+'[28]ENEL PCA+PCF'!$C25</f>
        <v>151.09888000000001</v>
      </c>
      <c r="AC26" s="18">
        <f>+'[29]ENEL PCA+PCF'!$C25</f>
        <v>155.16599833333299</v>
      </c>
      <c r="AD26" s="18">
        <f>+'[30]ENEL PCA+PCF'!$C25</f>
        <v>164.295005</v>
      </c>
      <c r="AE26" s="18">
        <f>+'[31]ENEL PCA+PCF'!$C25</f>
        <v>161.25065000000001</v>
      </c>
      <c r="AF26" s="18">
        <f>+'[32]ENEL PCA+PCF'!$C25</f>
        <v>151.94740999999999</v>
      </c>
      <c r="AG26" s="18">
        <f>+'[33]ENEL PCA+PCF'!$C25</f>
        <v>151.70699999999999</v>
      </c>
    </row>
    <row r="27" spans="1:108" ht="20.100000000000001" customHeight="1" x14ac:dyDescent="0.2">
      <c r="A27" s="16"/>
      <c r="B27" s="17">
        <v>0.625</v>
      </c>
      <c r="C27" s="18">
        <f>+'[3]ENEL PCA+PCF'!$C26</f>
        <v>145.09</v>
      </c>
      <c r="D27" s="18">
        <f>+'[4]ENEL PCA+PCF'!$C26</f>
        <v>162.923</v>
      </c>
      <c r="E27" s="18">
        <f>+'[5]ENEL PCA+PCF'!$C26</f>
        <v>158.75106666666699</v>
      </c>
      <c r="F27" s="18">
        <f>+'[6]ENEL PCA+PCF'!$C26</f>
        <v>156.282771666667</v>
      </c>
      <c r="G27" s="18">
        <f>+'[7]ENEL PCA+PCF'!$C26</f>
        <v>151.26689999999999</v>
      </c>
      <c r="H27" s="18">
        <f>+'[8]ENEL PCA+PCF'!$C26</f>
        <v>160.73504666666699</v>
      </c>
      <c r="I27" s="18">
        <f>+'[9]ENEL PCA+PCF'!$C26</f>
        <v>158.19800000000001</v>
      </c>
      <c r="J27" s="18">
        <f>+'[10]ENEL PCA+PCF'!$C26</f>
        <v>161.47124500000001</v>
      </c>
      <c r="K27" s="18">
        <f>+'[11]ENEL PCA+PCF'!$C26</f>
        <v>158.32187833333401</v>
      </c>
      <c r="L27" s="18">
        <f>+'[12]ENEL PCA+PCF'!$C26</f>
        <v>158.19800000000001</v>
      </c>
      <c r="M27" s="18">
        <f>+'[13]ENEL PCA+PCF'!$C26</f>
        <v>156.80855666666699</v>
      </c>
      <c r="N27" s="18">
        <f>+'[14]ENEL PCA+PCF'!$C26</f>
        <v>149.84189833333301</v>
      </c>
      <c r="O27" s="18">
        <f>+'[15]ENEL PCA+PCF'!$C26</f>
        <v>158.49767499999999</v>
      </c>
      <c r="P27" s="18">
        <f>+'[16]ENEL PCA+PCF'!$C26</f>
        <v>151.32804833333299</v>
      </c>
      <c r="Q27" s="18">
        <f>+'[17]ENEL PCA+PCF'!$C26</f>
        <v>162.21362833333299</v>
      </c>
      <c r="R27" s="18">
        <f>+'[18]ENEL PCA+PCF'!$C26</f>
        <v>151.16</v>
      </c>
      <c r="S27" s="18">
        <f>+'[19]ENEL PCA+PCF'!$C26</f>
        <v>151.16</v>
      </c>
      <c r="T27" s="18">
        <f>+'[20]ENEL PCA+PCF'!$C26</f>
        <v>144.13</v>
      </c>
      <c r="U27" s="18">
        <f>+'[21]ENEL PCA+PCF'!$C26</f>
        <v>144.13</v>
      </c>
      <c r="V27" s="18">
        <f>+'[22]ENEL PCA+PCF'!$C26</f>
        <v>150.389205</v>
      </c>
      <c r="W27" s="18">
        <f>+'[23]ENEL PCA+PCF'!$C26</f>
        <v>151.634796666667</v>
      </c>
      <c r="X27" s="18">
        <f>+'[24]ENEL PCA+PCF'!$C26</f>
        <v>149.44670666666701</v>
      </c>
      <c r="Y27" s="18">
        <f>+'[25]ENEL PCA+PCF'!$C26</f>
        <v>150.345718333333</v>
      </c>
      <c r="Z27" s="18">
        <f>+'[26]ENEL PCA+PCF'!$C26</f>
        <v>150.38900000000001</v>
      </c>
      <c r="AA27" s="18">
        <f>+'[27]ENEL PCA+PCF'!$C26</f>
        <v>150.15769166666701</v>
      </c>
      <c r="AB27" s="18">
        <f>+'[28]ENEL PCA+PCF'!$C26</f>
        <v>145.91695833333401</v>
      </c>
      <c r="AC27" s="18">
        <f>+'[29]ENEL PCA+PCF'!$C26</f>
        <v>155.14307666666701</v>
      </c>
      <c r="AD27" s="18">
        <f>+'[30]ENEL PCA+PCF'!$C26</f>
        <v>160.74486833333299</v>
      </c>
      <c r="AE27" s="18">
        <f>+'[31]ENEL PCA+PCF'!$C26</f>
        <v>162.03481500000001</v>
      </c>
      <c r="AF27" s="18">
        <f>+'[32]ENEL PCA+PCF'!$C26</f>
        <v>151.73508833333301</v>
      </c>
      <c r="AG27" s="18">
        <f>+'[33]ENEL PCA+PCF'!$C26</f>
        <v>153.55521833333299</v>
      </c>
    </row>
    <row r="28" spans="1:108" ht="20.100000000000001" customHeight="1" x14ac:dyDescent="0.2">
      <c r="A28" s="16"/>
      <c r="B28" s="17">
        <v>0.66666666666666696</v>
      </c>
      <c r="C28" s="18">
        <f>+'[3]ENEL PCA+PCF'!$C27</f>
        <v>145.09</v>
      </c>
      <c r="D28" s="18">
        <f>+'[4]ENEL PCA+PCF'!$C27</f>
        <v>162.923</v>
      </c>
      <c r="E28" s="18">
        <f>+'[5]ENEL PCA+PCF'!$C27</f>
        <v>159.20167499999999</v>
      </c>
      <c r="F28" s="18">
        <f>+'[6]ENEL PCA+PCF'!$C27</f>
        <v>156.317115</v>
      </c>
      <c r="G28" s="18">
        <f>+'[7]ENEL PCA+PCF'!$C27</f>
        <v>151.26689999999999</v>
      </c>
      <c r="H28" s="18">
        <f>+'[8]ENEL PCA+PCF'!$C27</f>
        <v>158.44289499999999</v>
      </c>
      <c r="I28" s="18">
        <f>+'[9]ENEL PCA+PCF'!$C27</f>
        <v>161.94266500000001</v>
      </c>
      <c r="J28" s="18">
        <f>+'[10]ENEL PCA+PCF'!$C27</f>
        <v>161.85521</v>
      </c>
      <c r="K28" s="18">
        <f>+'[11]ENEL PCA+PCF'!$C27</f>
        <v>158.20122499999999</v>
      </c>
      <c r="L28" s="18">
        <f>+'[12]ENEL PCA+PCF'!$C27</f>
        <v>158.19800000000001</v>
      </c>
      <c r="M28" s="18">
        <f>+'[13]ENEL PCA+PCF'!$C27</f>
        <v>156.78474666666699</v>
      </c>
      <c r="N28" s="18">
        <f>+'[14]ENEL PCA+PCF'!$C27</f>
        <v>149</v>
      </c>
      <c r="O28" s="18">
        <f>+'[15]ENEL PCA+PCF'!$C27</f>
        <v>156.092338333333</v>
      </c>
      <c r="P28" s="18">
        <f>+'[16]ENEL PCA+PCF'!$C27</f>
        <v>151.121375</v>
      </c>
      <c r="Q28" s="18">
        <f>+'[17]ENEL PCA+PCF'!$C27</f>
        <v>164.65527333333301</v>
      </c>
      <c r="R28" s="18">
        <f>+'[18]ENEL PCA+PCF'!$C27</f>
        <v>150.171596666667</v>
      </c>
      <c r="S28" s="18">
        <f>+'[19]ENEL PCA+PCF'!$C27</f>
        <v>150.688715</v>
      </c>
      <c r="T28" s="18">
        <f>+'[20]ENEL PCA+PCF'!$C27</f>
        <v>144.13</v>
      </c>
      <c r="U28" s="18">
        <f>+'[21]ENEL PCA+PCF'!$C27</f>
        <v>144.13</v>
      </c>
      <c r="V28" s="18">
        <f>+'[22]ENEL PCA+PCF'!$C27</f>
        <v>150.01335666666699</v>
      </c>
      <c r="W28" s="18">
        <f>+'[23]ENEL PCA+PCF'!$C27</f>
        <v>156.95699999999999</v>
      </c>
      <c r="X28" s="18">
        <f>+'[24]ENEL PCA+PCF'!$C27</f>
        <v>149.38607166666699</v>
      </c>
      <c r="Y28" s="18">
        <f>+'[25]ENEL PCA+PCF'!$C27</f>
        <v>150.38900000000001</v>
      </c>
      <c r="Z28" s="18">
        <f>+'[26]ENEL PCA+PCF'!$C27</f>
        <v>150.12175833333299</v>
      </c>
      <c r="AA28" s="18">
        <f>+'[27]ENEL PCA+PCF'!$C27</f>
        <v>146.44570833333299</v>
      </c>
      <c r="AB28" s="18">
        <f>+'[28]ENEL PCA+PCF'!$C27</f>
        <v>143.75200000000001</v>
      </c>
      <c r="AC28" s="18">
        <f>+'[29]ENEL PCA+PCF'!$C27</f>
        <v>152.506226666667</v>
      </c>
      <c r="AD28" s="18">
        <f>+'[30]ENEL PCA+PCF'!$C27</f>
        <v>162.27608000000001</v>
      </c>
      <c r="AE28" s="18">
        <f>+'[31]ENEL PCA+PCF'!$C27</f>
        <v>160.98496666666699</v>
      </c>
      <c r="AF28" s="18">
        <f>+'[32]ENEL PCA+PCF'!$C27</f>
        <v>153.40407166666699</v>
      </c>
      <c r="AG28" s="18">
        <f>+'[33]ENEL PCA+PCF'!$C27</f>
        <v>154.37700000000001</v>
      </c>
    </row>
    <row r="29" spans="1:108" ht="20.100000000000001" customHeight="1" x14ac:dyDescent="0.2">
      <c r="A29" s="16"/>
      <c r="B29" s="17">
        <v>0.70833333333333304</v>
      </c>
      <c r="C29" s="18">
        <f>+'[3]ENEL PCA+PCF'!$C28</f>
        <v>148.09941000000001</v>
      </c>
      <c r="D29" s="18">
        <f>+'[4]ENEL PCA+PCF'!$C28</f>
        <v>164.832353333333</v>
      </c>
      <c r="E29" s="18">
        <f>+'[5]ENEL PCA+PCF'!$C28</f>
        <v>156.56998999999999</v>
      </c>
      <c r="F29" s="18">
        <f>+'[6]ENEL PCA+PCF'!$C28</f>
        <v>156.57247833333301</v>
      </c>
      <c r="G29" s="18">
        <f>+'[7]ENEL PCA+PCF'!$C28</f>
        <v>151.26689999999999</v>
      </c>
      <c r="H29" s="18">
        <f>+'[8]ENEL PCA+PCF'!$C28</f>
        <v>158.48405333333301</v>
      </c>
      <c r="I29" s="18">
        <f>+'[9]ENEL PCA+PCF'!$C28</f>
        <v>158.22438500000001</v>
      </c>
      <c r="J29" s="18">
        <f>+'[10]ENEL PCA+PCF'!$C28</f>
        <v>158.35333</v>
      </c>
      <c r="K29" s="18">
        <f>+'[11]ENEL PCA+PCF'!$C28</f>
        <v>160.55115833333301</v>
      </c>
      <c r="L29" s="18">
        <f>+'[12]ENEL PCA+PCF'!$C28</f>
        <v>158.84211666666701</v>
      </c>
      <c r="M29" s="18">
        <f>+'[13]ENEL PCA+PCF'!$C28</f>
        <v>156.810855</v>
      </c>
      <c r="N29" s="18">
        <f>+'[14]ENEL PCA+PCF'!$C28</f>
        <v>149</v>
      </c>
      <c r="O29" s="18">
        <f>+'[15]ENEL PCA+PCF'!$C28</f>
        <v>152.301625</v>
      </c>
      <c r="P29" s="18">
        <f>+'[16]ENEL PCA+PCF'!$C28</f>
        <v>151.544238333333</v>
      </c>
      <c r="Q29" s="18">
        <f>+'[17]ENEL PCA+PCF'!$C28</f>
        <v>159.75332499999999</v>
      </c>
      <c r="R29" s="18">
        <f>+'[18]ENEL PCA+PCF'!$C28</f>
        <v>151.86795000000001</v>
      </c>
      <c r="S29" s="18">
        <f>+'[19]ENEL PCA+PCF'!$C28</f>
        <v>153.12235000000001</v>
      </c>
      <c r="T29" s="18">
        <f>+'[20]ENEL PCA+PCF'!$C28</f>
        <v>144.13</v>
      </c>
      <c r="U29" s="18">
        <f>+'[21]ENEL PCA+PCF'!$C28</f>
        <v>139.35958833333299</v>
      </c>
      <c r="V29" s="18">
        <f>+'[22]ENEL PCA+PCF'!$C28</f>
        <v>149.55369666666701</v>
      </c>
      <c r="W29" s="18">
        <f>+'[23]ENEL PCA+PCF'!$C28</f>
        <v>154.26168833333301</v>
      </c>
      <c r="X29" s="18">
        <f>+'[24]ENEL PCA+PCF'!$C28</f>
        <v>151.44938666666701</v>
      </c>
      <c r="Y29" s="18">
        <f>+'[25]ENEL PCA+PCF'!$C28</f>
        <v>150.27489</v>
      </c>
      <c r="Z29" s="18">
        <f>+'[26]ENEL PCA+PCF'!$C28</f>
        <v>149.29946333333299</v>
      </c>
      <c r="AA29" s="18">
        <f>+'[27]ENEL PCA+PCF'!$C28</f>
        <v>144.404998333333</v>
      </c>
      <c r="AB29" s="18">
        <f>+'[28]ENEL PCA+PCF'!$C28</f>
        <v>143.75200000000001</v>
      </c>
      <c r="AC29" s="18">
        <f>+'[29]ENEL PCA+PCF'!$C28</f>
        <v>153.74228333333301</v>
      </c>
      <c r="AD29" s="18">
        <f>+'[30]ENEL PCA+PCF'!$C28</f>
        <v>160.715933333333</v>
      </c>
      <c r="AE29" s="18">
        <f>+'[31]ENEL PCA+PCF'!$C28</f>
        <v>162.051005</v>
      </c>
      <c r="AF29" s="18">
        <f>+'[32]ENEL PCA+PCF'!$C28</f>
        <v>151.55805333333299</v>
      </c>
      <c r="AG29" s="18">
        <f>+'[33]ENEL PCA+PCF'!$C28</f>
        <v>151.70699999999999</v>
      </c>
    </row>
    <row r="30" spans="1:108" ht="20.100000000000001" customHeight="1" x14ac:dyDescent="0.2">
      <c r="A30" s="16"/>
      <c r="B30" s="17">
        <v>0.75</v>
      </c>
      <c r="C30" s="18">
        <f>+'[3]ENEL PCA+PCF'!$C29</f>
        <v>150.03756000000001</v>
      </c>
      <c r="D30" s="18">
        <f>+'[4]ENEL PCA+PCF'!$C29</f>
        <v>163.94156333333299</v>
      </c>
      <c r="E30" s="18">
        <f>+'[5]ENEL PCA+PCF'!$C29</f>
        <v>161.10953166666701</v>
      </c>
      <c r="F30" s="18">
        <f>+'[6]ENEL PCA+PCF'!$C29</f>
        <v>159.10234666666699</v>
      </c>
      <c r="G30" s="18">
        <f>+'[7]ENEL PCA+PCF'!$C29</f>
        <v>157.86136666666701</v>
      </c>
      <c r="H30" s="18">
        <f>+'[8]ENEL PCA+PCF'!$C29</f>
        <v>158.641938333333</v>
      </c>
      <c r="I30" s="18">
        <f>+'[9]ENEL PCA+PCF'!$C29</f>
        <v>158.37269166666701</v>
      </c>
      <c r="J30" s="18">
        <f>+'[10]ENEL PCA+PCF'!$C29</f>
        <v>158.95556500000001</v>
      </c>
      <c r="K30" s="18">
        <f>+'[11]ENEL PCA+PCF'!$C29</f>
        <v>160.24301666666699</v>
      </c>
      <c r="L30" s="18">
        <f>+'[12]ENEL PCA+PCF'!$C29</f>
        <v>159.34936999999999</v>
      </c>
      <c r="M30" s="18">
        <f>+'[13]ENEL PCA+PCF'!$C29</f>
        <v>161.60720333333299</v>
      </c>
      <c r="N30" s="18">
        <f>+'[14]ENEL PCA+PCF'!$C29</f>
        <v>150.77864500000001</v>
      </c>
      <c r="O30" s="18">
        <f>+'[15]ENEL PCA+PCF'!$C29</f>
        <v>151.16</v>
      </c>
      <c r="P30" s="18">
        <f>+'[16]ENEL PCA+PCF'!$C29</f>
        <v>150.136998333333</v>
      </c>
      <c r="Q30" s="18">
        <f>+'[17]ENEL PCA+PCF'!$C29</f>
        <v>153.03287333333299</v>
      </c>
      <c r="R30" s="18">
        <f>+'[18]ENEL PCA+PCF'!$C29</f>
        <v>149.767568333333</v>
      </c>
      <c r="S30" s="18">
        <f>+'[19]ENEL PCA+PCF'!$C29</f>
        <v>150.57403833333299</v>
      </c>
      <c r="T30" s="18">
        <f>+'[20]ENEL PCA+PCF'!$C29</f>
        <v>145.58530833333299</v>
      </c>
      <c r="U30" s="18">
        <f>+'[21]ENEL PCA+PCF'!$C29</f>
        <v>140.92596499999999</v>
      </c>
      <c r="V30" s="18">
        <f>+'[22]ENEL PCA+PCF'!$C29</f>
        <v>149.31803333333301</v>
      </c>
      <c r="W30" s="18">
        <f>+'[23]ENEL PCA+PCF'!$C29</f>
        <v>150.38900000000001</v>
      </c>
      <c r="X30" s="18">
        <f>+'[24]ENEL PCA+PCF'!$C29</f>
        <v>146.963695</v>
      </c>
      <c r="Y30" s="18">
        <f>+'[25]ENEL PCA+PCF'!$C29</f>
        <v>149.270905</v>
      </c>
      <c r="Z30" s="18">
        <f>+'[26]ENEL PCA+PCF'!$C29</f>
        <v>149.35490166666699</v>
      </c>
      <c r="AA30" s="18">
        <f>+'[27]ENEL PCA+PCF'!$C29</f>
        <v>145.514025</v>
      </c>
      <c r="AB30" s="18">
        <f>+'[28]ENEL PCA+PCF'!$C29</f>
        <v>145.239285</v>
      </c>
      <c r="AC30" s="18">
        <f>+'[29]ENEL PCA+PCF'!$C29</f>
        <v>151.70699999999999</v>
      </c>
      <c r="AD30" s="18">
        <f>+'[30]ENEL PCA+PCF'!$C29</f>
        <v>155.16456666666701</v>
      </c>
      <c r="AE30" s="18">
        <f>+'[31]ENEL PCA+PCF'!$C29</f>
        <v>156.032996666667</v>
      </c>
      <c r="AF30" s="18">
        <f>+'[32]ENEL PCA+PCF'!$C29</f>
        <v>149.95172500000001</v>
      </c>
      <c r="AG30" s="18">
        <f>+'[33]ENEL PCA+PCF'!$C29</f>
        <v>151.70699999999999</v>
      </c>
    </row>
    <row r="31" spans="1:108" ht="20.100000000000001" customHeight="1" x14ac:dyDescent="0.2">
      <c r="A31" s="16"/>
      <c r="B31" s="17">
        <v>0.79166666666666696</v>
      </c>
      <c r="C31" s="18">
        <f>+'[3]ENEL PCA+PCF'!$C30</f>
        <v>159.23937166666701</v>
      </c>
      <c r="D31" s="18">
        <f>+'[4]ENEL PCA+PCF'!$C30</f>
        <v>166.39295999999999</v>
      </c>
      <c r="E31" s="18">
        <f>+'[5]ENEL PCA+PCF'!$C30</f>
        <v>163.97920666666701</v>
      </c>
      <c r="F31" s="18">
        <f>+'[6]ENEL PCA+PCF'!$C30</f>
        <v>164.84583000000001</v>
      </c>
      <c r="G31" s="18">
        <f>+'[7]ENEL PCA+PCF'!$C30</f>
        <v>157.80799999999999</v>
      </c>
      <c r="H31" s="18">
        <f>+'[8]ENEL PCA+PCF'!$C30</f>
        <v>158.416198333333</v>
      </c>
      <c r="I31" s="18">
        <f>+'[9]ENEL PCA+PCF'!$C30</f>
        <v>170.67857833333301</v>
      </c>
      <c r="J31" s="18">
        <f>+'[10]ENEL PCA+PCF'!$C30</f>
        <v>161.53846833333299</v>
      </c>
      <c r="K31" s="18">
        <f>+'[11]ENEL PCA+PCF'!$C30</f>
        <v>158.618658333334</v>
      </c>
      <c r="L31" s="18">
        <f>+'[12]ENEL PCA+PCF'!$C30</f>
        <v>158.19800000000001</v>
      </c>
      <c r="M31" s="18">
        <f>+'[13]ENEL PCA+PCF'!$C30</f>
        <v>160.62100333333299</v>
      </c>
      <c r="N31" s="18">
        <f>+'[14]ENEL PCA+PCF'!$C30</f>
        <v>159.77985000000001</v>
      </c>
      <c r="O31" s="18">
        <f>+'[15]ENEL PCA+PCF'!$C30</f>
        <v>151.16</v>
      </c>
      <c r="P31" s="18">
        <f>+'[16]ENEL PCA+PCF'!$C30</f>
        <v>151.16</v>
      </c>
      <c r="Q31" s="18">
        <f>+'[17]ENEL PCA+PCF'!$C30</f>
        <v>151.16</v>
      </c>
      <c r="R31" s="18">
        <f>+'[18]ENEL PCA+PCF'!$C30</f>
        <v>151.35204833333299</v>
      </c>
      <c r="S31" s="18">
        <f>+'[19]ENEL PCA+PCF'!$C30</f>
        <v>151.16</v>
      </c>
      <c r="T31" s="18">
        <f>+'[20]ENEL PCA+PCF'!$C30</f>
        <v>153.105353333333</v>
      </c>
      <c r="U31" s="18">
        <f>+'[21]ENEL PCA+PCF'!$C30</f>
        <v>152.51714000000001</v>
      </c>
      <c r="V31" s="18">
        <f>+'[22]ENEL PCA+PCF'!$C30</f>
        <v>154.30209833333299</v>
      </c>
      <c r="W31" s="18">
        <f>+'[23]ENEL PCA+PCF'!$C30</f>
        <v>152.49238333333301</v>
      </c>
      <c r="X31" s="18">
        <f>+'[24]ENEL PCA+PCF'!$C30</f>
        <v>150.57060166666699</v>
      </c>
      <c r="Y31" s="18">
        <f>+'[25]ENEL PCA+PCF'!$C30</f>
        <v>149.93112333333301</v>
      </c>
      <c r="Z31" s="18">
        <f>+'[26]ENEL PCA+PCF'!$C30</f>
        <v>150.38900000000001</v>
      </c>
      <c r="AA31" s="18">
        <f>+'[27]ENEL PCA+PCF'!$C30</f>
        <v>149.90970666666701</v>
      </c>
      <c r="AB31" s="18">
        <f>+'[28]ENEL PCA+PCF'!$C30</f>
        <v>151.58279666666701</v>
      </c>
      <c r="AC31" s="18">
        <f>+'[29]ENEL PCA+PCF'!$C30</f>
        <v>157.47500833333299</v>
      </c>
      <c r="AD31" s="18">
        <f>+'[30]ENEL PCA+PCF'!$C30</f>
        <v>154.93365666666699</v>
      </c>
      <c r="AE31" s="18">
        <f>+'[31]ENEL PCA+PCF'!$C30</f>
        <v>161.18677333333301</v>
      </c>
      <c r="AF31" s="18">
        <f>+'[32]ENEL PCA+PCF'!$C30</f>
        <v>154.51589833333301</v>
      </c>
      <c r="AG31" s="18">
        <f>+'[33]ENEL PCA+PCF'!$C30</f>
        <v>151.70699999999999</v>
      </c>
      <c r="DD31" s="19"/>
    </row>
    <row r="32" spans="1:108" ht="20.100000000000001" customHeight="1" x14ac:dyDescent="0.2">
      <c r="A32" s="16"/>
      <c r="B32" s="17">
        <v>0.83333333333333304</v>
      </c>
      <c r="C32" s="18">
        <f>+'[3]ENEL PCA+PCF'!$C31</f>
        <v>156.19637333333301</v>
      </c>
      <c r="D32" s="18">
        <f>+'[4]ENEL PCA+PCF'!$C31</f>
        <v>163.73738166666701</v>
      </c>
      <c r="E32" s="18">
        <f>+'[5]ENEL PCA+PCF'!$C31</f>
        <v>159.90324000000001</v>
      </c>
      <c r="F32" s="18">
        <f>+'[6]ENEL PCA+PCF'!$C31</f>
        <v>159.52400499999999</v>
      </c>
      <c r="G32" s="18">
        <f>+'[7]ENEL PCA+PCF'!$C31</f>
        <v>157.20807500000001</v>
      </c>
      <c r="H32" s="18">
        <f>+'[8]ENEL PCA+PCF'!$C31</f>
        <v>158.380038333333</v>
      </c>
      <c r="I32" s="18">
        <f>+'[9]ENEL PCA+PCF'!$C31</f>
        <v>168.596223333333</v>
      </c>
      <c r="J32" s="18">
        <f>+'[10]ENEL PCA+PCF'!$C31</f>
        <v>161.15730833333299</v>
      </c>
      <c r="K32" s="18">
        <f>+'[11]ENEL PCA+PCF'!$C31</f>
        <v>160.67157166666701</v>
      </c>
      <c r="L32" s="18">
        <f>+'[12]ENEL PCA+PCF'!$C31</f>
        <v>158.02301666666699</v>
      </c>
      <c r="M32" s="18">
        <f>+'[13]ENEL PCA+PCF'!$C31</f>
        <v>161.14308333333301</v>
      </c>
      <c r="N32" s="18">
        <f>+'[14]ENEL PCA+PCF'!$C31</f>
        <v>156.18206333333299</v>
      </c>
      <c r="O32" s="18">
        <f>+'[15]ENEL PCA+PCF'!$C31</f>
        <v>151.16</v>
      </c>
      <c r="P32" s="18">
        <f>+'[16]ENEL PCA+PCF'!$C31</f>
        <v>151.16</v>
      </c>
      <c r="Q32" s="18">
        <f>+'[17]ENEL PCA+PCF'!$C31</f>
        <v>151.16</v>
      </c>
      <c r="R32" s="18">
        <f>+'[18]ENEL PCA+PCF'!$C31</f>
        <v>151.16</v>
      </c>
      <c r="S32" s="18">
        <f>+'[19]ENEL PCA+PCF'!$C31</f>
        <v>151.16</v>
      </c>
      <c r="T32" s="18">
        <f>+'[20]ENEL PCA+PCF'!$C31</f>
        <v>152.330076666667</v>
      </c>
      <c r="U32" s="18">
        <f>+'[21]ENEL PCA+PCF'!$C31</f>
        <v>149.86754666666701</v>
      </c>
      <c r="V32" s="18">
        <f>+'[22]ENEL PCA+PCF'!$C31</f>
        <v>151.75260499999999</v>
      </c>
      <c r="W32" s="18">
        <f>+'[23]ENEL PCA+PCF'!$C31</f>
        <v>151.82789</v>
      </c>
      <c r="X32" s="18">
        <f>+'[24]ENEL PCA+PCF'!$C31</f>
        <v>149.88085833333301</v>
      </c>
      <c r="Y32" s="18">
        <f>+'[25]ENEL PCA+PCF'!$C31</f>
        <v>150.38900000000001</v>
      </c>
      <c r="Z32" s="18">
        <f>+'[26]ENEL PCA+PCF'!$C31</f>
        <v>150.38900000000001</v>
      </c>
      <c r="AA32" s="18">
        <f>+'[27]ENEL PCA+PCF'!$C31</f>
        <v>149.29561166666701</v>
      </c>
      <c r="AB32" s="18">
        <f>+'[28]ENEL PCA+PCF'!$C31</f>
        <v>150.38900000000001</v>
      </c>
      <c r="AC32" s="18">
        <f>+'[29]ENEL PCA+PCF'!$C31</f>
        <v>151.760723333333</v>
      </c>
      <c r="AD32" s="18">
        <f>+'[30]ENEL PCA+PCF'!$C31</f>
        <v>153.31564</v>
      </c>
      <c r="AE32" s="18">
        <f>+'[31]ENEL PCA+PCF'!$C31</f>
        <v>159.97930500000001</v>
      </c>
      <c r="AF32" s="18">
        <f>+'[32]ENEL PCA+PCF'!$C31</f>
        <v>151.70699999999999</v>
      </c>
      <c r="AG32" s="18">
        <f>+'[33]ENEL PCA+PCF'!$C31</f>
        <v>151.70699999999999</v>
      </c>
    </row>
    <row r="33" spans="1:62" ht="20.100000000000001" customHeight="1" x14ac:dyDescent="0.2">
      <c r="A33" s="16"/>
      <c r="B33" s="17">
        <v>0.875</v>
      </c>
      <c r="C33" s="18">
        <f>+'[3]ENEL PCA+PCF'!$C32</f>
        <v>157.92947000000001</v>
      </c>
      <c r="D33" s="18">
        <f>+'[4]ENEL PCA+PCF'!$C32</f>
        <v>163.352495</v>
      </c>
      <c r="E33" s="18">
        <f>+'[5]ENEL PCA+PCF'!$C32</f>
        <v>157.80799999999999</v>
      </c>
      <c r="F33" s="18">
        <f>+'[6]ENEL PCA+PCF'!$C32</f>
        <v>156.87370999999999</v>
      </c>
      <c r="G33" s="18">
        <f>+'[7]ENEL PCA+PCF'!$C32</f>
        <v>158.57469333333299</v>
      </c>
      <c r="H33" s="18">
        <f>+'[8]ENEL PCA+PCF'!$C32</f>
        <v>160.46151166666701</v>
      </c>
      <c r="I33" s="18">
        <f>+'[9]ENEL PCA+PCF'!$C32</f>
        <v>160.71491499999999</v>
      </c>
      <c r="J33" s="18">
        <f>+'[10]ENEL PCA+PCF'!$C32</f>
        <v>159.59894333333301</v>
      </c>
      <c r="K33" s="18">
        <f>+'[11]ENEL PCA+PCF'!$C32</f>
        <v>159.634903333333</v>
      </c>
      <c r="L33" s="18">
        <f>+'[12]ENEL PCA+PCF'!$C32</f>
        <v>156.28466333333299</v>
      </c>
      <c r="M33" s="18">
        <f>+'[13]ENEL PCA+PCF'!$C32</f>
        <v>163.25762166666701</v>
      </c>
      <c r="N33" s="18">
        <f>+'[14]ENEL PCA+PCF'!$C32</f>
        <v>153.143206666667</v>
      </c>
      <c r="O33" s="18">
        <f>+'[15]ENEL PCA+PCF'!$C32</f>
        <v>151.16</v>
      </c>
      <c r="P33" s="18">
        <f>+'[16]ENEL PCA+PCF'!$C32</f>
        <v>151.34217000000001</v>
      </c>
      <c r="Q33" s="18">
        <f>+'[17]ENEL PCA+PCF'!$C32</f>
        <v>152.323888333333</v>
      </c>
      <c r="R33" s="18">
        <f>+'[18]ENEL PCA+PCF'!$C32</f>
        <v>153.58061833333301</v>
      </c>
      <c r="S33" s="18">
        <f>+'[19]ENEL PCA+PCF'!$C32</f>
        <v>153.11964499999999</v>
      </c>
      <c r="T33" s="18">
        <f>+'[20]ENEL PCA+PCF'!$C32</f>
        <v>149.22382166666699</v>
      </c>
      <c r="U33" s="18">
        <f>+'[21]ENEL PCA+PCF'!$C32</f>
        <v>151.14779166666699</v>
      </c>
      <c r="V33" s="18">
        <f>+'[22]ENEL PCA+PCF'!$C32</f>
        <v>149.95726999999999</v>
      </c>
      <c r="W33" s="18">
        <f>+'[23]ENEL PCA+PCF'!$C32</f>
        <v>152.85238000000001</v>
      </c>
      <c r="X33" s="18">
        <f>+'[24]ENEL PCA+PCF'!$C32</f>
        <v>151.90789166666701</v>
      </c>
      <c r="Y33" s="18">
        <f>+'[25]ENEL PCA+PCF'!$C32</f>
        <v>152.58113499999999</v>
      </c>
      <c r="Z33" s="18">
        <f>+'[26]ENEL PCA+PCF'!$C32</f>
        <v>149.96180833333301</v>
      </c>
      <c r="AA33" s="18">
        <f>+'[27]ENEL PCA+PCF'!$C32</f>
        <v>148.35472166666699</v>
      </c>
      <c r="AB33" s="18">
        <f>+'[28]ENEL PCA+PCF'!$C32</f>
        <v>154.20973499999999</v>
      </c>
      <c r="AC33" s="18">
        <f>+'[29]ENEL PCA+PCF'!$C32</f>
        <v>153.60372166666701</v>
      </c>
      <c r="AD33" s="18">
        <f>+'[30]ENEL PCA+PCF'!$C32</f>
        <v>151.470801666667</v>
      </c>
      <c r="AE33" s="18">
        <f>+'[31]ENEL PCA+PCF'!$C32</f>
        <v>154.21081166666701</v>
      </c>
      <c r="AF33" s="18">
        <f>+'[32]ENEL PCA+PCF'!$C32</f>
        <v>150.58227833333299</v>
      </c>
      <c r="AG33" s="18">
        <f>+'[33]ENEL PCA+PCF'!$C32</f>
        <v>154.556588333333</v>
      </c>
    </row>
    <row r="34" spans="1:62" ht="20.100000000000001" customHeight="1" x14ac:dyDescent="0.2">
      <c r="A34" s="16"/>
      <c r="B34" s="17">
        <v>0.91666666666666696</v>
      </c>
      <c r="C34" s="18">
        <f>+'[3]ENEL PCA+PCF'!$C33</f>
        <v>150.403003333333</v>
      </c>
      <c r="D34" s="18">
        <f>+'[4]ENEL PCA+PCF'!$C33</f>
        <v>156.72339500000001</v>
      </c>
      <c r="E34" s="18">
        <f>+'[5]ENEL PCA+PCF'!$C33</f>
        <v>159.05677</v>
      </c>
      <c r="F34" s="18">
        <f>+'[6]ENEL PCA+PCF'!$C33</f>
        <v>159.95578333333299</v>
      </c>
      <c r="G34" s="18">
        <f>+'[7]ENEL PCA+PCF'!$C33</f>
        <v>154.37125166666701</v>
      </c>
      <c r="H34" s="18">
        <f>+'[8]ENEL PCA+PCF'!$C33</f>
        <v>160.34705500000001</v>
      </c>
      <c r="I34" s="18">
        <f>+'[9]ENEL PCA+PCF'!$C33</f>
        <v>159.51679999999999</v>
      </c>
      <c r="J34" s="18">
        <f>+'[10]ENEL PCA+PCF'!$C33</f>
        <v>159.83104499999999</v>
      </c>
      <c r="K34" s="18">
        <f>+'[11]ENEL PCA+PCF'!$C33</f>
        <v>156.40213</v>
      </c>
      <c r="L34" s="18">
        <f>+'[12]ENEL PCA+PCF'!$C33</f>
        <v>158.26284999999999</v>
      </c>
      <c r="M34" s="18">
        <f>+'[13]ENEL PCA+PCF'!$C33</f>
        <v>150.14099999999999</v>
      </c>
      <c r="N34" s="18">
        <f>+'[14]ENEL PCA+PCF'!$C33</f>
        <v>149.72982166666699</v>
      </c>
      <c r="O34" s="18">
        <f>+'[15]ENEL PCA+PCF'!$C33</f>
        <v>154.16084000000001</v>
      </c>
      <c r="P34" s="18">
        <f>+'[16]ENEL PCA+PCF'!$C33</f>
        <v>149.96732666666699</v>
      </c>
      <c r="Q34" s="18">
        <f>+'[17]ENEL PCA+PCF'!$C33</f>
        <v>151.84324000000001</v>
      </c>
      <c r="R34" s="18">
        <f>+'[18]ENEL PCA+PCF'!$C33</f>
        <v>146.85384999999999</v>
      </c>
      <c r="S34" s="18">
        <f>+'[19]ENEL PCA+PCF'!$C33</f>
        <v>145.931976666667</v>
      </c>
      <c r="T34" s="18">
        <f>+'[20]ENEL PCA+PCF'!$C33</f>
        <v>148.40733499999999</v>
      </c>
      <c r="U34" s="18">
        <f>+'[21]ENEL PCA+PCF'!$C33</f>
        <v>147.35396</v>
      </c>
      <c r="V34" s="18">
        <f>+'[22]ENEL PCA+PCF'!$C33</f>
        <v>144.77855</v>
      </c>
      <c r="W34" s="18">
        <f>+'[23]ENEL PCA+PCF'!$C33</f>
        <v>152.246736666667</v>
      </c>
      <c r="X34" s="18">
        <f>+'[24]ENEL PCA+PCF'!$C33</f>
        <v>145.934971666667</v>
      </c>
      <c r="Y34" s="18">
        <f>+'[25]ENEL PCA+PCF'!$C33</f>
        <v>146.43530000000001</v>
      </c>
      <c r="Z34" s="18">
        <f>+'[26]ENEL PCA+PCF'!$C33</f>
        <v>145.562995</v>
      </c>
      <c r="AA34" s="18">
        <f>+'[27]ENEL PCA+PCF'!$C33</f>
        <v>145.079015</v>
      </c>
      <c r="AB34" s="18">
        <f>+'[28]ENEL PCA+PCF'!$C33</f>
        <v>146.139321666667</v>
      </c>
      <c r="AC34" s="18">
        <f>+'[29]ENEL PCA+PCF'!$C33</f>
        <v>151.20904999999999</v>
      </c>
      <c r="AD34" s="18">
        <f>+'[30]ENEL PCA+PCF'!$C33</f>
        <v>152.24032333333301</v>
      </c>
      <c r="AE34" s="18">
        <f>+'[31]ENEL PCA+PCF'!$C33</f>
        <v>151.64383333333299</v>
      </c>
      <c r="AF34" s="18">
        <f>+'[32]ENEL PCA+PCF'!$C33</f>
        <v>145.390723333333</v>
      </c>
      <c r="AG34" s="18">
        <f>+'[33]ENEL PCA+PCF'!$C33</f>
        <v>149.483663333333</v>
      </c>
    </row>
    <row r="35" spans="1:62" ht="20.100000000000001" customHeight="1" x14ac:dyDescent="0.2">
      <c r="A35" s="16"/>
      <c r="B35" s="17">
        <v>0.95833333333333304</v>
      </c>
      <c r="C35" s="18">
        <f>+'[3]ENEL PCA+PCF'!$C34</f>
        <v>147.87345166666699</v>
      </c>
      <c r="D35" s="18">
        <f>+'[4]ENEL PCA+PCF'!$C34</f>
        <v>160.60760166666699</v>
      </c>
      <c r="E35" s="18">
        <f>+'[5]ENEL PCA+PCF'!$C34</f>
        <v>150.623623333333</v>
      </c>
      <c r="F35" s="18">
        <f>+'[6]ENEL PCA+PCF'!$C34</f>
        <v>154.41044500000001</v>
      </c>
      <c r="G35" s="18">
        <f>+'[7]ENEL PCA+PCF'!$C34</f>
        <v>150.57575666666699</v>
      </c>
      <c r="H35" s="18">
        <f>+'[8]ENEL PCA+PCF'!$C34</f>
        <v>153.54160666666601</v>
      </c>
      <c r="I35" s="18">
        <f>+'[9]ENEL PCA+PCF'!$C34</f>
        <v>160.499326666667</v>
      </c>
      <c r="J35" s="18">
        <f>+'[10]ENEL PCA+PCF'!$C34</f>
        <v>156.00298833333301</v>
      </c>
      <c r="K35" s="18">
        <f>+'[11]ENEL PCA+PCF'!$C34</f>
        <v>150.69789</v>
      </c>
      <c r="L35" s="18">
        <f>+'[12]ENEL PCA+PCF'!$C34</f>
        <v>149</v>
      </c>
      <c r="M35" s="18">
        <f>+'[13]ENEL PCA+PCF'!$C34</f>
        <v>151.12294499999999</v>
      </c>
      <c r="N35" s="18">
        <f>+'[14]ENEL PCA+PCF'!$C34</f>
        <v>150.06479999999999</v>
      </c>
      <c r="O35" s="18">
        <f>+'[15]ENEL PCA+PCF'!$C34</f>
        <v>146.95760000000001</v>
      </c>
      <c r="P35" s="18">
        <f>+'[16]ENEL PCA+PCF'!$C34</f>
        <v>144.13</v>
      </c>
      <c r="Q35" s="18">
        <f>+'[17]ENEL PCA+PCF'!$C34</f>
        <v>146.14915500000001</v>
      </c>
      <c r="R35" s="18">
        <f>+'[18]ENEL PCA+PCF'!$C34</f>
        <v>144.13</v>
      </c>
      <c r="S35" s="18">
        <f>+'[19]ENEL PCA+PCF'!$C34</f>
        <v>147.747058333333</v>
      </c>
      <c r="T35" s="18">
        <f>+'[20]ENEL PCA+PCF'!$C34</f>
        <v>143.82753333333301</v>
      </c>
      <c r="U35" s="18">
        <f>+'[21]ENEL PCA+PCF'!$C34</f>
        <v>144.13</v>
      </c>
      <c r="V35" s="18">
        <f>+'[22]ENEL PCA+PCF'!$C34</f>
        <v>143.49652499999999</v>
      </c>
      <c r="W35" s="18">
        <f>+'[23]ENEL PCA+PCF'!$C34</f>
        <v>148.37330499999999</v>
      </c>
      <c r="X35" s="18">
        <f>+'[24]ENEL PCA+PCF'!$C34</f>
        <v>140.64881</v>
      </c>
      <c r="Y35" s="18">
        <f>+'[25]ENEL PCA+PCF'!$C34</f>
        <v>143.091106666667</v>
      </c>
      <c r="Z35" s="18">
        <f>+'[26]ENEL PCA+PCF'!$C34</f>
        <v>143.75200000000001</v>
      </c>
      <c r="AA35" s="18">
        <f>+'[27]ENEL PCA+PCF'!$C34</f>
        <v>143.75200000000001</v>
      </c>
      <c r="AB35" s="18">
        <f>+'[28]ENEL PCA+PCF'!$C34</f>
        <v>143.75200000000001</v>
      </c>
      <c r="AC35" s="18">
        <f>+'[29]ENEL PCA+PCF'!$C34</f>
        <v>154.52513500000001</v>
      </c>
      <c r="AD35" s="18">
        <f>+'[30]ENEL PCA+PCF'!$C34</f>
        <v>143.89215833333299</v>
      </c>
      <c r="AE35" s="18">
        <f>+'[31]ENEL PCA+PCF'!$C34</f>
        <v>147.25645499999999</v>
      </c>
      <c r="AF35" s="18">
        <f>+'[32]ENEL PCA+PCF'!$C34</f>
        <v>147.47800833333301</v>
      </c>
      <c r="AG35" s="18">
        <f>+'[33]ENEL PCA+PCF'!$C34</f>
        <v>148.78774166666699</v>
      </c>
    </row>
    <row r="36" spans="1:62" ht="20.100000000000001" customHeight="1" x14ac:dyDescent="0.2">
      <c r="A36" s="16"/>
      <c r="B36" s="20" t="s">
        <v>3</v>
      </c>
      <c r="C36" s="18">
        <f>+'[3]ENEL PCA+PCF'!$C35</f>
        <v>145.09</v>
      </c>
      <c r="D36" s="18">
        <f>+'[4]ENEL PCA+PCF'!$C35</f>
        <v>151.039668333333</v>
      </c>
      <c r="E36" s="18">
        <f>+'[5]ENEL PCA+PCF'!$C35</f>
        <v>145.09160333333301</v>
      </c>
      <c r="F36" s="18">
        <f>+'[6]ENEL PCA+PCF'!$C35</f>
        <v>153.38709499999999</v>
      </c>
      <c r="G36" s="18">
        <f>+'[7]ENEL PCA+PCF'!$C35</f>
        <v>145.09</v>
      </c>
      <c r="H36" s="18">
        <f>+'[8]ENEL PCA+PCF'!$C35</f>
        <v>149.9128</v>
      </c>
      <c r="I36" s="18">
        <f>+'[9]ENEL PCA+PCF'!$C35</f>
        <v>156.35118499999999</v>
      </c>
      <c r="J36" s="18">
        <f>+'[10]ENEL PCA+PCF'!$C35</f>
        <v>153.98320000000001</v>
      </c>
      <c r="K36" s="18">
        <f>+'[11]ENEL PCA+PCF'!$C35</f>
        <v>148.372921666667</v>
      </c>
      <c r="L36" s="18">
        <f>+'[12]ENEL PCA+PCF'!$C35</f>
        <v>146.35717</v>
      </c>
      <c r="M36" s="18">
        <f>+'[13]ENEL PCA+PCF'!$C35</f>
        <v>145.47999999999999</v>
      </c>
      <c r="N36" s="18">
        <f>+'[14]ENEL PCA+PCF'!$C35</f>
        <v>149</v>
      </c>
      <c r="O36" s="18">
        <f>+'[15]ENEL PCA+PCF'!$C35</f>
        <v>140.70631666666699</v>
      </c>
      <c r="P36" s="18">
        <f>+'[16]ENEL PCA+PCF'!$C35</f>
        <v>144.13</v>
      </c>
      <c r="Q36" s="18">
        <f>+'[17]ENEL PCA+PCF'!$C35</f>
        <v>143.35046666666699</v>
      </c>
      <c r="R36" s="18">
        <f>+'[18]ENEL PCA+PCF'!$C35</f>
        <v>139.86779999999999</v>
      </c>
      <c r="S36" s="18">
        <f>+'[19]ENEL PCA+PCF'!$C35</f>
        <v>142.453168333333</v>
      </c>
      <c r="T36" s="18">
        <f>+'[20]ENEL PCA+PCF'!$C35</f>
        <v>140.27538833333301</v>
      </c>
      <c r="U36" s="18">
        <f>+'[21]ENEL PCA+PCF'!$C35</f>
        <v>145.451063333333</v>
      </c>
      <c r="V36" s="18">
        <f>+'[22]ENEL PCA+PCF'!$C35</f>
        <v>138.87448000000001</v>
      </c>
      <c r="W36" s="18">
        <f>+'[23]ENEL PCA+PCF'!$C35</f>
        <v>141.53173333333299</v>
      </c>
      <c r="X36" s="18">
        <f>+'[24]ENEL PCA+PCF'!$C35</f>
        <v>140.33458999999999</v>
      </c>
      <c r="Y36" s="18">
        <f>+'[25]ENEL PCA+PCF'!$C35</f>
        <v>138.022255</v>
      </c>
      <c r="Z36" s="18">
        <f>+'[26]ENEL PCA+PCF'!$C35</f>
        <v>142.33733166666701</v>
      </c>
      <c r="AA36" s="18">
        <f>+'[27]ENEL PCA+PCF'!$C35</f>
        <v>144.83851000000001</v>
      </c>
      <c r="AB36" s="18">
        <f>+'[28]ENEL PCA+PCF'!$C35</f>
        <v>139.95255499999999</v>
      </c>
      <c r="AC36" s="18">
        <f>+'[29]ENEL PCA+PCF'!$C35</f>
        <v>154.296326666667</v>
      </c>
      <c r="AD36" s="18">
        <f>+'[30]ENEL PCA+PCF'!$C35</f>
        <v>141.766436666667</v>
      </c>
      <c r="AE36" s="18">
        <f>+'[31]ENEL PCA+PCF'!$C35</f>
        <v>144.45039</v>
      </c>
      <c r="AF36" s="18">
        <f>+'[32]ENEL PCA+PCF'!$C35</f>
        <v>140.90291999999999</v>
      </c>
      <c r="AG36" s="18">
        <f>+'[33]ENEL PCA+PCF'!$C35</f>
        <v>140.23888833333299</v>
      </c>
    </row>
    <row r="37" spans="1:62" x14ac:dyDescent="0.2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>
        <f>SUM(AG13:AG36)-[2]Sheet1!AG$29</f>
        <v>0</v>
      </c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 x14ac:dyDescent="0.2">
      <c r="B39" s="8" t="s">
        <v>4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x14ac:dyDescent="0.2">
      <c r="B40" s="24"/>
      <c r="C40" s="21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 x14ac:dyDescent="0.2">
      <c r="B41" s="24"/>
      <c r="C41" s="15">
        <f>+[34]Sheet1!$B$10</f>
        <v>41640</v>
      </c>
      <c r="D41" s="15">
        <f>+[35]Sheet1!$B$10</f>
        <v>41641</v>
      </c>
      <c r="E41" s="15">
        <f>+[36]Sheet1!$B$10</f>
        <v>41642</v>
      </c>
      <c r="F41" s="15">
        <f>+[37]Sheet1!$B$10</f>
        <v>41643</v>
      </c>
      <c r="G41" s="15">
        <f>+[38]Sheet1!$B$10</f>
        <v>41644</v>
      </c>
      <c r="H41" s="15">
        <f>+[39]Sheet1!$B$10</f>
        <v>41645</v>
      </c>
      <c r="I41" s="15">
        <f>+[40]Sheet1!$B$10</f>
        <v>41646</v>
      </c>
      <c r="J41" s="15">
        <f>+[41]Sheet1!$B$10</f>
        <v>41647</v>
      </c>
      <c r="K41" s="15">
        <f>+[42]Sheet1!$B$10</f>
        <v>41648</v>
      </c>
      <c r="L41" s="15">
        <f>+[43]Sheet1!$B$10</f>
        <v>41649</v>
      </c>
      <c r="M41" s="15">
        <f>+[44]Sheet1!$B$10</f>
        <v>41650</v>
      </c>
      <c r="N41" s="15">
        <f>+[45]Sheet1!$B$10</f>
        <v>41651</v>
      </c>
      <c r="O41" s="15">
        <f>+[46]Sheet1!$B$10</f>
        <v>41652</v>
      </c>
      <c r="P41" s="15">
        <f>+[47]Sheet1!$B$10</f>
        <v>41653</v>
      </c>
      <c r="Q41" s="15">
        <f>+[48]Sheet1!$B$10</f>
        <v>41654</v>
      </c>
      <c r="R41" s="15">
        <f>+[49]Sheet1!$B$10</f>
        <v>41655</v>
      </c>
      <c r="S41" s="15">
        <f>+[50]Sheet1!$B$10</f>
        <v>41656</v>
      </c>
      <c r="T41" s="15">
        <f>+[51]Sheet1!$B$10</f>
        <v>41657</v>
      </c>
      <c r="U41" s="15">
        <f>+[52]Sheet1!$B$10</f>
        <v>41658</v>
      </c>
      <c r="V41" s="15">
        <f>+[53]Sheet1!$B$10</f>
        <v>41659</v>
      </c>
      <c r="W41" s="15">
        <f>+[54]Sheet1!$B$10</f>
        <v>41660</v>
      </c>
      <c r="X41" s="15">
        <f>+[55]Sheet1!$B$10</f>
        <v>41661</v>
      </c>
      <c r="Y41" s="15">
        <f>+[56]Sheet1!$B$10</f>
        <v>41662</v>
      </c>
      <c r="Z41" s="15">
        <f>+[57]Sheet1!$B$10</f>
        <v>41663</v>
      </c>
      <c r="AA41" s="15">
        <f>+[58]Sheet1!$B$10</f>
        <v>41664</v>
      </c>
      <c r="AB41" s="15">
        <f>+[59]Sheet1!$B$10</f>
        <v>41665</v>
      </c>
      <c r="AC41" s="15">
        <f>+[60]Sheet1!$B$10</f>
        <v>41666</v>
      </c>
      <c r="AD41" s="15">
        <f>+[61]Sheet1!$B$10</f>
        <v>41667</v>
      </c>
      <c r="AE41" s="15">
        <f>+[62]Sheet1!$B$10</f>
        <v>41668</v>
      </c>
      <c r="AF41" s="15">
        <f>+[63]Sheet1!$B$10</f>
        <v>41669</v>
      </c>
      <c r="AG41" s="15">
        <f>+[64]Sheet1!$B$10</f>
        <v>41670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 x14ac:dyDescent="0.2">
      <c r="B42" s="26" t="s">
        <v>5</v>
      </c>
      <c r="C42" s="18">
        <f>+[34]Sheet1!$N$110</f>
        <v>0.5</v>
      </c>
      <c r="D42" s="18">
        <f>+[35]Sheet1!$N$110</f>
        <v>0.5</v>
      </c>
      <c r="E42" s="18">
        <f>+[36]Sheet1!$N$110</f>
        <v>0.5</v>
      </c>
      <c r="F42" s="18">
        <f>+[37]Sheet1!$N$110</f>
        <v>0.5</v>
      </c>
      <c r="G42" s="18">
        <f>+[38]Sheet1!$N$110</f>
        <v>0.5</v>
      </c>
      <c r="H42" s="18">
        <f>+[39]Sheet1!$N$110</f>
        <v>0.5</v>
      </c>
      <c r="I42" s="18">
        <f>+[40]Sheet1!$N$110</f>
        <v>0.5</v>
      </c>
      <c r="J42" s="18">
        <f>+[41]Sheet1!$N$110</f>
        <v>0.5</v>
      </c>
      <c r="K42" s="18">
        <f>+[42]Sheet1!$N$110</f>
        <v>0.5</v>
      </c>
      <c r="L42" s="18">
        <f>+[43]Sheet1!$N$110</f>
        <v>0.5</v>
      </c>
      <c r="M42" s="18">
        <f>+[44]Sheet1!$N$110</f>
        <v>0.5</v>
      </c>
      <c r="N42" s="18">
        <f>+[45]Sheet1!$N$110</f>
        <v>0.5</v>
      </c>
      <c r="O42" s="18">
        <f>+[46]Sheet1!$N$110</f>
        <v>0.5</v>
      </c>
      <c r="P42" s="18">
        <f>+[47]Sheet1!$N$110</f>
        <v>0.5</v>
      </c>
      <c r="Q42" s="18">
        <f>+[48]Sheet1!$N$110</f>
        <v>0.5</v>
      </c>
      <c r="R42" s="18">
        <f>+[49]Sheet1!$N$110</f>
        <v>0.5</v>
      </c>
      <c r="S42" s="18">
        <f>+[50]Sheet1!$N$110</f>
        <v>215</v>
      </c>
      <c r="T42" s="18">
        <f>+[51]Sheet1!$N$110</f>
        <v>215</v>
      </c>
      <c r="U42" s="18">
        <f>+[52]Sheet1!$N$110</f>
        <v>215</v>
      </c>
      <c r="V42" s="18">
        <f>+[53]Sheet1!$N$110</f>
        <v>0.5</v>
      </c>
      <c r="W42" s="18">
        <f>+[54]Sheet1!$N$110</f>
        <v>0.5</v>
      </c>
      <c r="X42" s="18">
        <f>+[55]Sheet1!$N$110</f>
        <v>0.5</v>
      </c>
      <c r="Y42" s="18">
        <f>+[56]Sheet1!$N$110</f>
        <v>0.5</v>
      </c>
      <c r="Z42" s="18">
        <f>+[57]Sheet1!$N$110</f>
        <v>0.5</v>
      </c>
      <c r="AA42" s="18">
        <f>+[58]Sheet1!$N$110</f>
        <v>0.5</v>
      </c>
      <c r="AB42" s="18">
        <f>+[59]Sheet1!$N$110</f>
        <v>0.5</v>
      </c>
      <c r="AC42" s="18">
        <f>+[60]Sheet1!$N$110</f>
        <v>0.5</v>
      </c>
      <c r="AD42" s="18">
        <f>+[61]Sheet1!$N$110</f>
        <v>0.5</v>
      </c>
      <c r="AE42" s="18">
        <f>+[62]Sheet1!$N$110</f>
        <v>0.5</v>
      </c>
      <c r="AF42" s="18">
        <f>+[63]Sheet1!$N$110</f>
        <v>0.5</v>
      </c>
      <c r="AG42" s="18">
        <f>+[64]Sheet1!$N$110</f>
        <v>0.5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 x14ac:dyDescent="0.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 x14ac:dyDescent="0.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 x14ac:dyDescent="0.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 x14ac:dyDescent="0.2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 x14ac:dyDescent="0.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 x14ac:dyDescent="0.2">
      <c r="B50" s="30" t="s">
        <v>10</v>
      </c>
      <c r="C50" s="18">
        <f>MAX($C$13:$AG$36)</f>
        <v>170.67857833333301</v>
      </c>
      <c r="D50" s="18">
        <f>MIN($C$13:$AG$36)</f>
        <v>110.99</v>
      </c>
      <c r="E50" s="18">
        <f>+[1]LIQUIDAC!BV288/[1]LIQUIDAC!BU288</f>
        <v>100.3717179409111</v>
      </c>
      <c r="F50" s="18">
        <f>AVERAGE($C$13:$AG$36)</f>
        <v>147.63466064495705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 x14ac:dyDescent="0.2">
      <c r="B51" s="30" t="s">
        <v>11</v>
      </c>
      <c r="C51" s="18">
        <f>MAX($C$42:$AG$42)</f>
        <v>215</v>
      </c>
      <c r="D51" s="18">
        <f>MIN($C$42:$AG$42)</f>
        <v>0.5</v>
      </c>
      <c r="E51" s="18">
        <f>[1]LIQUIDAC!BV290/[1]LIQUIDAC!BU290</f>
        <v>115.64381418079891</v>
      </c>
      <c r="F51" s="18">
        <f>AVERAGE($C$42:$AG$42)</f>
        <v>21.258064516129032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 x14ac:dyDescent="0.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 x14ac:dyDescent="0.2">
      <c r="B53" s="24"/>
      <c r="C53" s="21"/>
      <c r="E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Q11">
    <cfRule type="cellIs" dxfId="23" priority="20" stopIfTrue="1" operator="equal">
      <formula>TRUNC(C$12,0)</formula>
    </cfRule>
  </conditionalFormatting>
  <conditionalFormatting sqref="C42:Q42">
    <cfRule type="cellIs" dxfId="22" priority="21" stopIfTrue="1" operator="equal">
      <formula>$C$51</formula>
    </cfRule>
    <cfRule type="cellIs" dxfId="21" priority="22" stopIfTrue="1" operator="equal">
      <formula>$D$51</formula>
    </cfRule>
  </conditionalFormatting>
  <conditionalFormatting sqref="C37:Q37">
    <cfRule type="cellIs" dxfId="20" priority="19" operator="notEqual">
      <formula>0</formula>
    </cfRule>
  </conditionalFormatting>
  <conditionalFormatting sqref="C11:Q11">
    <cfRule type="cellIs" dxfId="19" priority="18" stopIfTrue="1" operator="equal">
      <formula>TRUNC(C$12,0)</formula>
    </cfRule>
  </conditionalFormatting>
  <conditionalFormatting sqref="C13:Q36">
    <cfRule type="cellIs" dxfId="18" priority="17" operator="equal">
      <formula>$D$50</formula>
    </cfRule>
    <cfRule type="cellIs" dxfId="17" priority="23" stopIfTrue="1" operator="equal">
      <formula>$C$50</formula>
    </cfRule>
    <cfRule type="cellIs" dxfId="16" priority="24" stopIfTrue="1" operator="equal">
      <formula>$D$50</formula>
    </cfRule>
  </conditionalFormatting>
  <conditionalFormatting sqref="AG42">
    <cfRule type="cellIs" dxfId="15" priority="15" stopIfTrue="1" operator="equal">
      <formula>$C$51</formula>
    </cfRule>
    <cfRule type="cellIs" dxfId="14" priority="16" stopIfTrue="1" operator="equal">
      <formula>$D$51</formula>
    </cfRule>
  </conditionalFormatting>
  <conditionalFormatting sqref="AG11">
    <cfRule type="cellIs" dxfId="13" priority="12" stopIfTrue="1" operator="equal">
      <formula>TRUNC(AG$12,0)</formula>
    </cfRule>
  </conditionalFormatting>
  <conditionalFormatting sqref="AG37">
    <cfRule type="cellIs" dxfId="12" priority="11" operator="notEqual">
      <formula>0</formula>
    </cfRule>
  </conditionalFormatting>
  <conditionalFormatting sqref="AG11">
    <cfRule type="cellIs" dxfId="11" priority="10" stopIfTrue="1" operator="equal">
      <formula>TRUNC(AG$12,0)</formula>
    </cfRule>
  </conditionalFormatting>
  <conditionalFormatting sqref="AG13:AG36">
    <cfRule type="cellIs" dxfId="10" priority="9" operator="equal">
      <formula>$D$50</formula>
    </cfRule>
    <cfRule type="cellIs" dxfId="9" priority="13" stopIfTrue="1" operator="equal">
      <formula>$C$50</formula>
    </cfRule>
    <cfRule type="cellIs" dxfId="8" priority="14" stopIfTrue="1" operator="equal">
      <formula>$D$50</formula>
    </cfRule>
  </conditionalFormatting>
  <conditionalFormatting sqref="R11:AF11">
    <cfRule type="cellIs" dxfId="7" priority="4" stopIfTrue="1" operator="equal">
      <formula>TRUNC(R$12,0)</formula>
    </cfRule>
  </conditionalFormatting>
  <conditionalFormatting sqref="R42:AF42">
    <cfRule type="cellIs" dxfId="6" priority="5" stopIfTrue="1" operator="equal">
      <formula>$C$51</formula>
    </cfRule>
    <cfRule type="cellIs" dxfId="5" priority="6" stopIfTrue="1" operator="equal">
      <formula>$D$51</formula>
    </cfRule>
  </conditionalFormatting>
  <conditionalFormatting sqref="R37:AF37">
    <cfRule type="cellIs" dxfId="4" priority="3" operator="notEqual">
      <formula>0</formula>
    </cfRule>
  </conditionalFormatting>
  <conditionalFormatting sqref="R11:AF11">
    <cfRule type="cellIs" dxfId="3" priority="2" stopIfTrue="1" operator="equal">
      <formula>TRUNC(R$12,0)</formula>
    </cfRule>
  </conditionalFormatting>
  <conditionalFormatting sqref="R13:AF36">
    <cfRule type="cellIs" dxfId="2" priority="1" operator="equal">
      <formula>$D$50</formula>
    </cfRule>
    <cfRule type="cellIs" dxfId="1" priority="7" stopIfTrue="1" operator="equal">
      <formula>$C$50</formula>
    </cfRule>
    <cfRule type="cellIs" dxfId="0" priority="8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3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2014-03-14T16:10:30Z</dcterms:created>
  <dcterms:modified xsi:type="dcterms:W3CDTF">2014-03-14T16:14:06Z</dcterms:modified>
</cp:coreProperties>
</file>