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0" windowWidth="18195" windowHeight="9270"/>
  </bookViews>
  <sheets>
    <sheet name="PRECIOS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</externalReferences>
  <definedNames>
    <definedName name="Contratada">[1]INY!$B$1048575</definedName>
    <definedName name="_xlnm.Print_Area" localSheetId="0">PRECIOS!$B$2:$AG$52</definedName>
  </definedNames>
  <calcPr calcId="144525"/>
</workbook>
</file>

<file path=xl/calcChain.xml><?xml version="1.0" encoding="utf-8"?>
<calcChain xmlns="http://schemas.openxmlformats.org/spreadsheetml/2006/main">
  <c r="E51" i="1" l="1"/>
  <c r="E50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F51" i="1" s="1"/>
  <c r="C42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G13" i="1"/>
  <c r="AG37" i="1" s="1"/>
  <c r="AF13" i="1"/>
  <c r="AF37" i="1" s="1"/>
  <c r="AE13" i="1"/>
  <c r="AE37" i="1" s="1"/>
  <c r="AD13" i="1"/>
  <c r="AD37" i="1" s="1"/>
  <c r="AC13" i="1"/>
  <c r="AC37" i="1" s="1"/>
  <c r="AB13" i="1"/>
  <c r="AB37" i="1" s="1"/>
  <c r="AA13" i="1"/>
  <c r="AA37" i="1" s="1"/>
  <c r="Z13" i="1"/>
  <c r="Z37" i="1" s="1"/>
  <c r="Y13" i="1"/>
  <c r="Y37" i="1" s="1"/>
  <c r="X13" i="1"/>
  <c r="X37" i="1" s="1"/>
  <c r="W13" i="1"/>
  <c r="W37" i="1" s="1"/>
  <c r="V13" i="1"/>
  <c r="V37" i="1" s="1"/>
  <c r="U13" i="1"/>
  <c r="U37" i="1" s="1"/>
  <c r="T13" i="1"/>
  <c r="T37" i="1" s="1"/>
  <c r="S13" i="1"/>
  <c r="S37" i="1" s="1"/>
  <c r="R13" i="1"/>
  <c r="R37" i="1" s="1"/>
  <c r="Q13" i="1"/>
  <c r="Q37" i="1" s="1"/>
  <c r="P13" i="1"/>
  <c r="P37" i="1" s="1"/>
  <c r="O13" i="1"/>
  <c r="O37" i="1" s="1"/>
  <c r="N13" i="1"/>
  <c r="N37" i="1" s="1"/>
  <c r="M13" i="1"/>
  <c r="M37" i="1" s="1"/>
  <c r="L13" i="1"/>
  <c r="L37" i="1" s="1"/>
  <c r="K13" i="1"/>
  <c r="K37" i="1" s="1"/>
  <c r="J13" i="1"/>
  <c r="J37" i="1" s="1"/>
  <c r="I13" i="1"/>
  <c r="I37" i="1" s="1"/>
  <c r="H13" i="1"/>
  <c r="H37" i="1" s="1"/>
  <c r="G13" i="1"/>
  <c r="G37" i="1" s="1"/>
  <c r="F13" i="1"/>
  <c r="F37" i="1" s="1"/>
  <c r="E13" i="1"/>
  <c r="E37" i="1" s="1"/>
  <c r="D13" i="1"/>
  <c r="D37" i="1" s="1"/>
  <c r="C13" i="1"/>
  <c r="C37" i="1" s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9" i="1"/>
  <c r="F50" i="1" l="1"/>
  <c r="C50" i="1"/>
  <c r="D50" i="1"/>
  <c r="C51" i="1"/>
  <c r="D51" i="1"/>
</calcChain>
</file>

<file path=xl/comments1.xml><?xml version="1.0" encoding="utf-8"?>
<comments xmlns="http://schemas.openxmlformats.org/spreadsheetml/2006/main">
  <authors>
    <author>CPonce</author>
  </authors>
  <commentList>
    <comment ref="F50" authorId="0">
      <text>
        <r>
          <rPr>
            <b/>
            <sz val="8"/>
            <color indexed="81"/>
            <rFont val="Tahoma"/>
            <family val="2"/>
          </rPr>
          <t>promedio sin regulación mercado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<sst xmlns="http://schemas.openxmlformats.org/spreadsheetml/2006/main" count="14" uniqueCount="12">
  <si>
    <t>PRECIOS DE ENERGIA EN EL MERCADO DE OCASION ( US$/MWh )</t>
  </si>
  <si>
    <t>LIQUIDACION OFICIAL FEBRERO 2014</t>
  </si>
  <si>
    <t>HRS</t>
  </si>
  <si>
    <t>24:00</t>
  </si>
  <si>
    <t>PRECIO DE POTENCIA DE OCASION ( US$ / MW )</t>
  </si>
  <si>
    <t>PRECIO</t>
  </si>
  <si>
    <t>PRECIOS MAXIMOS MINIMOS ENERGIA Y POTENCIA DE OCASION ( US$ )</t>
  </si>
  <si>
    <t>MAX</t>
  </si>
  <si>
    <t>MIN</t>
  </si>
  <si>
    <t>PROM</t>
  </si>
  <si>
    <t>ENERGIA</t>
  </si>
  <si>
    <t>POTENCIA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</si>
</sst>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mmmm\ yyyy"/>
    <numFmt numFmtId="165" formatCode="0.00000"/>
  </numFmts>
  <fonts count="18" x14ac:knownFonts="1">
    <font>
      <sz val="9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color indexed="18"/>
      <name val="Times New Roman"/>
      <family val="1"/>
    </font>
    <font>
      <sz val="15"/>
      <name val="Arial"/>
      <family val="2"/>
    </font>
    <font>
      <sz val="10"/>
      <color indexed="12"/>
      <name val="Arial"/>
      <family val="2"/>
    </font>
    <font>
      <b/>
      <i/>
      <sz val="15"/>
      <name val="Times New Roman"/>
      <family val="1"/>
    </font>
    <font>
      <sz val="9"/>
      <name val="Arial"/>
      <family val="2"/>
    </font>
    <font>
      <b/>
      <sz val="14"/>
      <name val="Times New Roman"/>
      <family val="1"/>
    </font>
    <font>
      <b/>
      <u/>
      <sz val="14"/>
      <color indexed="12"/>
      <name val="Times New Roman"/>
      <family val="1"/>
    </font>
    <font>
      <b/>
      <sz val="16"/>
      <color indexed="12"/>
      <name val="Times New Roman"/>
      <family val="1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7" fillId="0" borderId="0"/>
    <xf numFmtId="0" fontId="1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2" fillId="3" borderId="0" xfId="2" applyFill="1" applyAlignment="1" applyProtection="1">
      <alignment vertical="center"/>
      <protection hidden="1"/>
    </xf>
    <xf numFmtId="0" fontId="3" fillId="3" borderId="0" xfId="2" applyFont="1" applyFill="1" applyBorder="1" applyAlignment="1" applyProtection="1">
      <alignment horizontal="left" vertical="center"/>
      <protection hidden="1"/>
    </xf>
    <xf numFmtId="0" fontId="4" fillId="3" borderId="0" xfId="2" applyFont="1" applyFill="1" applyBorder="1" applyAlignment="1" applyProtection="1">
      <alignment horizontal="center" vertical="center"/>
      <protection hidden="1"/>
    </xf>
    <xf numFmtId="0" fontId="5" fillId="3" borderId="0" xfId="2" applyFont="1" applyFill="1" applyBorder="1" applyAlignment="1" applyProtection="1">
      <alignment vertical="center"/>
      <protection hidden="1"/>
    </xf>
    <xf numFmtId="0" fontId="6" fillId="3" borderId="0" xfId="2" applyFont="1" applyFill="1" applyBorder="1" applyAlignment="1" applyProtection="1">
      <alignment horizontal="left" vertical="center"/>
      <protection hidden="1"/>
    </xf>
    <xf numFmtId="0" fontId="7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vertical="center"/>
      <protection hidden="1"/>
    </xf>
    <xf numFmtId="0" fontId="8" fillId="3" borderId="0" xfId="2" applyFont="1" applyFill="1" applyAlignment="1" applyProtection="1">
      <alignment vertical="center"/>
      <protection hidden="1"/>
    </xf>
    <xf numFmtId="0" fontId="0" fillId="4" borderId="0" xfId="0" applyFill="1"/>
    <xf numFmtId="0" fontId="9" fillId="3" borderId="0" xfId="2" applyFont="1" applyFill="1" applyAlignment="1" applyProtection="1">
      <alignment vertical="center"/>
      <protection hidden="1"/>
    </xf>
    <xf numFmtId="164" fontId="10" fillId="3" borderId="0" xfId="2" applyNumberFormat="1" applyFont="1" applyFill="1" applyAlignment="1" applyProtection="1">
      <alignment horizontal="left" vertical="center"/>
      <protection hidden="1"/>
    </xf>
    <xf numFmtId="16" fontId="11" fillId="5" borderId="2" xfId="2" applyNumberFormat="1" applyFont="1" applyFill="1" applyBorder="1" applyAlignment="1" applyProtection="1">
      <alignment horizontal="center" vertical="center"/>
      <protection hidden="1"/>
    </xf>
    <xf numFmtId="0" fontId="12" fillId="3" borderId="0" xfId="2" applyFont="1" applyFill="1" applyAlignment="1" applyProtection="1">
      <alignment vertical="center"/>
      <protection hidden="1"/>
    </xf>
    <xf numFmtId="0" fontId="11" fillId="3" borderId="2" xfId="2" applyFont="1" applyFill="1" applyBorder="1" applyAlignment="1" applyProtection="1">
      <alignment horizontal="center" vertical="center"/>
      <protection hidden="1"/>
    </xf>
    <xf numFmtId="16" fontId="11" fillId="3" borderId="2" xfId="2" applyNumberFormat="1" applyFont="1" applyFill="1" applyBorder="1" applyAlignment="1" applyProtection="1">
      <alignment horizontal="center" vertical="center"/>
      <protection hidden="1"/>
    </xf>
    <xf numFmtId="43" fontId="2" fillId="3" borderId="0" xfId="1" applyFont="1" applyFill="1" applyAlignment="1" applyProtection="1">
      <alignment vertical="center"/>
      <protection hidden="1"/>
    </xf>
    <xf numFmtId="20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7" fillId="3" borderId="2" xfId="2" applyNumberFormat="1" applyFont="1" applyFill="1" applyBorder="1" applyAlignment="1" applyProtection="1">
      <alignment horizontal="center" vertical="center"/>
      <protection hidden="1"/>
    </xf>
    <xf numFmtId="0" fontId="13" fillId="3" borderId="0" xfId="2" applyFont="1" applyFill="1" applyAlignment="1" applyProtection="1">
      <alignment vertical="center"/>
      <protection hidden="1"/>
    </xf>
    <xf numFmtId="49" fontId="11" fillId="3" borderId="2" xfId="2" applyNumberFormat="1" applyFont="1" applyFill="1" applyBorder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horizontal="center" vertical="center"/>
      <protection hidden="1"/>
    </xf>
    <xf numFmtId="165" fontId="14" fillId="3" borderId="0" xfId="2" applyNumberFormat="1" applyFont="1" applyFill="1" applyAlignment="1" applyProtection="1">
      <alignment horizontal="center" vertical="center"/>
      <protection hidden="1"/>
    </xf>
    <xf numFmtId="2" fontId="2" fillId="3" borderId="0" xfId="2" applyNumberFormat="1" applyFill="1" applyAlignment="1" applyProtection="1">
      <alignment vertical="center"/>
      <protection hidden="1"/>
    </xf>
    <xf numFmtId="1" fontId="13" fillId="3" borderId="0" xfId="2" applyNumberFormat="1" applyFont="1" applyFill="1" applyAlignment="1" applyProtection="1">
      <alignment horizontal="center" vertical="center"/>
      <protection hidden="1"/>
    </xf>
    <xf numFmtId="0" fontId="2" fillId="3" borderId="0" xfId="2" applyFill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horizontal="center" vertical="center"/>
      <protection hidden="1"/>
    </xf>
    <xf numFmtId="1" fontId="13" fillId="3" borderId="0" xfId="2" applyNumberFormat="1" applyFont="1" applyFill="1" applyAlignment="1" applyProtection="1">
      <alignment horizontal="left" vertical="center"/>
      <protection hidden="1"/>
    </xf>
    <xf numFmtId="0" fontId="15" fillId="3" borderId="0" xfId="2" applyFont="1" applyFill="1" applyAlignment="1" applyProtection="1">
      <alignment vertical="center"/>
      <protection hidden="1"/>
    </xf>
    <xf numFmtId="1" fontId="11" fillId="3" borderId="3" xfId="2" applyNumberFormat="1" applyFont="1" applyFill="1" applyBorder="1" applyAlignment="1" applyProtection="1">
      <alignment horizontal="center" vertical="center"/>
      <protection hidden="1"/>
    </xf>
    <xf numFmtId="1" fontId="11" fillId="3" borderId="2" xfId="2" applyNumberFormat="1" applyFont="1" applyFill="1" applyBorder="1" applyAlignment="1" applyProtection="1">
      <alignment vertical="center"/>
      <protection hidden="1"/>
    </xf>
  </cellXfs>
  <cellStyles count="7">
    <cellStyle name="Comma" xfId="1" builtinId="3"/>
    <cellStyle name="Millares_TRANSACCIONES01092001" xfId="3"/>
    <cellStyle name="Normal" xfId="0" builtinId="0"/>
    <cellStyle name="Normal 2" xfId="4"/>
    <cellStyle name="Normal 3" xfId="5"/>
    <cellStyle name="Normal_TRANSACCIONESSEPTIEMBRE2002-1Quincena" xfId="2"/>
    <cellStyle name="Note 2" xfId="6"/>
  </cellStyles>
  <dxfs count="24"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b/>
        <i val="0"/>
        <condense val="0"/>
        <extend val="0"/>
        <color indexed="12"/>
      </font>
    </dxf>
    <dxf>
      <font>
        <b/>
        <i val="0"/>
        <color theme="0"/>
      </font>
      <fill>
        <patternFill>
          <bgColor theme="1" tint="0.24994659260841701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  <dxf>
      <font>
        <b/>
        <i val="0"/>
        <color rgb="FFFF0000"/>
      </font>
      <fill>
        <patternFill>
          <bgColor rgb="FFFFFF00"/>
        </patternFill>
      </fill>
    </dxf>
    <dxf>
      <font>
        <condense val="0"/>
        <extend val="0"/>
        <color indexed="12"/>
      </font>
    </dxf>
    <dxf>
      <font>
        <b/>
        <i val="0"/>
        <condense val="0"/>
        <extend val="0"/>
      </font>
    </dxf>
    <dxf>
      <font>
        <condense val="0"/>
        <extend val="0"/>
        <color indexed="9"/>
      </font>
      <fill>
        <patternFill>
          <bgColor indexed="9"/>
        </patternFill>
      </fill>
      <border>
        <left style="thin">
          <color indexed="9"/>
        </left>
        <right style="thin">
          <color indexed="9"/>
        </right>
        <top style="thin">
          <color indexed="9"/>
        </top>
        <bottom style="thin">
          <color indexed="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61" Type="http://schemas.openxmlformats.org/officeDocument/2006/relationships/externalLink" Target="externalLinks/externalLink60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styles" Target="style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1</xdr:row>
      <xdr:rowOff>0</xdr:rowOff>
    </xdr:from>
    <xdr:to>
      <xdr:col>6</xdr:col>
      <xdr:colOff>628650</xdr:colOff>
      <xdr:row>4</xdr:row>
      <xdr:rowOff>114300</xdr:rowOff>
    </xdr:to>
    <xdr:grpSp>
      <xdr:nvGrpSpPr>
        <xdr:cNvPr id="2" name="Group 23"/>
        <xdr:cNvGrpSpPr>
          <a:grpSpLocks/>
        </xdr:cNvGrpSpPr>
      </xdr:nvGrpSpPr>
      <xdr:grpSpPr bwMode="auto">
        <a:xfrm>
          <a:off x="342900" y="161925"/>
          <a:ext cx="3771900" cy="923925"/>
          <a:chOff x="1494" y="1134"/>
          <a:chExt cx="6840" cy="1575"/>
        </a:xfrm>
      </xdr:grpSpPr>
      <xdr:pic>
        <xdr:nvPicPr>
          <xdr:cNvPr id="3" name="Picture 24" descr="escudo"/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494" y="1134"/>
            <a:ext cx="5865" cy="15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Picture 25" descr="Logotipo y lema tamaqo pequeqo 5"/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/>
          <a:srcRect/>
          <a:stretch>
            <a:fillRect/>
          </a:stretch>
        </xdr:blipFill>
        <xdr:spPr bwMode="auto">
          <a:xfrm>
            <a:off x="3654" y="2034"/>
            <a:ext cx="4680" cy="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Picture 26" descr="Logotipo y lema tamaqo pequeqo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/>
          <a:srcRect/>
          <a:stretch>
            <a:fillRect/>
          </a:stretch>
        </xdr:blipFill>
        <xdr:spPr bwMode="auto">
          <a:xfrm>
            <a:off x="3909" y="1134"/>
            <a:ext cx="4425" cy="37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" name="Picture 27" descr="Logotipo y lema tamaño pequeño-3"/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/>
          <a:srcRect/>
          <a:stretch>
            <a:fillRect/>
          </a:stretch>
        </xdr:blipFill>
        <xdr:spPr bwMode="auto">
          <a:xfrm>
            <a:off x="4614" y="1674"/>
            <a:ext cx="3000" cy="24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 editAs="oneCell">
    <xdr:from>
      <xdr:col>27</xdr:col>
      <xdr:colOff>209550</xdr:colOff>
      <xdr:row>2</xdr:row>
      <xdr:rowOff>152400</xdr:rowOff>
    </xdr:from>
    <xdr:to>
      <xdr:col>29</xdr:col>
      <xdr:colOff>473075</xdr:colOff>
      <xdr:row>6</xdr:row>
      <xdr:rowOff>190500</xdr:rowOff>
    </xdr:to>
    <xdr:pic>
      <xdr:nvPicPr>
        <xdr:cNvPr id="7" name="Picture 6" descr="C:\Documents and Settings\GSoto\Desktop\Logos\2014 - Icono - Año.bmp"/>
        <xdr:cNvPicPr/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17297400" y="638175"/>
          <a:ext cx="1558925" cy="847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Feb_2014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8022014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902201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0022014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1022014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2022014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30220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402201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5022014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6022014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702201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cio%20de%20Energ&#237;a%20de%20Feb%2014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8022014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19022014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0022014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1022014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2022014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302201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4022014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5022014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6022014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702201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1022014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8022014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29Falso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0Falso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31Falso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10214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20214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30214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40214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50214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60214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2022014.xlsx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70214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80214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090214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00214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10214.xlsx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20214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30214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40214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50214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6021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3022014.xlsx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70214.xlsx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80214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190214.xlsx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00214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10214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20214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30214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40214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50214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6021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4022014.xlsx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70214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_pot_280214.xlsx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Falsos/Trans_pot_29falso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Falsos/Trans_pot_30falso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Falsos/Trans_pot_31fals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5022014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6022014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acciones_0702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quidacion por Dia"/>
      <sheetName val="EXP-nodos"/>
      <sheetName val="IMP-nodos"/>
      <sheetName val="EXT"/>
      <sheetName val="INY"/>
      <sheetName val="PRECIOS"/>
      <sheetName val="LIQUIDAC"/>
      <sheetName val="PEAJE"/>
      <sheetName val="HPA-POT"/>
      <sheetName val="EOL-POT"/>
      <sheetName val="HEM-POT"/>
      <sheetName val="PBP-POT"/>
      <sheetName val="AMAYO 2-POT"/>
      <sheetName val="AMAYO-POT"/>
      <sheetName val="ALBANISA-POT"/>
      <sheetName val="ENEL-SIUNA-POT"/>
      <sheetName val="ENEL-MLK-POT"/>
      <sheetName val="INDEX-POT"/>
      <sheetName val="ENSA-POT"/>
      <sheetName val="PENSA-POT"/>
      <sheetName val="CCN-POT"/>
      <sheetName val="EAAI-POT"/>
      <sheetName val="AGRICORP-POT"/>
      <sheetName val="PLASTINIC-POT"/>
      <sheetName val="HOLCIM-POT"/>
      <sheetName val="CHDN-POT"/>
      <sheetName val="CEMEX-POT"/>
      <sheetName val="TRITON-POT"/>
      <sheetName val="EAAI"/>
      <sheetName val="AGRICORP"/>
      <sheetName val="PLASTINIC"/>
      <sheetName val="ENACAL-POT"/>
      <sheetName val="BLUEFIELDS-POT"/>
      <sheetName val="DISNORTE-POT"/>
      <sheetName val="DISSUR-POT"/>
      <sheetName val="GEN. SN. RAFAEL-POT"/>
      <sheetName val="MONTE ROSA-POT"/>
      <sheetName val="EEC-20-POT"/>
      <sheetName val="ENEL PCA+PCF-POT"/>
      <sheetName val="GEOSA-POT"/>
      <sheetName val="ENEL PLB+PMG-POT"/>
      <sheetName val="HPA"/>
      <sheetName val="EOL"/>
      <sheetName val="HEM"/>
      <sheetName val="PBP"/>
      <sheetName val="AMAYO 2"/>
      <sheetName val="AMAYO"/>
      <sheetName val="ALBANISA"/>
      <sheetName val="ENEL-SIUNA"/>
      <sheetName val="ENEL-MLK"/>
      <sheetName val="INDEX"/>
      <sheetName val="DESV. CONTROL"/>
      <sheetName val="ENER. OPORT. CNDC"/>
      <sheetName val="ENSA"/>
      <sheetName val="PENSA"/>
      <sheetName val="CCN"/>
      <sheetName val="HOLCIM"/>
      <sheetName val="CHDN"/>
      <sheetName val="CEMEX"/>
      <sheetName val="ENACAL"/>
      <sheetName val="TRITON"/>
      <sheetName val="BLUEFIELDS"/>
      <sheetName val="DISNORTE"/>
      <sheetName val="DISSUR"/>
      <sheetName val="GEN. SN. RAFAEL"/>
      <sheetName val="MONTE ROSA"/>
      <sheetName val="EEC-20"/>
      <sheetName val="ENEL PCA+PCF"/>
      <sheetName val="GEOSA"/>
      <sheetName val="ENEL PLB+PMG"/>
    </sheetNames>
    <sheetDataSet>
      <sheetData sheetId="0"/>
      <sheetData sheetId="1"/>
      <sheetData sheetId="2"/>
      <sheetData sheetId="3"/>
      <sheetData sheetId="4">
        <row r="1048575">
          <cell r="B1048575" t="str">
            <v>SI</v>
          </cell>
        </row>
      </sheetData>
      <sheetData sheetId="5"/>
      <sheetData sheetId="6">
        <row r="288">
          <cell r="BU288">
            <v>36832.411519569861</v>
          </cell>
          <cell r="BV288">
            <v>3920646.2168490207</v>
          </cell>
        </row>
        <row r="290">
          <cell r="BU290">
            <v>-54.047547120607007</v>
          </cell>
          <cell r="BV290">
            <v>-1908.9409165230918</v>
          </cell>
        </row>
      </sheetData>
      <sheetData sheetId="7">
        <row r="8">
          <cell r="C8" t="str">
            <v>PERIODO: 01.FEBRERO.2014 - 28.FEBRERO.2014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41678</v>
          </cell>
        </row>
      </sheetData>
      <sheetData sheetId="9"/>
      <sheetData sheetId="10">
        <row r="7">
          <cell r="B7">
            <v>41678</v>
          </cell>
        </row>
      </sheetData>
      <sheetData sheetId="11">
        <row r="7">
          <cell r="B7">
            <v>41678</v>
          </cell>
        </row>
      </sheetData>
      <sheetData sheetId="12">
        <row r="7">
          <cell r="B7">
            <v>41678</v>
          </cell>
        </row>
      </sheetData>
      <sheetData sheetId="13">
        <row r="7">
          <cell r="B7">
            <v>41678</v>
          </cell>
        </row>
      </sheetData>
      <sheetData sheetId="14">
        <row r="36">
          <cell r="B36">
            <v>263.65760179934693</v>
          </cell>
        </row>
      </sheetData>
      <sheetData sheetId="15"/>
      <sheetData sheetId="16">
        <row r="12">
          <cell r="C12">
            <v>139.727116666667</v>
          </cell>
        </row>
        <row r="13">
          <cell r="C13">
            <v>138.97900000000001</v>
          </cell>
        </row>
        <row r="14">
          <cell r="C14">
            <v>138.97900000000001</v>
          </cell>
        </row>
        <row r="15">
          <cell r="C15">
            <v>140.08647999999999</v>
          </cell>
        </row>
        <row r="16">
          <cell r="C16">
            <v>140.07363166666701</v>
          </cell>
        </row>
        <row r="17">
          <cell r="C17">
            <v>139.957308333333</v>
          </cell>
        </row>
        <row r="18">
          <cell r="C18">
            <v>138.97900000000001</v>
          </cell>
        </row>
        <row r="19">
          <cell r="C19">
            <v>141.49682166666699</v>
          </cell>
        </row>
        <row r="20">
          <cell r="C20">
            <v>144.34860333333299</v>
          </cell>
        </row>
        <row r="21">
          <cell r="C21">
            <v>144.80000000000001</v>
          </cell>
        </row>
        <row r="22">
          <cell r="C22">
            <v>147.93960166666699</v>
          </cell>
        </row>
        <row r="23">
          <cell r="C23">
            <v>149.309515</v>
          </cell>
        </row>
        <row r="24">
          <cell r="C24">
            <v>149.288941666667</v>
          </cell>
        </row>
        <row r="25">
          <cell r="C25">
            <v>147.586221666667</v>
          </cell>
        </row>
        <row r="26">
          <cell r="C26">
            <v>144.80000000000001</v>
          </cell>
        </row>
        <row r="27">
          <cell r="C27">
            <v>144.342733333333</v>
          </cell>
        </row>
        <row r="28">
          <cell r="C28">
            <v>144.488775</v>
          </cell>
        </row>
        <row r="29">
          <cell r="C29">
            <v>145.322016666667</v>
          </cell>
        </row>
        <row r="30">
          <cell r="C30">
            <v>148.58228333333301</v>
          </cell>
        </row>
        <row r="31">
          <cell r="C31">
            <v>150.80178000000001</v>
          </cell>
        </row>
        <row r="32">
          <cell r="C32">
            <v>149.76693166666701</v>
          </cell>
        </row>
        <row r="33">
          <cell r="C33">
            <v>145.921795</v>
          </cell>
        </row>
        <row r="34">
          <cell r="C34">
            <v>144.97691499999999</v>
          </cell>
        </row>
        <row r="35">
          <cell r="C35">
            <v>146.62678500000001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41679</v>
          </cell>
        </row>
      </sheetData>
      <sheetData sheetId="9"/>
      <sheetData sheetId="10">
        <row r="7">
          <cell r="B7">
            <v>41679</v>
          </cell>
        </row>
      </sheetData>
      <sheetData sheetId="11">
        <row r="7">
          <cell r="B7">
            <v>41679</v>
          </cell>
        </row>
      </sheetData>
      <sheetData sheetId="12">
        <row r="7">
          <cell r="B7">
            <v>41679</v>
          </cell>
        </row>
      </sheetData>
      <sheetData sheetId="13">
        <row r="7">
          <cell r="B7">
            <v>41679</v>
          </cell>
        </row>
      </sheetData>
      <sheetData sheetId="14">
        <row r="36">
          <cell r="B36">
            <v>268.71539484331538</v>
          </cell>
        </row>
      </sheetData>
      <sheetData sheetId="15"/>
      <sheetData sheetId="16">
        <row r="12">
          <cell r="C12">
            <v>144.596735</v>
          </cell>
        </row>
        <row r="13">
          <cell r="C13">
            <v>143.35599999999999</v>
          </cell>
        </row>
        <row r="14">
          <cell r="C14">
            <v>144.775933333333</v>
          </cell>
        </row>
        <row r="15">
          <cell r="C15">
            <v>142.645986666667</v>
          </cell>
        </row>
        <row r="16">
          <cell r="C16">
            <v>140.11222333333299</v>
          </cell>
        </row>
        <row r="17">
          <cell r="C17">
            <v>127.1</v>
          </cell>
        </row>
        <row r="18">
          <cell r="C18">
            <v>140.66999999999999</v>
          </cell>
        </row>
        <row r="19">
          <cell r="C19">
            <v>144.80000000000001</v>
          </cell>
        </row>
        <row r="20">
          <cell r="C20">
            <v>144.80000000000001</v>
          </cell>
        </row>
        <row r="21">
          <cell r="C21">
            <v>144.80000000000001</v>
          </cell>
        </row>
        <row r="22">
          <cell r="C22">
            <v>144.80000000000001</v>
          </cell>
        </row>
        <row r="23">
          <cell r="C23">
            <v>144.80000000000001</v>
          </cell>
        </row>
        <row r="24">
          <cell r="C24">
            <v>144.80000000000001</v>
          </cell>
        </row>
        <row r="25">
          <cell r="C25">
            <v>144.80000000000001</v>
          </cell>
        </row>
        <row r="26">
          <cell r="C26">
            <v>144.184666666667</v>
          </cell>
        </row>
        <row r="27">
          <cell r="C27">
            <v>148.688778333333</v>
          </cell>
        </row>
        <row r="28">
          <cell r="C28">
            <v>148.239186666667</v>
          </cell>
        </row>
        <row r="29">
          <cell r="C29">
            <v>145.33261166666699</v>
          </cell>
        </row>
        <row r="30">
          <cell r="C30">
            <v>151.373625</v>
          </cell>
        </row>
        <row r="31">
          <cell r="C31">
            <v>153.72164833333301</v>
          </cell>
        </row>
        <row r="32">
          <cell r="C32">
            <v>150.81273833333299</v>
          </cell>
        </row>
        <row r="33">
          <cell r="C33">
            <v>153.21305166666701</v>
          </cell>
        </row>
        <row r="34">
          <cell r="C34">
            <v>143.67365833333301</v>
          </cell>
        </row>
        <row r="35">
          <cell r="C35">
            <v>140.245906666667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41680</v>
          </cell>
        </row>
      </sheetData>
      <sheetData sheetId="9"/>
      <sheetData sheetId="10">
        <row r="7">
          <cell r="B7">
            <v>41680</v>
          </cell>
        </row>
      </sheetData>
      <sheetData sheetId="11">
        <row r="7">
          <cell r="B7">
            <v>41680</v>
          </cell>
        </row>
      </sheetData>
      <sheetData sheetId="12">
        <row r="7">
          <cell r="B7">
            <v>41680</v>
          </cell>
        </row>
      </sheetData>
      <sheetData sheetId="13">
        <row r="7">
          <cell r="B7">
            <v>41680</v>
          </cell>
        </row>
      </sheetData>
      <sheetData sheetId="14">
        <row r="36">
          <cell r="B36">
            <v>285.28505378605632</v>
          </cell>
        </row>
      </sheetData>
      <sheetData sheetId="15"/>
      <sheetData sheetId="16">
        <row r="12">
          <cell r="C12">
            <v>140.44425833333301</v>
          </cell>
        </row>
        <row r="13">
          <cell r="C13">
            <v>128.72</v>
          </cell>
        </row>
        <row r="14">
          <cell r="C14">
            <v>128.72</v>
          </cell>
        </row>
        <row r="15">
          <cell r="C15">
            <v>128.72</v>
          </cell>
        </row>
        <row r="16">
          <cell r="C16">
            <v>137.73112333333299</v>
          </cell>
        </row>
        <row r="17">
          <cell r="C17">
            <v>143.07</v>
          </cell>
        </row>
        <row r="18">
          <cell r="C18">
            <v>143.07</v>
          </cell>
        </row>
        <row r="19">
          <cell r="C19">
            <v>143.69300000000001</v>
          </cell>
        </row>
        <row r="20">
          <cell r="C20">
            <v>148.95863666666699</v>
          </cell>
        </row>
        <row r="21">
          <cell r="C21">
            <v>150.21106166666701</v>
          </cell>
        </row>
        <row r="22">
          <cell r="C22">
            <v>151.78200000000001</v>
          </cell>
        </row>
        <row r="23">
          <cell r="C23">
            <v>151.78200000000001</v>
          </cell>
        </row>
        <row r="24">
          <cell r="C24">
            <v>151.78200000000001</v>
          </cell>
        </row>
        <row r="25">
          <cell r="C25">
            <v>151.78200000000001</v>
          </cell>
        </row>
        <row r="26">
          <cell r="C26">
            <v>151.78200000000001</v>
          </cell>
        </row>
        <row r="27">
          <cell r="C27">
            <v>151.78200000000001</v>
          </cell>
        </row>
        <row r="28">
          <cell r="C28">
            <v>150.252726666667</v>
          </cell>
        </row>
        <row r="29">
          <cell r="C29">
            <v>150.21597499999999</v>
          </cell>
        </row>
        <row r="30">
          <cell r="C30">
            <v>151.78200000000001</v>
          </cell>
        </row>
        <row r="31">
          <cell r="C31">
            <v>151.78200000000001</v>
          </cell>
        </row>
        <row r="32">
          <cell r="C32">
            <v>151.78200000000001</v>
          </cell>
        </row>
        <row r="33">
          <cell r="C33">
            <v>147.21197166666701</v>
          </cell>
        </row>
        <row r="34">
          <cell r="C34">
            <v>143.07</v>
          </cell>
        </row>
        <row r="35">
          <cell r="C35">
            <v>140.995583333334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41681</v>
          </cell>
        </row>
      </sheetData>
      <sheetData sheetId="9"/>
      <sheetData sheetId="10">
        <row r="7">
          <cell r="B7">
            <v>41681</v>
          </cell>
        </row>
      </sheetData>
      <sheetData sheetId="11">
        <row r="7">
          <cell r="B7">
            <v>41681</v>
          </cell>
        </row>
      </sheetData>
      <sheetData sheetId="12">
        <row r="7">
          <cell r="B7">
            <v>41681</v>
          </cell>
        </row>
      </sheetData>
      <sheetData sheetId="13">
        <row r="7">
          <cell r="B7">
            <v>41681</v>
          </cell>
        </row>
      </sheetData>
      <sheetData sheetId="14">
        <row r="36">
          <cell r="B36">
            <v>271.58084415516782</v>
          </cell>
        </row>
      </sheetData>
      <sheetData sheetId="15"/>
      <sheetData sheetId="16">
        <row r="12">
          <cell r="C12">
            <v>139.05602999999999</v>
          </cell>
        </row>
        <row r="13">
          <cell r="C13">
            <v>141.30757</v>
          </cell>
        </row>
        <row r="14">
          <cell r="C14">
            <v>141.57036500000001</v>
          </cell>
        </row>
        <row r="15">
          <cell r="C15">
            <v>141.61621833333299</v>
          </cell>
        </row>
        <row r="16">
          <cell r="C16">
            <v>140.61279166666699</v>
          </cell>
        </row>
        <row r="17">
          <cell r="C17">
            <v>143.07</v>
          </cell>
        </row>
        <row r="18">
          <cell r="C18">
            <v>146.790093333333</v>
          </cell>
        </row>
        <row r="19">
          <cell r="C19">
            <v>145.867686666667</v>
          </cell>
        </row>
        <row r="20">
          <cell r="C20">
            <v>150.159738333333</v>
          </cell>
        </row>
        <row r="21">
          <cell r="C21">
            <v>151.78200000000001</v>
          </cell>
        </row>
        <row r="22">
          <cell r="C22">
            <v>151.78200000000001</v>
          </cell>
        </row>
        <row r="23">
          <cell r="C23">
            <v>153.45779166666699</v>
          </cell>
        </row>
        <row r="24">
          <cell r="C24">
            <v>151.98625000000001</v>
          </cell>
        </row>
        <row r="25">
          <cell r="C25">
            <v>151.99526</v>
          </cell>
        </row>
        <row r="26">
          <cell r="C26">
            <v>151.86778166666701</v>
          </cell>
        </row>
        <row r="27">
          <cell r="C27">
            <v>151.78472333333301</v>
          </cell>
        </row>
        <row r="28">
          <cell r="C28">
            <v>152.559881666667</v>
          </cell>
        </row>
        <row r="29">
          <cell r="C29">
            <v>151.78200000000001</v>
          </cell>
        </row>
        <row r="30">
          <cell r="C30">
            <v>152.68222333333301</v>
          </cell>
        </row>
        <row r="31">
          <cell r="C31">
            <v>155.96945666666701</v>
          </cell>
        </row>
        <row r="32">
          <cell r="C32">
            <v>151.78200000000001</v>
          </cell>
        </row>
        <row r="33">
          <cell r="C33">
            <v>151.78200000000001</v>
          </cell>
        </row>
        <row r="34">
          <cell r="C34">
            <v>150.026176666667</v>
          </cell>
        </row>
        <row r="35">
          <cell r="C35">
            <v>143.69300000000001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41682</v>
          </cell>
        </row>
      </sheetData>
      <sheetData sheetId="9"/>
      <sheetData sheetId="10">
        <row r="7">
          <cell r="B7">
            <v>41682</v>
          </cell>
        </row>
      </sheetData>
      <sheetData sheetId="11">
        <row r="7">
          <cell r="B7">
            <v>41682</v>
          </cell>
        </row>
      </sheetData>
      <sheetData sheetId="12">
        <row r="7">
          <cell r="B7">
            <v>41682</v>
          </cell>
        </row>
      </sheetData>
      <sheetData sheetId="13">
        <row r="7">
          <cell r="B7">
            <v>41682</v>
          </cell>
        </row>
      </sheetData>
      <sheetData sheetId="14">
        <row r="36">
          <cell r="B36">
            <v>292.15332474745179</v>
          </cell>
        </row>
      </sheetData>
      <sheetData sheetId="15"/>
      <sheetData sheetId="16">
        <row r="12">
          <cell r="C12">
            <v>140.74247</v>
          </cell>
        </row>
        <row r="13">
          <cell r="C13">
            <v>140.647265</v>
          </cell>
        </row>
        <row r="14">
          <cell r="C14">
            <v>141.412068333333</v>
          </cell>
        </row>
        <row r="15">
          <cell r="C15">
            <v>141.45955166666701</v>
          </cell>
        </row>
        <row r="16">
          <cell r="C16">
            <v>141.29514499999999</v>
          </cell>
        </row>
        <row r="17">
          <cell r="C17">
            <v>143.07</v>
          </cell>
        </row>
        <row r="18">
          <cell r="C18">
            <v>143.69300000000001</v>
          </cell>
        </row>
        <row r="19">
          <cell r="C19">
            <v>143.69300000000001</v>
          </cell>
        </row>
        <row r="20">
          <cell r="C20">
            <v>145.42103666666699</v>
          </cell>
        </row>
        <row r="21">
          <cell r="C21">
            <v>151.23491166666699</v>
          </cell>
        </row>
        <row r="22">
          <cell r="C22">
            <v>150.43266</v>
          </cell>
        </row>
        <row r="23">
          <cell r="C23">
            <v>151.78200000000001</v>
          </cell>
        </row>
        <row r="24">
          <cell r="C24">
            <v>151.78200000000001</v>
          </cell>
        </row>
        <row r="25">
          <cell r="C25">
            <v>152.07676499999999</v>
          </cell>
        </row>
        <row r="26">
          <cell r="C26">
            <v>154.411978333333</v>
          </cell>
        </row>
        <row r="27">
          <cell r="C27">
            <v>158.44499999999999</v>
          </cell>
        </row>
        <row r="28">
          <cell r="C28">
            <v>152.32869666666701</v>
          </cell>
        </row>
        <row r="29">
          <cell r="C29">
            <v>150.959663333333</v>
          </cell>
        </row>
        <row r="30">
          <cell r="C30">
            <v>151.78200000000001</v>
          </cell>
        </row>
        <row r="31">
          <cell r="C31">
            <v>151.78200000000001</v>
          </cell>
        </row>
        <row r="32">
          <cell r="C32">
            <v>150.44043666666701</v>
          </cell>
        </row>
        <row r="33">
          <cell r="C33">
            <v>150.424348333333</v>
          </cell>
        </row>
        <row r="34">
          <cell r="C34">
            <v>153.002203333333</v>
          </cell>
        </row>
        <row r="35">
          <cell r="C35">
            <v>143.69300000000001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41683</v>
          </cell>
        </row>
      </sheetData>
      <sheetData sheetId="9"/>
      <sheetData sheetId="10">
        <row r="7">
          <cell r="B7">
            <v>41683</v>
          </cell>
        </row>
      </sheetData>
      <sheetData sheetId="11">
        <row r="7">
          <cell r="B7">
            <v>41683</v>
          </cell>
        </row>
      </sheetData>
      <sheetData sheetId="12">
        <row r="7">
          <cell r="B7">
            <v>41683</v>
          </cell>
        </row>
      </sheetData>
      <sheetData sheetId="13">
        <row r="7">
          <cell r="B7">
            <v>41683</v>
          </cell>
        </row>
      </sheetData>
      <sheetData sheetId="14">
        <row r="36">
          <cell r="B36">
            <v>287.49279030005812</v>
          </cell>
        </row>
      </sheetData>
      <sheetData sheetId="15"/>
      <sheetData sheetId="16">
        <row r="12">
          <cell r="C12">
            <v>143.69300000000001</v>
          </cell>
        </row>
        <row r="13">
          <cell r="C13">
            <v>143.69300000000001</v>
          </cell>
        </row>
        <row r="14">
          <cell r="C14">
            <v>139.19108333333301</v>
          </cell>
        </row>
        <row r="15">
          <cell r="C15">
            <v>143.38523499999999</v>
          </cell>
        </row>
        <row r="16">
          <cell r="C16">
            <v>146.69918833333301</v>
          </cell>
        </row>
        <row r="17">
          <cell r="C17">
            <v>154.684676666667</v>
          </cell>
        </row>
        <row r="18">
          <cell r="C18">
            <v>150.39814000000001</v>
          </cell>
        </row>
        <row r="19">
          <cell r="C19">
            <v>150.64328</v>
          </cell>
        </row>
        <row r="20">
          <cell r="C20">
            <v>151.78200000000001</v>
          </cell>
        </row>
        <row r="21">
          <cell r="C21">
            <v>151.78200000000001</v>
          </cell>
        </row>
        <row r="22">
          <cell r="C22">
            <v>151.78200000000001</v>
          </cell>
        </row>
        <row r="23">
          <cell r="C23">
            <v>154.43353999999999</v>
          </cell>
        </row>
        <row r="24">
          <cell r="C24">
            <v>154.79744500000001</v>
          </cell>
        </row>
        <row r="25">
          <cell r="C25">
            <v>152.243648333333</v>
          </cell>
        </row>
        <row r="26">
          <cell r="C26">
            <v>154.722645</v>
          </cell>
        </row>
        <row r="27">
          <cell r="C27">
            <v>154.333458333333</v>
          </cell>
        </row>
        <row r="28">
          <cell r="C28">
            <v>151.97394499999999</v>
          </cell>
        </row>
        <row r="29">
          <cell r="C29">
            <v>151.962661666667</v>
          </cell>
        </row>
        <row r="30">
          <cell r="C30">
            <v>154.04049000000001</v>
          </cell>
        </row>
        <row r="31">
          <cell r="C31">
            <v>152.35986333333301</v>
          </cell>
        </row>
        <row r="32">
          <cell r="C32">
            <v>151.78200000000001</v>
          </cell>
        </row>
        <row r="33">
          <cell r="C33">
            <v>154.90084833333299</v>
          </cell>
        </row>
        <row r="34">
          <cell r="C34">
            <v>146.26909333333299</v>
          </cell>
        </row>
        <row r="35">
          <cell r="C35">
            <v>146.62848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41684</v>
          </cell>
        </row>
      </sheetData>
      <sheetData sheetId="9"/>
      <sheetData sheetId="10">
        <row r="7">
          <cell r="B7">
            <v>41684</v>
          </cell>
        </row>
      </sheetData>
      <sheetData sheetId="11">
        <row r="7">
          <cell r="B7">
            <v>41684</v>
          </cell>
        </row>
      </sheetData>
      <sheetData sheetId="12">
        <row r="7">
          <cell r="B7">
            <v>41684</v>
          </cell>
        </row>
      </sheetData>
      <sheetData sheetId="13">
        <row r="7">
          <cell r="B7">
            <v>41684</v>
          </cell>
        </row>
      </sheetData>
      <sheetData sheetId="14">
        <row r="36">
          <cell r="B36">
            <v>308.1072778075623</v>
          </cell>
        </row>
      </sheetData>
      <sheetData sheetId="15"/>
      <sheetData sheetId="16">
        <row r="12">
          <cell r="C12">
            <v>144.84018666666699</v>
          </cell>
        </row>
        <row r="13">
          <cell r="C13">
            <v>141.031665</v>
          </cell>
        </row>
        <row r="14">
          <cell r="C14">
            <v>140.15350166666701</v>
          </cell>
        </row>
        <row r="15">
          <cell r="C15">
            <v>139.86750000000001</v>
          </cell>
        </row>
        <row r="16">
          <cell r="C16">
            <v>142.71855833333299</v>
          </cell>
        </row>
        <row r="17">
          <cell r="C17">
            <v>145.23192499999999</v>
          </cell>
        </row>
        <row r="18">
          <cell r="C18">
            <v>149.919373333333</v>
          </cell>
        </row>
        <row r="19">
          <cell r="C19">
            <v>150.569803333333</v>
          </cell>
        </row>
        <row r="20">
          <cell r="C20">
            <v>150.582828333333</v>
          </cell>
        </row>
        <row r="21">
          <cell r="C21">
            <v>150.447305</v>
          </cell>
        </row>
        <row r="22">
          <cell r="C22">
            <v>151.78200000000001</v>
          </cell>
        </row>
        <row r="23">
          <cell r="C23">
            <v>152.13972166666699</v>
          </cell>
        </row>
        <row r="24">
          <cell r="C24">
            <v>156.54499999999999</v>
          </cell>
        </row>
        <row r="25">
          <cell r="C25">
            <v>158.876916666667</v>
          </cell>
        </row>
        <row r="26">
          <cell r="C26">
            <v>158.992461666667</v>
          </cell>
        </row>
        <row r="27">
          <cell r="C27">
            <v>159.00557833333301</v>
          </cell>
        </row>
        <row r="28">
          <cell r="C28">
            <v>154.39377833333299</v>
          </cell>
        </row>
        <row r="29">
          <cell r="C29">
            <v>151.79143166666699</v>
          </cell>
        </row>
        <row r="30">
          <cell r="C30">
            <v>151.78422166666701</v>
          </cell>
        </row>
        <row r="31">
          <cell r="C31">
            <v>154.36612</v>
          </cell>
        </row>
        <row r="32">
          <cell r="C32">
            <v>152.11625000000001</v>
          </cell>
        </row>
        <row r="33">
          <cell r="C33">
            <v>151.13056666666699</v>
          </cell>
        </row>
        <row r="34">
          <cell r="C34">
            <v>146.80614666666699</v>
          </cell>
        </row>
        <row r="35">
          <cell r="C35">
            <v>147.946585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41685</v>
          </cell>
        </row>
      </sheetData>
      <sheetData sheetId="9"/>
      <sheetData sheetId="10">
        <row r="7">
          <cell r="B7">
            <v>41685</v>
          </cell>
        </row>
      </sheetData>
      <sheetData sheetId="11">
        <row r="7">
          <cell r="B7">
            <v>41685</v>
          </cell>
        </row>
      </sheetData>
      <sheetData sheetId="12">
        <row r="7">
          <cell r="B7">
            <v>41685</v>
          </cell>
        </row>
      </sheetData>
      <sheetData sheetId="13">
        <row r="7">
          <cell r="B7">
            <v>41685</v>
          </cell>
        </row>
      </sheetData>
      <sheetData sheetId="14">
        <row r="36">
          <cell r="B36">
            <v>277.60957414042986</v>
          </cell>
        </row>
      </sheetData>
      <sheetData sheetId="15"/>
      <sheetData sheetId="16">
        <row r="12">
          <cell r="C12">
            <v>151.23349999999999</v>
          </cell>
        </row>
        <row r="13">
          <cell r="C13">
            <v>144.48688999999999</v>
          </cell>
        </row>
        <row r="14">
          <cell r="C14">
            <v>140.217778333333</v>
          </cell>
        </row>
        <row r="15">
          <cell r="C15">
            <v>139.18697499999999</v>
          </cell>
        </row>
        <row r="16">
          <cell r="C16">
            <v>142.64718500000001</v>
          </cell>
        </row>
        <row r="17">
          <cell r="C17">
            <v>143.69300000000001</v>
          </cell>
        </row>
        <row r="18">
          <cell r="C18">
            <v>139.74131333333301</v>
          </cell>
        </row>
        <row r="19">
          <cell r="C19">
            <v>143.69300000000001</v>
          </cell>
        </row>
        <row r="20">
          <cell r="C20">
            <v>143.69300000000001</v>
          </cell>
        </row>
        <row r="21">
          <cell r="C21">
            <v>145.79574666666699</v>
          </cell>
        </row>
        <row r="22">
          <cell r="C22">
            <v>145.32698666666701</v>
          </cell>
        </row>
        <row r="23">
          <cell r="C23">
            <v>145.27019166666699</v>
          </cell>
        </row>
        <row r="24">
          <cell r="C24">
            <v>145.14811</v>
          </cell>
        </row>
        <row r="25">
          <cell r="C25">
            <v>145.33537833333301</v>
          </cell>
        </row>
        <row r="26">
          <cell r="C26">
            <v>145.41906499999999</v>
          </cell>
        </row>
        <row r="27">
          <cell r="C27">
            <v>146.882258333333</v>
          </cell>
        </row>
        <row r="28">
          <cell r="C28">
            <v>147.87015</v>
          </cell>
        </row>
        <row r="29">
          <cell r="C29">
            <v>146.96478166666699</v>
          </cell>
        </row>
        <row r="30">
          <cell r="C30">
            <v>152.345773333333</v>
          </cell>
        </row>
        <row r="31">
          <cell r="C31">
            <v>151.78200000000001</v>
          </cell>
        </row>
        <row r="32">
          <cell r="C32">
            <v>150.28836315789499</v>
          </cell>
        </row>
        <row r="33">
          <cell r="C33">
            <v>150.13216333333301</v>
          </cell>
        </row>
        <row r="34">
          <cell r="C34">
            <v>147.50303</v>
          </cell>
        </row>
        <row r="35">
          <cell r="C35">
            <v>142.86924999999999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41686</v>
          </cell>
        </row>
      </sheetData>
      <sheetData sheetId="9"/>
      <sheetData sheetId="10">
        <row r="7">
          <cell r="B7">
            <v>41686</v>
          </cell>
        </row>
      </sheetData>
      <sheetData sheetId="11">
        <row r="7">
          <cell r="B7">
            <v>41686</v>
          </cell>
        </row>
      </sheetData>
      <sheetData sheetId="12">
        <row r="7">
          <cell r="B7">
            <v>41686</v>
          </cell>
        </row>
      </sheetData>
      <sheetData sheetId="13">
        <row r="7">
          <cell r="B7">
            <v>41686</v>
          </cell>
        </row>
      </sheetData>
      <sheetData sheetId="14">
        <row r="36">
          <cell r="B36">
            <v>271.61780455958711</v>
          </cell>
        </row>
      </sheetData>
      <sheetData sheetId="15"/>
      <sheetData sheetId="16">
        <row r="12">
          <cell r="C12">
            <v>139.510443333333</v>
          </cell>
        </row>
        <row r="13">
          <cell r="C13">
            <v>140.345278333333</v>
          </cell>
        </row>
        <row r="14">
          <cell r="C14">
            <v>144.25474333333301</v>
          </cell>
        </row>
        <row r="15">
          <cell r="C15">
            <v>128.72</v>
          </cell>
        </row>
        <row r="16">
          <cell r="C16">
            <v>128.72</v>
          </cell>
        </row>
        <row r="17">
          <cell r="C17">
            <v>128.72</v>
          </cell>
        </row>
        <row r="18">
          <cell r="C18">
            <v>134.46</v>
          </cell>
        </row>
        <row r="19">
          <cell r="C19">
            <v>143.07</v>
          </cell>
        </row>
        <row r="20">
          <cell r="C20">
            <v>143.07</v>
          </cell>
        </row>
        <row r="21">
          <cell r="C21">
            <v>143.07</v>
          </cell>
        </row>
        <row r="22">
          <cell r="C22">
            <v>143.07</v>
          </cell>
        </row>
        <row r="23">
          <cell r="C23">
            <v>143.07</v>
          </cell>
        </row>
        <row r="24">
          <cell r="C24">
            <v>143.07</v>
          </cell>
        </row>
        <row r="25">
          <cell r="C25">
            <v>143.07</v>
          </cell>
        </row>
        <row r="26">
          <cell r="C26">
            <v>143.07</v>
          </cell>
        </row>
        <row r="27">
          <cell r="C27">
            <v>143.07</v>
          </cell>
        </row>
        <row r="28">
          <cell r="C28">
            <v>143.07</v>
          </cell>
        </row>
        <row r="29">
          <cell r="C29">
            <v>143.26042166666701</v>
          </cell>
        </row>
        <row r="30">
          <cell r="C30">
            <v>151.484743333333</v>
          </cell>
        </row>
        <row r="31">
          <cell r="C31">
            <v>151.78200000000001</v>
          </cell>
        </row>
        <row r="32">
          <cell r="C32">
            <v>151.460285</v>
          </cell>
        </row>
        <row r="33">
          <cell r="C33">
            <v>147.602261666667</v>
          </cell>
        </row>
        <row r="34">
          <cell r="C34">
            <v>143.140713333333</v>
          </cell>
        </row>
        <row r="35">
          <cell r="C35">
            <v>145.122705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41687</v>
          </cell>
        </row>
      </sheetData>
      <sheetData sheetId="9"/>
      <sheetData sheetId="10">
        <row r="7">
          <cell r="B7">
            <v>41687</v>
          </cell>
        </row>
      </sheetData>
      <sheetData sheetId="11">
        <row r="7">
          <cell r="B7">
            <v>41687</v>
          </cell>
        </row>
      </sheetData>
      <sheetData sheetId="12">
        <row r="7">
          <cell r="B7">
            <v>41687</v>
          </cell>
        </row>
      </sheetData>
      <sheetData sheetId="13">
        <row r="7">
          <cell r="B7">
            <v>41687</v>
          </cell>
        </row>
      </sheetData>
      <sheetData sheetId="14">
        <row r="36">
          <cell r="B36">
            <v>287.08403963839282</v>
          </cell>
        </row>
      </sheetData>
      <sheetData sheetId="15"/>
      <sheetData sheetId="16">
        <row r="12">
          <cell r="C12">
            <v>139.69573333333301</v>
          </cell>
        </row>
        <row r="13">
          <cell r="C13">
            <v>130.66</v>
          </cell>
        </row>
        <row r="14">
          <cell r="C14">
            <v>130.66</v>
          </cell>
        </row>
        <row r="15">
          <cell r="C15">
            <v>130.66</v>
          </cell>
        </row>
        <row r="16">
          <cell r="C16">
            <v>139.68597</v>
          </cell>
        </row>
        <row r="17">
          <cell r="C17">
            <v>146.99</v>
          </cell>
        </row>
        <row r="18">
          <cell r="C18">
            <v>146.99</v>
          </cell>
        </row>
        <row r="19">
          <cell r="C19">
            <v>146.99</v>
          </cell>
        </row>
        <row r="20">
          <cell r="C20">
            <v>146.99</v>
          </cell>
        </row>
        <row r="21">
          <cell r="C21">
            <v>151.84802833333299</v>
          </cell>
        </row>
        <row r="22">
          <cell r="C22">
            <v>151.87469833333299</v>
          </cell>
        </row>
        <row r="23">
          <cell r="C23">
            <v>152.926605</v>
          </cell>
        </row>
        <row r="24">
          <cell r="C24">
            <v>152.95276166666699</v>
          </cell>
        </row>
        <row r="25">
          <cell r="C25">
            <v>152.97064333333299</v>
          </cell>
        </row>
        <row r="26">
          <cell r="C26">
            <v>152.98721166666701</v>
          </cell>
        </row>
        <row r="27">
          <cell r="C27">
            <v>153.00243499999999</v>
          </cell>
        </row>
        <row r="28">
          <cell r="C28">
            <v>152.99050333333301</v>
          </cell>
        </row>
        <row r="29">
          <cell r="C29">
            <v>151.95868999999999</v>
          </cell>
        </row>
        <row r="30">
          <cell r="C30">
            <v>152.69163666666699</v>
          </cell>
        </row>
        <row r="31">
          <cell r="C31">
            <v>152.99799999999999</v>
          </cell>
        </row>
        <row r="32">
          <cell r="C32">
            <v>152.660638333333</v>
          </cell>
        </row>
        <row r="33">
          <cell r="C33">
            <v>147.55649500000001</v>
          </cell>
        </row>
        <row r="34">
          <cell r="C34">
            <v>148.74502333333299</v>
          </cell>
        </row>
        <row r="35">
          <cell r="C35">
            <v>144.79473833333299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IA-31"/>
      <sheetName val="DIA-30"/>
      <sheetName val="DIA-29"/>
      <sheetName val="DIA-28"/>
      <sheetName val="DIA-27"/>
      <sheetName val="DIA-26"/>
      <sheetName val="DIA-25"/>
      <sheetName val="DIA-24"/>
      <sheetName val="DIA-23"/>
      <sheetName val="DIA-22"/>
      <sheetName val="DIA-21"/>
      <sheetName val="DIA-20"/>
      <sheetName val="DIA-19"/>
      <sheetName val="DIA-18"/>
      <sheetName val="DIA-17"/>
      <sheetName val="DIA-16"/>
      <sheetName val="DIA-15"/>
      <sheetName val="DIA-14"/>
      <sheetName val="DIA-13"/>
      <sheetName val="DIA-12"/>
      <sheetName val="DIA-11"/>
      <sheetName val="DIA-10"/>
      <sheetName val="DIA-09"/>
      <sheetName val="DIA-08"/>
      <sheetName val="DIA-07"/>
      <sheetName val="DIA-06"/>
      <sheetName val="DIA-05"/>
      <sheetName val="DIA-04"/>
      <sheetName val="DIA-03"/>
      <sheetName val="DIA-02"/>
      <sheetName val="DIA-01"/>
    </sheetNames>
    <sheetDataSet>
      <sheetData sheetId="0">
        <row r="4">
          <cell r="C4">
            <v>41671</v>
          </cell>
          <cell r="D4">
            <v>41672</v>
          </cell>
          <cell r="E4">
            <v>41673</v>
          </cell>
          <cell r="F4">
            <v>41674</v>
          </cell>
          <cell r="G4">
            <v>41675</v>
          </cell>
          <cell r="H4">
            <v>41676</v>
          </cell>
          <cell r="I4">
            <v>41677</v>
          </cell>
          <cell r="J4">
            <v>41678</v>
          </cell>
          <cell r="K4">
            <v>41679</v>
          </cell>
          <cell r="L4">
            <v>41680</v>
          </cell>
          <cell r="M4">
            <v>41681</v>
          </cell>
          <cell r="N4">
            <v>41682</v>
          </cell>
          <cell r="O4">
            <v>41683</v>
          </cell>
          <cell r="P4">
            <v>41684</v>
          </cell>
          <cell r="Q4">
            <v>41685</v>
          </cell>
          <cell r="R4">
            <v>41686</v>
          </cell>
          <cell r="S4">
            <v>41687</v>
          </cell>
          <cell r="T4">
            <v>41688</v>
          </cell>
          <cell r="U4">
            <v>41689</v>
          </cell>
          <cell r="V4">
            <v>41690</v>
          </cell>
          <cell r="W4">
            <v>41691</v>
          </cell>
          <cell r="X4">
            <v>41692</v>
          </cell>
          <cell r="Y4">
            <v>41693</v>
          </cell>
          <cell r="Z4">
            <v>41694</v>
          </cell>
          <cell r="AA4">
            <v>41695</v>
          </cell>
          <cell r="AB4">
            <v>41696</v>
          </cell>
          <cell r="AC4">
            <v>41697</v>
          </cell>
          <cell r="AD4">
            <v>41698</v>
          </cell>
          <cell r="AE4">
            <v>0</v>
          </cell>
          <cell r="AF4">
            <v>0</v>
          </cell>
          <cell r="AG4">
            <v>0</v>
          </cell>
        </row>
        <row r="29">
          <cell r="C29">
            <v>3441.8709966666679</v>
          </cell>
          <cell r="D29">
            <v>3489.5306283333339</v>
          </cell>
          <cell r="E29">
            <v>3529.6063449999992</v>
          </cell>
          <cell r="F29">
            <v>3561.8381266666643</v>
          </cell>
          <cell r="G29">
            <v>3590.2206816666685</v>
          </cell>
          <cell r="H29">
            <v>3557.2039199999986</v>
          </cell>
          <cell r="I29">
            <v>3468.1716616666681</v>
          </cell>
          <cell r="J29">
            <v>3467.1812566666681</v>
          </cell>
          <cell r="K29">
            <v>3476.3427500000007</v>
          </cell>
          <cell r="L29">
            <v>3491.1223366666686</v>
          </cell>
          <cell r="M29">
            <v>3564.9830383333351</v>
          </cell>
          <cell r="N29">
            <v>3556.0112000000004</v>
          </cell>
          <cell r="O29">
            <v>3608.181721666665</v>
          </cell>
          <cell r="P29">
            <v>3603.0394250000013</v>
          </cell>
          <cell r="Q29">
            <v>3497.5258898245611</v>
          </cell>
          <cell r="R29">
            <v>3409.283594999999</v>
          </cell>
          <cell r="S29">
            <v>3532.2798116666645</v>
          </cell>
          <cell r="T29">
            <v>3578.2636266666655</v>
          </cell>
          <cell r="U29">
            <v>3611.3901733333323</v>
          </cell>
          <cell r="V29">
            <v>3632.4371583333327</v>
          </cell>
          <cell r="W29">
            <v>3631.6145833333317</v>
          </cell>
          <cell r="X29">
            <v>3591.2767183333331</v>
          </cell>
          <cell r="Y29">
            <v>3507.479038333332</v>
          </cell>
          <cell r="Z29">
            <v>3664.7699050000001</v>
          </cell>
          <cell r="AA29">
            <v>3654.3488716666652</v>
          </cell>
          <cell r="AB29">
            <v>3691.6619999999984</v>
          </cell>
          <cell r="AC29">
            <v>3706.2114433333336</v>
          </cell>
          <cell r="AD29">
            <v>3750.6551849999996</v>
          </cell>
          <cell r="AE29">
            <v>0</v>
          </cell>
          <cell r="AF29">
            <v>0</v>
          </cell>
          <cell r="AG29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41688</v>
          </cell>
        </row>
      </sheetData>
      <sheetData sheetId="9"/>
      <sheetData sheetId="10">
        <row r="7">
          <cell r="B7">
            <v>41688</v>
          </cell>
        </row>
      </sheetData>
      <sheetData sheetId="11">
        <row r="7">
          <cell r="B7">
            <v>41688</v>
          </cell>
        </row>
      </sheetData>
      <sheetData sheetId="12">
        <row r="7">
          <cell r="B7">
            <v>41688</v>
          </cell>
        </row>
      </sheetData>
      <sheetData sheetId="13">
        <row r="7">
          <cell r="B7">
            <v>41688</v>
          </cell>
        </row>
      </sheetData>
      <sheetData sheetId="14">
        <row r="36">
          <cell r="B36">
            <v>298.23851129890505</v>
          </cell>
        </row>
      </sheetData>
      <sheetData sheetId="15"/>
      <sheetData sheetId="16">
        <row r="12">
          <cell r="C12">
            <v>142.91077833333301</v>
          </cell>
        </row>
        <row r="13">
          <cell r="C13">
            <v>144.21340166666701</v>
          </cell>
        </row>
        <row r="14">
          <cell r="C14">
            <v>130.66</v>
          </cell>
        </row>
        <row r="15">
          <cell r="C15">
            <v>134.544976666667</v>
          </cell>
        </row>
        <row r="16">
          <cell r="C16">
            <v>145.83616000000001</v>
          </cell>
        </row>
        <row r="17">
          <cell r="C17">
            <v>145.98099999999999</v>
          </cell>
        </row>
        <row r="18">
          <cell r="C18">
            <v>147.1225</v>
          </cell>
        </row>
        <row r="19">
          <cell r="C19">
            <v>147.00259500000001</v>
          </cell>
        </row>
        <row r="20">
          <cell r="C20">
            <v>151.826865</v>
          </cell>
        </row>
        <row r="21">
          <cell r="C21">
            <v>152.68753166666701</v>
          </cell>
        </row>
        <row r="22">
          <cell r="C22">
            <v>152.99799999999999</v>
          </cell>
        </row>
        <row r="23">
          <cell r="C23">
            <v>152.99799999999999</v>
          </cell>
        </row>
        <row r="24">
          <cell r="C24">
            <v>152.99799999999999</v>
          </cell>
        </row>
        <row r="25">
          <cell r="C25">
            <v>152.99799999999999</v>
          </cell>
        </row>
        <row r="26">
          <cell r="C26">
            <v>152.99799999999999</v>
          </cell>
        </row>
        <row r="27">
          <cell r="C27">
            <v>154.27265499999999</v>
          </cell>
        </row>
        <row r="28">
          <cell r="C28">
            <v>152.971133333333</v>
          </cell>
        </row>
        <row r="29">
          <cell r="C29">
            <v>152.71036833333301</v>
          </cell>
        </row>
        <row r="30">
          <cell r="C30">
            <v>156.69285833333299</v>
          </cell>
        </row>
        <row r="31">
          <cell r="C31">
            <v>156.436141666667</v>
          </cell>
        </row>
        <row r="32">
          <cell r="C32">
            <v>152.99799999999999</v>
          </cell>
        </row>
        <row r="33">
          <cell r="C33">
            <v>152.72017</v>
          </cell>
        </row>
        <row r="34">
          <cell r="C34">
            <v>147.71538833333301</v>
          </cell>
        </row>
        <row r="35">
          <cell r="C35">
            <v>143.97110333333299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41689</v>
          </cell>
        </row>
      </sheetData>
      <sheetData sheetId="9"/>
      <sheetData sheetId="10">
        <row r="7">
          <cell r="B7">
            <v>41689</v>
          </cell>
        </row>
      </sheetData>
      <sheetData sheetId="11">
        <row r="7">
          <cell r="B7">
            <v>41689</v>
          </cell>
        </row>
      </sheetData>
      <sheetData sheetId="12">
        <row r="7">
          <cell r="B7">
            <v>41689</v>
          </cell>
        </row>
      </sheetData>
      <sheetData sheetId="13">
        <row r="7">
          <cell r="B7">
            <v>41689</v>
          </cell>
        </row>
      </sheetData>
      <sheetData sheetId="14">
        <row r="36">
          <cell r="B36">
            <v>295.43425742669615</v>
          </cell>
        </row>
      </sheetData>
      <sheetData sheetId="15"/>
      <sheetData sheetId="16">
        <row r="12">
          <cell r="C12">
            <v>142.674428333333</v>
          </cell>
        </row>
        <row r="13">
          <cell r="C13">
            <v>142.86162166666699</v>
          </cell>
        </row>
        <row r="14">
          <cell r="C14">
            <v>142.85234500000001</v>
          </cell>
        </row>
        <row r="15">
          <cell r="C15">
            <v>142.93818999999999</v>
          </cell>
        </row>
        <row r="16">
          <cell r="C16">
            <v>144.44024999999999</v>
          </cell>
        </row>
        <row r="17">
          <cell r="C17">
            <v>147.25899000000001</v>
          </cell>
        </row>
        <row r="18">
          <cell r="C18">
            <v>151.844486666667</v>
          </cell>
        </row>
        <row r="19">
          <cell r="C19">
            <v>151.84279000000001</v>
          </cell>
        </row>
        <row r="20">
          <cell r="C20">
            <v>152.79268833333299</v>
          </cell>
        </row>
        <row r="21">
          <cell r="C21">
            <v>152.99799999999999</v>
          </cell>
        </row>
        <row r="22">
          <cell r="C22">
            <v>152.99799999999999</v>
          </cell>
        </row>
        <row r="23">
          <cell r="C23">
            <v>152.998236666666</v>
          </cell>
        </row>
        <row r="24">
          <cell r="C24">
            <v>154.39953499999999</v>
          </cell>
        </row>
        <row r="25">
          <cell r="C25">
            <v>154.33462</v>
          </cell>
        </row>
        <row r="26">
          <cell r="C26">
            <v>154.34280999999999</v>
          </cell>
        </row>
        <row r="27">
          <cell r="C27">
            <v>155.80212</v>
          </cell>
        </row>
        <row r="28">
          <cell r="C28">
            <v>155.319013333333</v>
          </cell>
        </row>
        <row r="29">
          <cell r="C29">
            <v>151.87153000000001</v>
          </cell>
        </row>
        <row r="30">
          <cell r="C30">
            <v>154.81158833333299</v>
          </cell>
        </row>
        <row r="31">
          <cell r="C31">
            <v>152.99799999999999</v>
          </cell>
        </row>
        <row r="32">
          <cell r="C32">
            <v>156.90705500000001</v>
          </cell>
        </row>
        <row r="33">
          <cell r="C33">
            <v>147.80000000000001</v>
          </cell>
        </row>
        <row r="34">
          <cell r="C34">
            <v>148.32287500000001</v>
          </cell>
        </row>
        <row r="35">
          <cell r="C35">
            <v>145.98099999999999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41690</v>
          </cell>
        </row>
      </sheetData>
      <sheetData sheetId="9"/>
      <sheetData sheetId="10">
        <row r="7">
          <cell r="B7">
            <v>41690</v>
          </cell>
        </row>
      </sheetData>
      <sheetData sheetId="11">
        <row r="7">
          <cell r="B7">
            <v>41690</v>
          </cell>
        </row>
      </sheetData>
      <sheetData sheetId="12">
        <row r="7">
          <cell r="B7">
            <v>41690</v>
          </cell>
        </row>
      </sheetData>
      <sheetData sheetId="13">
        <row r="7">
          <cell r="B7">
            <v>41690</v>
          </cell>
        </row>
      </sheetData>
      <sheetData sheetId="14">
        <row r="36">
          <cell r="B36">
            <v>292.16553719283439</v>
          </cell>
        </row>
      </sheetData>
      <sheetData sheetId="15"/>
      <sheetData sheetId="16">
        <row r="12">
          <cell r="C12">
            <v>141.46199999999999</v>
          </cell>
        </row>
        <row r="13">
          <cell r="C13">
            <v>141.778265</v>
          </cell>
        </row>
        <row r="14">
          <cell r="C14">
            <v>142.00400666666599</v>
          </cell>
        </row>
        <row r="15">
          <cell r="C15">
            <v>141.46333833333301</v>
          </cell>
        </row>
        <row r="16">
          <cell r="C16">
            <v>141.46199999999999</v>
          </cell>
        </row>
        <row r="17">
          <cell r="C17">
            <v>146.94521333333299</v>
          </cell>
        </row>
        <row r="18">
          <cell r="C18">
            <v>147.36633499999999</v>
          </cell>
        </row>
        <row r="19">
          <cell r="C19">
            <v>151.79907333333301</v>
          </cell>
        </row>
        <row r="20">
          <cell r="C20">
            <v>152.63144500000001</v>
          </cell>
        </row>
        <row r="21">
          <cell r="C21">
            <v>152.99799999999999</v>
          </cell>
        </row>
        <row r="22">
          <cell r="C22">
            <v>152.99799999999999</v>
          </cell>
        </row>
        <row r="23">
          <cell r="C23">
            <v>154.30336</v>
          </cell>
        </row>
        <row r="24">
          <cell r="C24">
            <v>157.69071333333301</v>
          </cell>
        </row>
        <row r="25">
          <cell r="C25">
            <v>157.985401666667</v>
          </cell>
        </row>
        <row r="26">
          <cell r="C26">
            <v>162.00427166666699</v>
          </cell>
        </row>
        <row r="27">
          <cell r="C27">
            <v>161.40201666666701</v>
          </cell>
        </row>
        <row r="28">
          <cell r="C28">
            <v>158.74696</v>
          </cell>
        </row>
        <row r="29">
          <cell r="C29">
            <v>152.99799999999999</v>
          </cell>
        </row>
        <row r="30">
          <cell r="C30">
            <v>158.183955</v>
          </cell>
        </row>
        <row r="31">
          <cell r="C31">
            <v>154.911235</v>
          </cell>
        </row>
        <row r="32">
          <cell r="C32">
            <v>152.99799999999999</v>
          </cell>
        </row>
        <row r="33">
          <cell r="C33">
            <v>152.91657166666701</v>
          </cell>
        </row>
        <row r="34">
          <cell r="C34">
            <v>147.72687166666699</v>
          </cell>
        </row>
        <row r="35">
          <cell r="C35">
            <v>147.662125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41691</v>
          </cell>
        </row>
      </sheetData>
      <sheetData sheetId="9"/>
      <sheetData sheetId="10">
        <row r="7">
          <cell r="B7">
            <v>41691</v>
          </cell>
        </row>
      </sheetData>
      <sheetData sheetId="11">
        <row r="7">
          <cell r="B7">
            <v>41691</v>
          </cell>
        </row>
      </sheetData>
      <sheetData sheetId="12">
        <row r="7">
          <cell r="B7">
            <v>41691</v>
          </cell>
        </row>
      </sheetData>
      <sheetData sheetId="13">
        <row r="7">
          <cell r="B7">
            <v>41691</v>
          </cell>
        </row>
      </sheetData>
      <sheetData sheetId="14">
        <row r="36">
          <cell r="B36">
            <v>296.84273111436704</v>
          </cell>
        </row>
      </sheetData>
      <sheetData sheetId="15"/>
      <sheetData sheetId="16">
        <row r="12">
          <cell r="C12">
            <v>148.49852833333301</v>
          </cell>
        </row>
        <row r="13">
          <cell r="C13">
            <v>147.041865</v>
          </cell>
        </row>
        <row r="14">
          <cell r="C14">
            <v>142.45245666666699</v>
          </cell>
        </row>
        <row r="15">
          <cell r="C15">
            <v>141.705246666666</v>
          </cell>
        </row>
        <row r="16">
          <cell r="C16">
            <v>141.600118333333</v>
          </cell>
        </row>
        <row r="17">
          <cell r="C17">
            <v>147.212803333333</v>
          </cell>
        </row>
        <row r="18">
          <cell r="C18">
            <v>147.51920166666699</v>
          </cell>
        </row>
        <row r="19">
          <cell r="C19">
            <v>151.832516666667</v>
          </cell>
        </row>
        <row r="20">
          <cell r="C20">
            <v>152.99799999999999</v>
          </cell>
        </row>
        <row r="21">
          <cell r="C21">
            <v>152.99799999999999</v>
          </cell>
        </row>
        <row r="22">
          <cell r="C22">
            <v>152.99799999999999</v>
          </cell>
        </row>
        <row r="23">
          <cell r="C23">
            <v>152.99799999999999</v>
          </cell>
        </row>
        <row r="24">
          <cell r="C24">
            <v>154.20352333333301</v>
          </cell>
        </row>
        <row r="25">
          <cell r="C25">
            <v>154.62886499999999</v>
          </cell>
        </row>
        <row r="26">
          <cell r="C26">
            <v>154.64209500000001</v>
          </cell>
        </row>
        <row r="27">
          <cell r="C27">
            <v>157.254435</v>
          </cell>
        </row>
        <row r="28">
          <cell r="C28">
            <v>154.29562833333301</v>
          </cell>
        </row>
        <row r="29">
          <cell r="C29">
            <v>152.99799999999999</v>
          </cell>
        </row>
        <row r="30">
          <cell r="C30">
            <v>154.09626</v>
          </cell>
        </row>
        <row r="31">
          <cell r="C31">
            <v>156.44346666666701</v>
          </cell>
        </row>
        <row r="32">
          <cell r="C32">
            <v>152.99799999999999</v>
          </cell>
        </row>
        <row r="33">
          <cell r="C33">
            <v>152.42517833333301</v>
          </cell>
        </row>
        <row r="34">
          <cell r="C34">
            <v>154.068436666667</v>
          </cell>
        </row>
        <row r="35">
          <cell r="C35">
            <v>153.705958333333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41692</v>
          </cell>
        </row>
      </sheetData>
      <sheetData sheetId="9"/>
      <sheetData sheetId="10">
        <row r="7">
          <cell r="B7">
            <v>41692</v>
          </cell>
        </row>
      </sheetData>
      <sheetData sheetId="11">
        <row r="7">
          <cell r="B7">
            <v>41692</v>
          </cell>
        </row>
      </sheetData>
      <sheetData sheetId="12">
        <row r="7">
          <cell r="B7">
            <v>41692</v>
          </cell>
        </row>
      </sheetData>
      <sheetData sheetId="13">
        <row r="7">
          <cell r="B7">
            <v>41692</v>
          </cell>
        </row>
      </sheetData>
      <sheetData sheetId="14">
        <row r="36">
          <cell r="B36">
            <v>288.9436959562164</v>
          </cell>
        </row>
      </sheetData>
      <sheetData sheetId="15"/>
      <sheetData sheetId="16">
        <row r="12">
          <cell r="C12">
            <v>147.69094000000001</v>
          </cell>
        </row>
        <row r="13">
          <cell r="C13">
            <v>147.75810000000001</v>
          </cell>
        </row>
        <row r="14">
          <cell r="C14">
            <v>147.61992499999999</v>
          </cell>
        </row>
        <row r="15">
          <cell r="C15">
            <v>145.98099999999999</v>
          </cell>
        </row>
        <row r="16">
          <cell r="C16">
            <v>148.30464000000001</v>
          </cell>
        </row>
        <row r="17">
          <cell r="C17">
            <v>147.587298333333</v>
          </cell>
        </row>
        <row r="18">
          <cell r="C18">
            <v>147.968641666667</v>
          </cell>
        </row>
        <row r="19">
          <cell r="C19">
            <v>147.69098</v>
          </cell>
        </row>
        <row r="20">
          <cell r="C20">
            <v>151.820083333333</v>
          </cell>
        </row>
        <row r="21">
          <cell r="C21">
            <v>147.80000000000001</v>
          </cell>
        </row>
        <row r="22">
          <cell r="C22">
            <v>151.77922000000001</v>
          </cell>
        </row>
        <row r="23">
          <cell r="C23">
            <v>152.59092166666699</v>
          </cell>
        </row>
        <row r="24">
          <cell r="C24">
            <v>152.542106666667</v>
          </cell>
        </row>
        <row r="25">
          <cell r="C25">
            <v>152.54150833333301</v>
          </cell>
        </row>
        <row r="26">
          <cell r="C26">
            <v>152.39783333333301</v>
          </cell>
        </row>
        <row r="27">
          <cell r="C27">
            <v>152.60619500000001</v>
          </cell>
        </row>
        <row r="28">
          <cell r="C28">
            <v>147.751691666667</v>
          </cell>
        </row>
        <row r="29">
          <cell r="C29">
            <v>147.739366666667</v>
          </cell>
        </row>
        <row r="30">
          <cell r="C30">
            <v>153.00739833333299</v>
          </cell>
        </row>
        <row r="31">
          <cell r="C31">
            <v>152.99799999999999</v>
          </cell>
        </row>
        <row r="32">
          <cell r="C32">
            <v>151.756693333333</v>
          </cell>
        </row>
        <row r="33">
          <cell r="C33">
            <v>147.80000000000001</v>
          </cell>
        </row>
        <row r="34">
          <cell r="C34">
            <v>147.80000000000001</v>
          </cell>
        </row>
        <row r="35">
          <cell r="C35">
            <v>147.74417500000001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41693</v>
          </cell>
        </row>
      </sheetData>
      <sheetData sheetId="9"/>
      <sheetData sheetId="10">
        <row r="7">
          <cell r="B7">
            <v>41693</v>
          </cell>
        </row>
      </sheetData>
      <sheetData sheetId="11">
        <row r="7">
          <cell r="B7">
            <v>41693</v>
          </cell>
        </row>
      </sheetData>
      <sheetData sheetId="12">
        <row r="7">
          <cell r="B7">
            <v>41693</v>
          </cell>
        </row>
      </sheetData>
      <sheetData sheetId="13">
        <row r="7">
          <cell r="B7">
            <v>41693</v>
          </cell>
        </row>
      </sheetData>
      <sheetData sheetId="14">
        <row r="36">
          <cell r="B36">
            <v>236.16776296021476</v>
          </cell>
        </row>
      </sheetData>
      <sheetData sheetId="15"/>
      <sheetData sheetId="16">
        <row r="12">
          <cell r="C12">
            <v>141.58654000000001</v>
          </cell>
        </row>
        <row r="13">
          <cell r="C13">
            <v>143.23735500000001</v>
          </cell>
        </row>
        <row r="14">
          <cell r="C14">
            <v>130.66</v>
          </cell>
        </row>
        <row r="15">
          <cell r="C15">
            <v>130.66</v>
          </cell>
        </row>
        <row r="16">
          <cell r="C16">
            <v>137.34676999999999</v>
          </cell>
        </row>
        <row r="17">
          <cell r="C17">
            <v>142.993398333333</v>
          </cell>
        </row>
        <row r="18">
          <cell r="C18">
            <v>142.72404</v>
          </cell>
        </row>
        <row r="19">
          <cell r="C19">
            <v>148.07342499999999</v>
          </cell>
        </row>
        <row r="20">
          <cell r="C20">
            <v>147.63001333333301</v>
          </cell>
        </row>
        <row r="21">
          <cell r="C21">
            <v>147.80000000000001</v>
          </cell>
        </row>
        <row r="22">
          <cell r="C22">
            <v>147.80000000000001</v>
          </cell>
        </row>
        <row r="23">
          <cell r="C23">
            <v>147.80000000000001</v>
          </cell>
        </row>
        <row r="24">
          <cell r="C24">
            <v>147.80000000000001</v>
          </cell>
        </row>
        <row r="25">
          <cell r="C25">
            <v>151.86918333333301</v>
          </cell>
        </row>
        <row r="26">
          <cell r="C26">
            <v>152.99799999999999</v>
          </cell>
        </row>
        <row r="27">
          <cell r="C27">
            <v>152.99799999999999</v>
          </cell>
        </row>
        <row r="28">
          <cell r="C28">
            <v>147.80000000000001</v>
          </cell>
        </row>
        <row r="29">
          <cell r="C29">
            <v>147.80000000000001</v>
          </cell>
        </row>
        <row r="30">
          <cell r="C30">
            <v>152.818688333333</v>
          </cell>
        </row>
        <row r="31">
          <cell r="C31">
            <v>152.99799999999999</v>
          </cell>
        </row>
        <row r="32">
          <cell r="C32">
            <v>152.43306999999999</v>
          </cell>
        </row>
        <row r="33">
          <cell r="C33">
            <v>147.80000000000001</v>
          </cell>
        </row>
        <row r="34">
          <cell r="C34">
            <v>147.62965</v>
          </cell>
        </row>
        <row r="35">
          <cell r="C35">
            <v>144.222905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41694</v>
          </cell>
        </row>
      </sheetData>
      <sheetData sheetId="9"/>
      <sheetData sheetId="10">
        <row r="7">
          <cell r="B7">
            <v>41694</v>
          </cell>
        </row>
      </sheetData>
      <sheetData sheetId="11">
        <row r="7">
          <cell r="B7">
            <v>41694</v>
          </cell>
        </row>
      </sheetData>
      <sheetData sheetId="12">
        <row r="7">
          <cell r="B7">
            <v>41694</v>
          </cell>
        </row>
      </sheetData>
      <sheetData sheetId="13">
        <row r="7">
          <cell r="B7">
            <v>41694</v>
          </cell>
        </row>
      </sheetData>
      <sheetData sheetId="14">
        <row r="36">
          <cell r="B36">
            <v>281.36048378925665</v>
          </cell>
        </row>
      </sheetData>
      <sheetData sheetId="15"/>
      <sheetData sheetId="16">
        <row r="12">
          <cell r="C12">
            <v>143.95279666666701</v>
          </cell>
        </row>
        <row r="13">
          <cell r="C13">
            <v>143.95193499999999</v>
          </cell>
        </row>
        <row r="14">
          <cell r="C14">
            <v>137.159973333333</v>
          </cell>
        </row>
        <row r="15">
          <cell r="C15">
            <v>140.88946166666699</v>
          </cell>
        </row>
        <row r="16">
          <cell r="C16">
            <v>152.508103333333</v>
          </cell>
        </row>
        <row r="17">
          <cell r="C17">
            <v>149.45586666666699</v>
          </cell>
        </row>
        <row r="18">
          <cell r="C18">
            <v>148.0274</v>
          </cell>
        </row>
        <row r="19">
          <cell r="C19">
            <v>152.894241666667</v>
          </cell>
        </row>
        <row r="20">
          <cell r="C20">
            <v>153.999153333333</v>
          </cell>
        </row>
        <row r="21">
          <cell r="C21">
            <v>154.054961666667</v>
          </cell>
        </row>
        <row r="22">
          <cell r="C22">
            <v>154.22139999999999</v>
          </cell>
        </row>
        <row r="23">
          <cell r="C23">
            <v>154.24</v>
          </cell>
        </row>
        <row r="24">
          <cell r="C24">
            <v>156.37513999999999</v>
          </cell>
        </row>
        <row r="25">
          <cell r="C25">
            <v>157.167888333333</v>
          </cell>
        </row>
        <row r="26">
          <cell r="C26">
            <v>164.57141666666701</v>
          </cell>
        </row>
        <row r="27">
          <cell r="C27">
            <v>162.500693333333</v>
          </cell>
        </row>
        <row r="28">
          <cell r="C28">
            <v>163.43517666666699</v>
          </cell>
        </row>
        <row r="29">
          <cell r="C29">
            <v>155.99322166666701</v>
          </cell>
        </row>
        <row r="30">
          <cell r="C30">
            <v>156.14667333333301</v>
          </cell>
        </row>
        <row r="31">
          <cell r="C31">
            <v>156.28791333333299</v>
          </cell>
        </row>
        <row r="32">
          <cell r="C32">
            <v>154.22450000000001</v>
          </cell>
        </row>
        <row r="33">
          <cell r="C33">
            <v>156.78804</v>
          </cell>
        </row>
        <row r="34">
          <cell r="C34">
            <v>149.522723333333</v>
          </cell>
        </row>
        <row r="35">
          <cell r="C35">
            <v>146.40122500000001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41695</v>
          </cell>
        </row>
      </sheetData>
      <sheetData sheetId="9"/>
      <sheetData sheetId="10">
        <row r="7">
          <cell r="B7">
            <v>41695</v>
          </cell>
        </row>
      </sheetData>
      <sheetData sheetId="11">
        <row r="7">
          <cell r="B7">
            <v>41695</v>
          </cell>
        </row>
      </sheetData>
      <sheetData sheetId="12">
        <row r="7">
          <cell r="B7">
            <v>41695</v>
          </cell>
        </row>
      </sheetData>
      <sheetData sheetId="13">
        <row r="7">
          <cell r="B7">
            <v>41695</v>
          </cell>
        </row>
      </sheetData>
      <sheetData sheetId="14">
        <row r="36">
          <cell r="B36">
            <v>262.61365500852844</v>
          </cell>
        </row>
      </sheetData>
      <sheetData sheetId="15"/>
      <sheetData sheetId="16">
        <row r="12">
          <cell r="C12">
            <v>144.792573333333</v>
          </cell>
        </row>
        <row r="13">
          <cell r="C13">
            <v>145.14139333333301</v>
          </cell>
        </row>
        <row r="14">
          <cell r="C14">
            <v>145.11332166666699</v>
          </cell>
        </row>
        <row r="15">
          <cell r="C15">
            <v>147.577261666667</v>
          </cell>
        </row>
        <row r="16">
          <cell r="C16">
            <v>144.51682</v>
          </cell>
        </row>
        <row r="17">
          <cell r="C17">
            <v>149.10056666666699</v>
          </cell>
        </row>
        <row r="18">
          <cell r="C18">
            <v>148.81287499999999</v>
          </cell>
        </row>
        <row r="19">
          <cell r="C19">
            <v>148.42162999999999</v>
          </cell>
        </row>
        <row r="20">
          <cell r="C20">
            <v>154.19438333333301</v>
          </cell>
        </row>
        <row r="21">
          <cell r="C21">
            <v>154.24</v>
          </cell>
        </row>
        <row r="22">
          <cell r="C22">
            <v>154.24</v>
          </cell>
        </row>
        <row r="23">
          <cell r="C23">
            <v>158.66838166666699</v>
          </cell>
        </row>
        <row r="24">
          <cell r="C24">
            <v>155.86685333333301</v>
          </cell>
        </row>
        <row r="25">
          <cell r="C25">
            <v>156.13030499999999</v>
          </cell>
        </row>
        <row r="26">
          <cell r="C26">
            <v>157.859141666667</v>
          </cell>
        </row>
        <row r="27">
          <cell r="C27">
            <v>157.77668666666699</v>
          </cell>
        </row>
        <row r="28">
          <cell r="C28">
            <v>155.77044333333299</v>
          </cell>
        </row>
        <row r="29">
          <cell r="C29">
            <v>155.43344833333299</v>
          </cell>
        </row>
        <row r="30">
          <cell r="C30">
            <v>155.05783333333301</v>
          </cell>
        </row>
        <row r="31">
          <cell r="C31">
            <v>155.33297833333299</v>
          </cell>
        </row>
        <row r="32">
          <cell r="C32">
            <v>154.24</v>
          </cell>
        </row>
        <row r="33">
          <cell r="C33">
            <v>154.09313333333299</v>
          </cell>
        </row>
        <row r="34">
          <cell r="C34">
            <v>153.63323666666699</v>
          </cell>
        </row>
        <row r="35">
          <cell r="C35">
            <v>148.33560499999999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41696</v>
          </cell>
        </row>
      </sheetData>
      <sheetData sheetId="9"/>
      <sheetData sheetId="10">
        <row r="7">
          <cell r="B7">
            <v>41696</v>
          </cell>
        </row>
      </sheetData>
      <sheetData sheetId="11">
        <row r="7">
          <cell r="B7">
            <v>41696</v>
          </cell>
        </row>
      </sheetData>
      <sheetData sheetId="12">
        <row r="7">
          <cell r="B7">
            <v>41696</v>
          </cell>
        </row>
      </sheetData>
      <sheetData sheetId="13">
        <row r="7">
          <cell r="B7">
            <v>41696</v>
          </cell>
        </row>
      </sheetData>
      <sheetData sheetId="14">
        <row r="36">
          <cell r="B36">
            <v>275.35622127706864</v>
          </cell>
        </row>
      </sheetData>
      <sheetData sheetId="15"/>
      <sheetData sheetId="16">
        <row r="12">
          <cell r="C12">
            <v>149.301148333333</v>
          </cell>
        </row>
        <row r="13">
          <cell r="C13">
            <v>142.55989500000001</v>
          </cell>
        </row>
        <row r="14">
          <cell r="C14">
            <v>142.74336</v>
          </cell>
        </row>
        <row r="15">
          <cell r="C15">
            <v>142.59436666666701</v>
          </cell>
        </row>
        <row r="16">
          <cell r="C16">
            <v>148.80919666666699</v>
          </cell>
        </row>
        <row r="17">
          <cell r="C17">
            <v>148.231495</v>
          </cell>
        </row>
        <row r="18">
          <cell r="C18">
            <v>148.719658333333</v>
          </cell>
        </row>
        <row r="19">
          <cell r="C19">
            <v>154.45453333333299</v>
          </cell>
        </row>
        <row r="20">
          <cell r="C20">
            <v>154.24</v>
          </cell>
        </row>
        <row r="21">
          <cell r="C21">
            <v>154.24</v>
          </cell>
        </row>
        <row r="22">
          <cell r="C22">
            <v>155.86606</v>
          </cell>
        </row>
        <row r="23">
          <cell r="C23">
            <v>155.96084833333299</v>
          </cell>
        </row>
        <row r="24">
          <cell r="C24">
            <v>155.77007499999999</v>
          </cell>
        </row>
        <row r="25">
          <cell r="C25">
            <v>160.00104666666701</v>
          </cell>
        </row>
        <row r="26">
          <cell r="C26">
            <v>162.50148833333299</v>
          </cell>
        </row>
        <row r="27">
          <cell r="C27">
            <v>162.60807</v>
          </cell>
        </row>
        <row r="28">
          <cell r="C28">
            <v>160.922828333333</v>
          </cell>
        </row>
        <row r="29">
          <cell r="C29">
            <v>154.92727333333301</v>
          </cell>
        </row>
        <row r="30">
          <cell r="C30">
            <v>157.740491666667</v>
          </cell>
        </row>
        <row r="31">
          <cell r="C31">
            <v>163.062968333333</v>
          </cell>
        </row>
        <row r="32">
          <cell r="C32">
            <v>157.60483833333299</v>
          </cell>
        </row>
        <row r="33">
          <cell r="C33">
            <v>154.16346999999999</v>
          </cell>
        </row>
        <row r="34">
          <cell r="C34">
            <v>152.33978833333299</v>
          </cell>
        </row>
        <row r="35">
          <cell r="C35">
            <v>152.29910000000001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41697</v>
          </cell>
        </row>
      </sheetData>
      <sheetData sheetId="9"/>
      <sheetData sheetId="10">
        <row r="7">
          <cell r="B7">
            <v>41697</v>
          </cell>
        </row>
      </sheetData>
      <sheetData sheetId="11">
        <row r="7">
          <cell r="B7">
            <v>41697</v>
          </cell>
        </row>
      </sheetData>
      <sheetData sheetId="12">
        <row r="7">
          <cell r="B7">
            <v>41697</v>
          </cell>
        </row>
      </sheetData>
      <sheetData sheetId="13">
        <row r="7">
          <cell r="B7">
            <v>41697</v>
          </cell>
        </row>
      </sheetData>
      <sheetData sheetId="14">
        <row r="36">
          <cell r="B36">
            <v>284.7087158968518</v>
          </cell>
        </row>
      </sheetData>
      <sheetData sheetId="15"/>
      <sheetData sheetId="16">
        <row r="12">
          <cell r="C12">
            <v>148.14567666666699</v>
          </cell>
        </row>
        <row r="13">
          <cell r="C13">
            <v>148.53500666666699</v>
          </cell>
        </row>
        <row r="14">
          <cell r="C14">
            <v>148.76331166666699</v>
          </cell>
        </row>
        <row r="15">
          <cell r="C15">
            <v>148.00259</v>
          </cell>
        </row>
        <row r="16">
          <cell r="C16">
            <v>147.94050166666699</v>
          </cell>
        </row>
        <row r="17">
          <cell r="C17">
            <v>152.87968000000001</v>
          </cell>
        </row>
        <row r="18">
          <cell r="C18">
            <v>154.054</v>
          </cell>
        </row>
        <row r="19">
          <cell r="C19">
            <v>154.054</v>
          </cell>
        </row>
        <row r="20">
          <cell r="C20">
            <v>154.24</v>
          </cell>
        </row>
        <row r="21">
          <cell r="C21">
            <v>154.24</v>
          </cell>
        </row>
        <row r="22">
          <cell r="C22">
            <v>155.27217999999999</v>
          </cell>
        </row>
        <row r="23">
          <cell r="C23">
            <v>155.20971333333301</v>
          </cell>
        </row>
        <row r="24">
          <cell r="C24">
            <v>155.25059166666699</v>
          </cell>
        </row>
        <row r="25">
          <cell r="C25">
            <v>155.22814333333301</v>
          </cell>
        </row>
        <row r="26">
          <cell r="C26">
            <v>160.07300000000001</v>
          </cell>
        </row>
        <row r="27">
          <cell r="C27">
            <v>162.710133333333</v>
          </cell>
        </row>
        <row r="28">
          <cell r="C28">
            <v>159.32375166666699</v>
          </cell>
        </row>
        <row r="29">
          <cell r="C29">
            <v>154.764331666667</v>
          </cell>
        </row>
        <row r="30">
          <cell r="C30">
            <v>162.714853333333</v>
          </cell>
        </row>
        <row r="31">
          <cell r="C31">
            <v>164.264573333333</v>
          </cell>
        </row>
        <row r="32">
          <cell r="C32">
            <v>159.74503999999999</v>
          </cell>
        </row>
        <row r="33">
          <cell r="C33">
            <v>154.18553499999999</v>
          </cell>
        </row>
        <row r="34">
          <cell r="C34">
            <v>148.15723333333301</v>
          </cell>
        </row>
        <row r="35">
          <cell r="C35">
            <v>148.457596666667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41671</v>
          </cell>
        </row>
      </sheetData>
      <sheetData sheetId="9"/>
      <sheetData sheetId="10">
        <row r="7">
          <cell r="B7">
            <v>41671</v>
          </cell>
        </row>
      </sheetData>
      <sheetData sheetId="11">
        <row r="7">
          <cell r="B7">
            <v>41671</v>
          </cell>
        </row>
      </sheetData>
      <sheetData sheetId="12">
        <row r="7">
          <cell r="B7">
            <v>41671</v>
          </cell>
        </row>
      </sheetData>
      <sheetData sheetId="13">
        <row r="7">
          <cell r="B7">
            <v>41671</v>
          </cell>
        </row>
      </sheetData>
      <sheetData sheetId="14">
        <row r="36">
          <cell r="B36">
            <v>281.46723201940176</v>
          </cell>
        </row>
      </sheetData>
      <sheetData sheetId="15"/>
      <sheetData sheetId="16">
        <row r="12">
          <cell r="C12">
            <v>142.69504000000001</v>
          </cell>
        </row>
        <row r="13">
          <cell r="C13">
            <v>125.69</v>
          </cell>
        </row>
        <row r="14">
          <cell r="C14">
            <v>125.69</v>
          </cell>
        </row>
        <row r="15">
          <cell r="C15">
            <v>127.304166666667</v>
          </cell>
        </row>
        <row r="16">
          <cell r="C16">
            <v>145.06</v>
          </cell>
        </row>
        <row r="17">
          <cell r="C17">
            <v>136.341385</v>
          </cell>
        </row>
        <row r="18">
          <cell r="C18">
            <v>141.189201666667</v>
          </cell>
        </row>
        <row r="19">
          <cell r="C19">
            <v>143.36322166666699</v>
          </cell>
        </row>
        <row r="20">
          <cell r="C20">
            <v>145.06</v>
          </cell>
        </row>
        <row r="21">
          <cell r="C21">
            <v>145.06</v>
          </cell>
        </row>
        <row r="22">
          <cell r="C22">
            <v>148.21417333333301</v>
          </cell>
        </row>
        <row r="23">
          <cell r="C23">
            <v>146.005191666667</v>
          </cell>
        </row>
        <row r="24">
          <cell r="C24">
            <v>145.168871666667</v>
          </cell>
        </row>
        <row r="25">
          <cell r="C25">
            <v>145.30063999999999</v>
          </cell>
        </row>
        <row r="26">
          <cell r="C26">
            <v>147.80179833333301</v>
          </cell>
        </row>
        <row r="27">
          <cell r="C27">
            <v>146.316826666667</v>
          </cell>
        </row>
        <row r="28">
          <cell r="C28">
            <v>146.06583333333299</v>
          </cell>
        </row>
        <row r="29">
          <cell r="C29">
            <v>148.332803333333</v>
          </cell>
        </row>
        <row r="30">
          <cell r="C30">
            <v>151.86785499999999</v>
          </cell>
        </row>
        <row r="31">
          <cell r="C31">
            <v>151.70699999999999</v>
          </cell>
        </row>
        <row r="32">
          <cell r="C32">
            <v>151.39162666666701</v>
          </cell>
        </row>
        <row r="33">
          <cell r="C33">
            <v>146.55826166666699</v>
          </cell>
        </row>
        <row r="34">
          <cell r="C34">
            <v>145.06</v>
          </cell>
        </row>
        <row r="35">
          <cell r="C35">
            <v>144.62710000000001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41698</v>
          </cell>
        </row>
      </sheetData>
      <sheetData sheetId="9"/>
      <sheetData sheetId="10">
        <row r="7">
          <cell r="B7">
            <v>41698</v>
          </cell>
        </row>
      </sheetData>
      <sheetData sheetId="11">
        <row r="7">
          <cell r="B7">
            <v>41698</v>
          </cell>
        </row>
      </sheetData>
      <sheetData sheetId="12">
        <row r="7">
          <cell r="B7">
            <v>41698</v>
          </cell>
        </row>
      </sheetData>
      <sheetData sheetId="13">
        <row r="7">
          <cell r="B7">
            <v>41698</v>
          </cell>
        </row>
      </sheetData>
      <sheetData sheetId="14">
        <row r="36">
          <cell r="B36">
            <v>292.45764577134037</v>
          </cell>
        </row>
      </sheetData>
      <sheetData sheetId="15"/>
      <sheetData sheetId="16">
        <row r="12">
          <cell r="C12">
            <v>142.528488333333</v>
          </cell>
        </row>
        <row r="13">
          <cell r="C13">
            <v>142.610176666667</v>
          </cell>
        </row>
        <row r="14">
          <cell r="C14">
            <v>142.560466666667</v>
          </cell>
        </row>
        <row r="15">
          <cell r="C15">
            <v>147.949221666667</v>
          </cell>
        </row>
        <row r="16">
          <cell r="C16">
            <v>153.683083333333</v>
          </cell>
        </row>
        <row r="17">
          <cell r="C17">
            <v>154.054</v>
          </cell>
        </row>
        <row r="18">
          <cell r="C18">
            <v>154.054</v>
          </cell>
        </row>
        <row r="19">
          <cell r="C19">
            <v>155.42641166666701</v>
          </cell>
        </row>
        <row r="20">
          <cell r="C20">
            <v>157.94047166666701</v>
          </cell>
        </row>
        <row r="21">
          <cell r="C21">
            <v>157.76372000000001</v>
          </cell>
        </row>
        <row r="22">
          <cell r="C22">
            <v>162.697943333333</v>
          </cell>
        </row>
        <row r="23">
          <cell r="C23">
            <v>163.06418500000001</v>
          </cell>
        </row>
        <row r="24">
          <cell r="C24">
            <v>162.005</v>
          </cell>
        </row>
        <row r="25">
          <cell r="C25">
            <v>160.07300000000001</v>
          </cell>
        </row>
        <row r="26">
          <cell r="C26">
            <v>162.64025333333299</v>
          </cell>
        </row>
        <row r="27">
          <cell r="C27">
            <v>162.60688999999999</v>
          </cell>
        </row>
        <row r="28">
          <cell r="C28">
            <v>163.087543333333</v>
          </cell>
        </row>
        <row r="29">
          <cell r="C29">
            <v>157.76465166666699</v>
          </cell>
        </row>
        <row r="30">
          <cell r="C30">
            <v>164.54212000000001</v>
          </cell>
        </row>
        <row r="31">
          <cell r="C31">
            <v>162.53082499999999</v>
          </cell>
        </row>
        <row r="32">
          <cell r="C32">
            <v>163.933766666667</v>
          </cell>
        </row>
        <row r="33">
          <cell r="C33">
            <v>155.24468999999999</v>
          </cell>
        </row>
        <row r="34">
          <cell r="C34">
            <v>153.72576833333301</v>
          </cell>
        </row>
        <row r="35">
          <cell r="C35">
            <v>148.16850833333299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41671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41672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41673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41674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41675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41676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41672</v>
          </cell>
        </row>
      </sheetData>
      <sheetData sheetId="9"/>
      <sheetData sheetId="10">
        <row r="7">
          <cell r="B7">
            <v>41672</v>
          </cell>
        </row>
      </sheetData>
      <sheetData sheetId="11">
        <row r="7">
          <cell r="B7">
            <v>41672</v>
          </cell>
        </row>
      </sheetData>
      <sheetData sheetId="12">
        <row r="7">
          <cell r="B7">
            <v>41672</v>
          </cell>
        </row>
      </sheetData>
      <sheetData sheetId="13">
        <row r="7">
          <cell r="B7">
            <v>41672</v>
          </cell>
        </row>
      </sheetData>
      <sheetData sheetId="14">
        <row r="36">
          <cell r="B36">
            <v>257.05756973696862</v>
          </cell>
        </row>
      </sheetData>
      <sheetData sheetId="15"/>
      <sheetData sheetId="16">
        <row r="12">
          <cell r="C12">
            <v>143.60801833333301</v>
          </cell>
        </row>
        <row r="13">
          <cell r="C13">
            <v>143.10062666666701</v>
          </cell>
        </row>
        <row r="14">
          <cell r="C14">
            <v>142.047351666667</v>
          </cell>
        </row>
        <row r="15">
          <cell r="C15">
            <v>145.06</v>
          </cell>
        </row>
        <row r="16">
          <cell r="C16">
            <v>145.06</v>
          </cell>
        </row>
        <row r="17">
          <cell r="C17">
            <v>142.87554666666699</v>
          </cell>
        </row>
        <row r="18">
          <cell r="C18">
            <v>141.43103666666701</v>
          </cell>
        </row>
        <row r="19">
          <cell r="C19">
            <v>140.23213000000001</v>
          </cell>
        </row>
        <row r="20">
          <cell r="C20">
            <v>144.309828333333</v>
          </cell>
        </row>
        <row r="21">
          <cell r="C21">
            <v>144.58196833333301</v>
          </cell>
        </row>
        <row r="22">
          <cell r="C22">
            <v>144.96379999999999</v>
          </cell>
        </row>
        <row r="23">
          <cell r="C23">
            <v>145.06</v>
          </cell>
        </row>
        <row r="24">
          <cell r="C24">
            <v>145.06</v>
          </cell>
        </row>
        <row r="25">
          <cell r="C25">
            <v>147.27718833333299</v>
          </cell>
        </row>
        <row r="26">
          <cell r="C26">
            <v>148.40391666666699</v>
          </cell>
        </row>
        <row r="27">
          <cell r="C27">
            <v>148.48521500000001</v>
          </cell>
        </row>
        <row r="28">
          <cell r="C28">
            <v>145.06</v>
          </cell>
        </row>
        <row r="29">
          <cell r="C29">
            <v>147.01783</v>
          </cell>
        </row>
        <row r="30">
          <cell r="C30">
            <v>153.237855</v>
          </cell>
        </row>
        <row r="31">
          <cell r="C31">
            <v>151.70699999999999</v>
          </cell>
        </row>
        <row r="32">
          <cell r="C32">
            <v>153.58703499999999</v>
          </cell>
        </row>
        <row r="33">
          <cell r="C33">
            <v>146.70657499999999</v>
          </cell>
        </row>
        <row r="34">
          <cell r="C34">
            <v>140.47395666666699</v>
          </cell>
        </row>
        <row r="35">
          <cell r="C35">
            <v>140.18375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41677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41678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41679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41680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41681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41682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41683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41684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41685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41686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41673</v>
          </cell>
        </row>
      </sheetData>
      <sheetData sheetId="9"/>
      <sheetData sheetId="10">
        <row r="7">
          <cell r="B7">
            <v>41673</v>
          </cell>
        </row>
      </sheetData>
      <sheetData sheetId="11">
        <row r="7">
          <cell r="B7">
            <v>41673</v>
          </cell>
        </row>
      </sheetData>
      <sheetData sheetId="12">
        <row r="7">
          <cell r="B7">
            <v>41673</v>
          </cell>
        </row>
      </sheetData>
      <sheetData sheetId="13">
        <row r="7">
          <cell r="B7">
            <v>41673</v>
          </cell>
        </row>
      </sheetData>
      <sheetData sheetId="14">
        <row r="36">
          <cell r="B36">
            <v>289.02055355968457</v>
          </cell>
        </row>
      </sheetData>
      <sheetData sheetId="15"/>
      <sheetData sheetId="16">
        <row r="12">
          <cell r="C12">
            <v>135.106218333333</v>
          </cell>
        </row>
        <row r="13">
          <cell r="C13">
            <v>127.1</v>
          </cell>
        </row>
        <row r="14">
          <cell r="C14">
            <v>127.1</v>
          </cell>
        </row>
        <row r="15">
          <cell r="C15">
            <v>127.1</v>
          </cell>
        </row>
        <row r="16">
          <cell r="C16">
            <v>138.706793333333</v>
          </cell>
        </row>
        <row r="17">
          <cell r="C17">
            <v>143.87641333333301</v>
          </cell>
        </row>
        <row r="18">
          <cell r="C18">
            <v>145.40244999999999</v>
          </cell>
        </row>
        <row r="19">
          <cell r="C19">
            <v>146.09139666666701</v>
          </cell>
        </row>
        <row r="20">
          <cell r="C20">
            <v>151.39908</v>
          </cell>
        </row>
        <row r="21">
          <cell r="C21">
            <v>151.44800000000001</v>
          </cell>
        </row>
        <row r="22">
          <cell r="C22">
            <v>151.44800000000001</v>
          </cell>
        </row>
        <row r="23">
          <cell r="C23">
            <v>151.44800000000001</v>
          </cell>
        </row>
        <row r="24">
          <cell r="C24">
            <v>151.44800000000001</v>
          </cell>
        </row>
        <row r="25">
          <cell r="C25">
            <v>152.67347833333301</v>
          </cell>
        </row>
        <row r="26">
          <cell r="C26">
            <v>154.978186666667</v>
          </cell>
        </row>
        <row r="27">
          <cell r="C27">
            <v>156.191</v>
          </cell>
        </row>
        <row r="28">
          <cell r="C28">
            <v>155.26965999999999</v>
          </cell>
        </row>
        <row r="29">
          <cell r="C29">
            <v>151.44800000000001</v>
          </cell>
        </row>
        <row r="30">
          <cell r="C30">
            <v>155.494496666667</v>
          </cell>
        </row>
        <row r="31">
          <cell r="C31">
            <v>160.18725833333301</v>
          </cell>
        </row>
        <row r="32">
          <cell r="C32">
            <v>151.44800000000001</v>
          </cell>
        </row>
        <row r="33">
          <cell r="C33">
            <v>154.92684333333301</v>
          </cell>
        </row>
        <row r="34">
          <cell r="C34">
            <v>146.19086999999999</v>
          </cell>
        </row>
        <row r="35">
          <cell r="C35">
            <v>143.1242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41687</v>
          </cell>
        </row>
        <row r="110">
          <cell r="N110">
            <v>190</v>
          </cell>
        </row>
      </sheetData>
      <sheetData sheetId="1"/>
      <sheetData sheetId="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41688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41689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41690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41691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41692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41693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41694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41695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41696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41674</v>
          </cell>
        </row>
      </sheetData>
      <sheetData sheetId="9"/>
      <sheetData sheetId="10">
        <row r="7">
          <cell r="B7">
            <v>41674</v>
          </cell>
        </row>
      </sheetData>
      <sheetData sheetId="11">
        <row r="7">
          <cell r="B7">
            <v>41674</v>
          </cell>
        </row>
      </sheetData>
      <sheetData sheetId="12">
        <row r="7">
          <cell r="B7">
            <v>41674</v>
          </cell>
        </row>
      </sheetData>
      <sheetData sheetId="13">
        <row r="7">
          <cell r="B7">
            <v>41674</v>
          </cell>
        </row>
      </sheetData>
      <sheetData sheetId="14">
        <row r="36">
          <cell r="B36">
            <v>295.38231316531568</v>
          </cell>
        </row>
      </sheetData>
      <sheetData sheetId="15"/>
      <sheetData sheetId="16">
        <row r="12">
          <cell r="C12">
            <v>139.154315</v>
          </cell>
        </row>
        <row r="13">
          <cell r="C13">
            <v>140.28645499999999</v>
          </cell>
        </row>
        <row r="14">
          <cell r="C14">
            <v>140.28257833333299</v>
          </cell>
        </row>
        <row r="15">
          <cell r="C15">
            <v>140.34140500000001</v>
          </cell>
        </row>
        <row r="16">
          <cell r="C16">
            <v>142.12729166666699</v>
          </cell>
        </row>
        <row r="17">
          <cell r="C17">
            <v>144.80000000000001</v>
          </cell>
        </row>
        <row r="18">
          <cell r="C18">
            <v>144.80000000000001</v>
          </cell>
        </row>
        <row r="19">
          <cell r="C19">
            <v>146.833775</v>
          </cell>
        </row>
        <row r="20">
          <cell r="C20">
            <v>145.261245</v>
          </cell>
        </row>
        <row r="21">
          <cell r="C21">
            <v>150.07235</v>
          </cell>
        </row>
        <row r="22">
          <cell r="C22">
            <v>151.44800000000001</v>
          </cell>
        </row>
        <row r="23">
          <cell r="C23">
            <v>151.44800000000001</v>
          </cell>
        </row>
        <row r="24">
          <cell r="C24">
            <v>152.060133333333</v>
          </cell>
        </row>
        <row r="25">
          <cell r="C25">
            <v>151.66445833333299</v>
          </cell>
        </row>
        <row r="26">
          <cell r="C26">
            <v>154.55639666666701</v>
          </cell>
        </row>
        <row r="27">
          <cell r="C27">
            <v>156.191</v>
          </cell>
        </row>
        <row r="28">
          <cell r="C28">
            <v>153.985643333333</v>
          </cell>
        </row>
        <row r="29">
          <cell r="C29">
            <v>153.216185</v>
          </cell>
        </row>
        <row r="30">
          <cell r="C30">
            <v>155.156348333333</v>
          </cell>
        </row>
        <row r="31">
          <cell r="C31">
            <v>155.79909333333299</v>
          </cell>
        </row>
        <row r="32">
          <cell r="C32">
            <v>151.378273333333</v>
          </cell>
        </row>
        <row r="33">
          <cell r="C33">
            <v>149.086048333333</v>
          </cell>
        </row>
        <row r="34">
          <cell r="C34">
            <v>146.30329</v>
          </cell>
        </row>
        <row r="35">
          <cell r="C35">
            <v>145.58584166666699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41697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0">
          <cell r="B10">
            <v>41698</v>
          </cell>
        </row>
        <row r="110">
          <cell r="N110">
            <v>0.5</v>
          </cell>
        </row>
      </sheetData>
      <sheetData sheetId="1"/>
      <sheetData sheetId="2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41675</v>
          </cell>
        </row>
      </sheetData>
      <sheetData sheetId="9"/>
      <sheetData sheetId="10">
        <row r="7">
          <cell r="B7">
            <v>41675</v>
          </cell>
        </row>
      </sheetData>
      <sheetData sheetId="11">
        <row r="7">
          <cell r="B7">
            <v>41675</v>
          </cell>
        </row>
      </sheetData>
      <sheetData sheetId="12">
        <row r="7">
          <cell r="B7">
            <v>41675</v>
          </cell>
        </row>
      </sheetData>
      <sheetData sheetId="13">
        <row r="7">
          <cell r="B7">
            <v>41675</v>
          </cell>
        </row>
      </sheetData>
      <sheetData sheetId="14">
        <row r="36">
          <cell r="B36">
            <v>293.89483930863503</v>
          </cell>
        </row>
      </sheetData>
      <sheetData sheetId="15"/>
      <sheetData sheetId="16">
        <row r="12">
          <cell r="C12">
            <v>144.61612333333301</v>
          </cell>
        </row>
        <row r="13">
          <cell r="C13">
            <v>143.35599999999999</v>
          </cell>
        </row>
        <row r="14">
          <cell r="C14">
            <v>139.51913999999999</v>
          </cell>
        </row>
        <row r="15">
          <cell r="C15">
            <v>139.857206666667</v>
          </cell>
        </row>
        <row r="16">
          <cell r="C16">
            <v>142.974335</v>
          </cell>
        </row>
        <row r="17">
          <cell r="C17">
            <v>145.27266</v>
          </cell>
        </row>
        <row r="18">
          <cell r="C18">
            <v>145.673711666667</v>
          </cell>
        </row>
        <row r="19">
          <cell r="C19">
            <v>149.116096666667</v>
          </cell>
        </row>
        <row r="20">
          <cell r="C20">
            <v>150.317601666667</v>
          </cell>
        </row>
        <row r="21">
          <cell r="C21">
            <v>150.31615500000001</v>
          </cell>
        </row>
        <row r="22">
          <cell r="C22">
            <v>151.44800000000001</v>
          </cell>
        </row>
        <row r="23">
          <cell r="C23">
            <v>153.17195833333301</v>
          </cell>
        </row>
        <row r="24">
          <cell r="C24">
            <v>151.64473000000001</v>
          </cell>
        </row>
        <row r="25">
          <cell r="C25">
            <v>151.66052666666701</v>
          </cell>
        </row>
        <row r="26">
          <cell r="C26">
            <v>156.14890333333301</v>
          </cell>
        </row>
        <row r="27">
          <cell r="C27">
            <v>154.98327333333299</v>
          </cell>
        </row>
        <row r="28">
          <cell r="C28">
            <v>156.191</v>
          </cell>
        </row>
        <row r="29">
          <cell r="C29">
            <v>158.63961499999999</v>
          </cell>
        </row>
        <row r="30">
          <cell r="C30">
            <v>155.261811666667</v>
          </cell>
        </row>
        <row r="31">
          <cell r="C31">
            <v>155.28357666666699</v>
          </cell>
        </row>
        <row r="32">
          <cell r="C32">
            <v>151.593571666667</v>
          </cell>
        </row>
        <row r="33">
          <cell r="C33">
            <v>151.443653333333</v>
          </cell>
        </row>
        <row r="34">
          <cell r="C34">
            <v>146.43940000000001</v>
          </cell>
        </row>
        <row r="35">
          <cell r="C35">
            <v>145.291631666667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41676</v>
          </cell>
        </row>
      </sheetData>
      <sheetData sheetId="9"/>
      <sheetData sheetId="10">
        <row r="7">
          <cell r="B7">
            <v>41676</v>
          </cell>
        </row>
      </sheetData>
      <sheetData sheetId="11">
        <row r="7">
          <cell r="B7">
            <v>41676</v>
          </cell>
        </row>
      </sheetData>
      <sheetData sheetId="12">
        <row r="7">
          <cell r="B7">
            <v>41676</v>
          </cell>
        </row>
      </sheetData>
      <sheetData sheetId="13">
        <row r="7">
          <cell r="B7">
            <v>41676</v>
          </cell>
        </row>
      </sheetData>
      <sheetData sheetId="14">
        <row r="36">
          <cell r="B36">
            <v>287.90075641585048</v>
          </cell>
        </row>
      </sheetData>
      <sheetData sheetId="15"/>
      <sheetData sheetId="16">
        <row r="12">
          <cell r="C12">
            <v>142.748921666667</v>
          </cell>
        </row>
        <row r="13">
          <cell r="C13">
            <v>140.09342833333301</v>
          </cell>
        </row>
        <row r="14">
          <cell r="C14">
            <v>140.43573000000001</v>
          </cell>
        </row>
        <row r="15">
          <cell r="C15">
            <v>140.41245333333299</v>
          </cell>
        </row>
        <row r="16">
          <cell r="C16">
            <v>142.617748333333</v>
          </cell>
        </row>
        <row r="17">
          <cell r="C17">
            <v>147.87920500000001</v>
          </cell>
        </row>
        <row r="18">
          <cell r="C18">
            <v>145.09192666666701</v>
          </cell>
        </row>
        <row r="19">
          <cell r="C19">
            <v>145.10731833333301</v>
          </cell>
        </row>
        <row r="20">
          <cell r="C20">
            <v>150.25646</v>
          </cell>
        </row>
        <row r="21">
          <cell r="C21">
            <v>150.30176666666699</v>
          </cell>
        </row>
        <row r="22">
          <cell r="C22">
            <v>151.44800000000001</v>
          </cell>
        </row>
        <row r="23">
          <cell r="C23">
            <v>151.44800000000001</v>
          </cell>
        </row>
        <row r="24">
          <cell r="C24">
            <v>151.44800000000001</v>
          </cell>
        </row>
        <row r="25">
          <cell r="C25">
            <v>152.18001333333299</v>
          </cell>
        </row>
        <row r="26">
          <cell r="C26">
            <v>151.44800000000001</v>
          </cell>
        </row>
        <row r="27">
          <cell r="C27">
            <v>151.44800000000001</v>
          </cell>
        </row>
        <row r="28">
          <cell r="C28">
            <v>151.44800000000001</v>
          </cell>
        </row>
        <row r="29">
          <cell r="C29">
            <v>151.44800000000001</v>
          </cell>
        </row>
        <row r="30">
          <cell r="C30">
            <v>153.34803500000001</v>
          </cell>
        </row>
        <row r="31">
          <cell r="C31">
            <v>151.44800000000001</v>
          </cell>
        </row>
        <row r="32">
          <cell r="C32">
            <v>151.44800000000001</v>
          </cell>
        </row>
        <row r="33">
          <cell r="C33">
            <v>150.51150833333301</v>
          </cell>
        </row>
        <row r="34">
          <cell r="C34">
            <v>145.81408666666701</v>
          </cell>
        </row>
        <row r="35">
          <cell r="C35">
            <v>147.373318333333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i_DNSA_Iny _SND"/>
      <sheetName val="Asi_DNSA_Iny _LN1"/>
      <sheetName val="Asi_DNSA_Iny _TCP"/>
      <sheetName val="Asi_DNSA_Iny _AMY"/>
      <sheetName val="Asi_desv_EXT_SND"/>
      <sheetName val="Asi_desv_EXT_LN1"/>
      <sheetName val="Asi_desv_EXT_TCP"/>
      <sheetName val="Asi_desv_EXT_AMY"/>
      <sheetName val="RESUMEN"/>
      <sheetName val="DNSA"/>
      <sheetName val="IMP-NODOS"/>
      <sheetName val="EXP-NODOS"/>
      <sheetName val="INY"/>
      <sheetName val="EXT"/>
      <sheetName val="Pérdidas"/>
      <sheetName val="Perd_desvios"/>
      <sheetName val="ENEL PCA+PCF"/>
      <sheetName val="GEOSA"/>
      <sheetName val="EEC-20"/>
      <sheetName val="DISNORTE"/>
      <sheetName val="DISSUR"/>
      <sheetName val="ENEL PLB+PMG"/>
      <sheetName val="BLF"/>
      <sheetName val="MTR"/>
      <sheetName val="ENACAL"/>
      <sheetName val="CCN"/>
      <sheetName val="GESARSA"/>
      <sheetName val="PENSA"/>
      <sheetName val="ENS"/>
      <sheetName val="IND"/>
      <sheetName val="SIU"/>
      <sheetName val="MLK"/>
      <sheetName val="AMY"/>
      <sheetName val="ALBANISA"/>
      <sheetName val="AMY2"/>
      <sheetName val="PBP"/>
      <sheetName val="HEM"/>
      <sheetName val="EOL"/>
      <sheetName val="HPA"/>
      <sheetName val="CNDC"/>
      <sheetName val="ENATREL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7">
          <cell r="B7">
            <v>41677</v>
          </cell>
        </row>
      </sheetData>
      <sheetData sheetId="9"/>
      <sheetData sheetId="10">
        <row r="7">
          <cell r="B7">
            <v>41677</v>
          </cell>
        </row>
      </sheetData>
      <sheetData sheetId="11">
        <row r="7">
          <cell r="B7">
            <v>41677</v>
          </cell>
        </row>
      </sheetData>
      <sheetData sheetId="12">
        <row r="7">
          <cell r="B7">
            <v>41677</v>
          </cell>
        </row>
      </sheetData>
      <sheetData sheetId="13">
        <row r="7">
          <cell r="B7">
            <v>41677</v>
          </cell>
        </row>
      </sheetData>
      <sheetData sheetId="14">
        <row r="36">
          <cell r="B36">
            <v>299.64124566243419</v>
          </cell>
        </row>
      </sheetData>
      <sheetData sheetId="15"/>
      <sheetData sheetId="16">
        <row r="12">
          <cell r="C12">
            <v>128.971116666667</v>
          </cell>
        </row>
        <row r="13">
          <cell r="C13">
            <v>127.1</v>
          </cell>
        </row>
        <row r="14">
          <cell r="C14">
            <v>127.1</v>
          </cell>
        </row>
        <row r="15">
          <cell r="C15">
            <v>146.30350999999999</v>
          </cell>
        </row>
        <row r="16">
          <cell r="C16">
            <v>135.926668333333</v>
          </cell>
        </row>
        <row r="17">
          <cell r="C17">
            <v>138.795533333333</v>
          </cell>
        </row>
        <row r="18">
          <cell r="C18">
            <v>139.07663666666701</v>
          </cell>
        </row>
        <row r="19">
          <cell r="C19">
            <v>144.31866666666701</v>
          </cell>
        </row>
        <row r="20">
          <cell r="C20">
            <v>144.80000000000001</v>
          </cell>
        </row>
        <row r="21">
          <cell r="C21">
            <v>150.03665166666701</v>
          </cell>
        </row>
        <row r="22">
          <cell r="C22">
            <v>149.99424666666701</v>
          </cell>
        </row>
        <row r="23">
          <cell r="C23">
            <v>150.061673333333</v>
          </cell>
        </row>
        <row r="24">
          <cell r="C24">
            <v>150.09326666666701</v>
          </cell>
        </row>
        <row r="25">
          <cell r="C25">
            <v>151.40214666666699</v>
          </cell>
        </row>
        <row r="26">
          <cell r="C26">
            <v>151.44800000000001</v>
          </cell>
        </row>
        <row r="27">
          <cell r="C27">
            <v>151.28199499999999</v>
          </cell>
        </row>
        <row r="28">
          <cell r="C28">
            <v>151.273278333333</v>
          </cell>
        </row>
        <row r="29">
          <cell r="C29">
            <v>151.28755333333299</v>
          </cell>
        </row>
        <row r="30">
          <cell r="C30">
            <v>151.225281666667</v>
          </cell>
        </row>
        <row r="31">
          <cell r="C31">
            <v>149.728203333333</v>
          </cell>
        </row>
        <row r="32">
          <cell r="C32">
            <v>148.66217666666699</v>
          </cell>
        </row>
        <row r="33">
          <cell r="C33">
            <v>144.80000000000001</v>
          </cell>
        </row>
        <row r="34">
          <cell r="C34">
            <v>143.0642</v>
          </cell>
        </row>
        <row r="35">
          <cell r="C35">
            <v>141.42085666666699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D53"/>
  <sheetViews>
    <sheetView tabSelected="1" workbookViewId="0">
      <selection activeCell="A42" sqref="A42"/>
    </sheetView>
  </sheetViews>
  <sheetFormatPr defaultColWidth="9.140625" defaultRowHeight="12.75" x14ac:dyDescent="0.2"/>
  <cols>
    <col min="1" max="1" width="3.5703125" style="1" customWidth="1"/>
    <col min="2" max="2" width="9.85546875" style="1" customWidth="1"/>
    <col min="3" max="30" width="9.7109375" style="1" customWidth="1"/>
    <col min="31" max="32" width="9.5703125" style="1" hidden="1" customWidth="1"/>
    <col min="33" max="33" width="9.140625" style="9" hidden="1" customWidth="1"/>
    <col min="34" max="16384" width="9.140625" style="1"/>
  </cols>
  <sheetData>
    <row r="1" spans="1:33" x14ac:dyDescent="0.2">
      <c r="AG1"/>
    </row>
    <row r="2" spans="1:33" ht="25.5" customHeight="1" x14ac:dyDescent="0.2">
      <c r="B2" s="2"/>
      <c r="C2" s="3"/>
      <c r="D2" s="4"/>
      <c r="E2" s="5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/>
    </row>
    <row r="3" spans="1:33" ht="24.75" customHeight="1" x14ac:dyDescent="0.2">
      <c r="B3" s="2"/>
      <c r="C3" s="5"/>
      <c r="D3" s="7"/>
      <c r="E3" s="5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/>
    </row>
    <row r="4" spans="1:33" ht="13.5" customHeight="1" x14ac:dyDescent="0.2">
      <c r="AG4"/>
    </row>
    <row r="5" spans="1:33" x14ac:dyDescent="0.2">
      <c r="AG5"/>
    </row>
    <row r="6" spans="1:33" x14ac:dyDescent="0.2">
      <c r="AG6"/>
    </row>
    <row r="7" spans="1:33" ht="26.25" customHeight="1" x14ac:dyDescent="0.2">
      <c r="B7" s="8" t="s">
        <v>0</v>
      </c>
    </row>
    <row r="8" spans="1:33" ht="18.75" x14ac:dyDescent="0.2">
      <c r="B8" s="10" t="s">
        <v>1</v>
      </c>
    </row>
    <row r="9" spans="1:33" ht="20.25" x14ac:dyDescent="0.2">
      <c r="B9" s="8" t="str">
        <f>+[1]PEAJE!C8</f>
        <v>PERIODO: 01.FEBRERO.2014 - 28.FEBRERO.2014</v>
      </c>
      <c r="C9" s="11"/>
      <c r="D9" s="11"/>
      <c r="E9" s="11"/>
      <c r="F9" s="11"/>
      <c r="G9" s="11"/>
    </row>
    <row r="11" spans="1:33" x14ac:dyDescent="0.2">
      <c r="C11" s="12">
        <f>[2]Sheet1!C4</f>
        <v>41671</v>
      </c>
      <c r="D11" s="12">
        <f>[2]Sheet1!D4</f>
        <v>41672</v>
      </c>
      <c r="E11" s="12">
        <f>[2]Sheet1!E4</f>
        <v>41673</v>
      </c>
      <c r="F11" s="12">
        <f>[2]Sheet1!F4</f>
        <v>41674</v>
      </c>
      <c r="G11" s="12">
        <f>[2]Sheet1!G4</f>
        <v>41675</v>
      </c>
      <c r="H11" s="12">
        <f>[2]Sheet1!H4</f>
        <v>41676</v>
      </c>
      <c r="I11" s="12">
        <f>[2]Sheet1!I4</f>
        <v>41677</v>
      </c>
      <c r="J11" s="12">
        <f>[2]Sheet1!J4</f>
        <v>41678</v>
      </c>
      <c r="K11" s="12">
        <f>[2]Sheet1!K4</f>
        <v>41679</v>
      </c>
      <c r="L11" s="12">
        <f>[2]Sheet1!L4</f>
        <v>41680</v>
      </c>
      <c r="M11" s="12">
        <f>[2]Sheet1!M4</f>
        <v>41681</v>
      </c>
      <c r="N11" s="12">
        <f>[2]Sheet1!N4</f>
        <v>41682</v>
      </c>
      <c r="O11" s="12">
        <f>[2]Sheet1!O4</f>
        <v>41683</v>
      </c>
      <c r="P11" s="12">
        <f>[2]Sheet1!P4</f>
        <v>41684</v>
      </c>
      <c r="Q11" s="12">
        <f>[2]Sheet1!Q4</f>
        <v>41685</v>
      </c>
      <c r="R11" s="12">
        <f>[2]Sheet1!R4</f>
        <v>41686</v>
      </c>
      <c r="S11" s="12">
        <f>[2]Sheet1!S4</f>
        <v>41687</v>
      </c>
      <c r="T11" s="12">
        <f>[2]Sheet1!T4</f>
        <v>41688</v>
      </c>
      <c r="U11" s="12">
        <f>[2]Sheet1!U4</f>
        <v>41689</v>
      </c>
      <c r="V11" s="12">
        <f>[2]Sheet1!V4</f>
        <v>41690</v>
      </c>
      <c r="W11" s="12">
        <f>[2]Sheet1!W4</f>
        <v>41691</v>
      </c>
      <c r="X11" s="12">
        <f>[2]Sheet1!X4</f>
        <v>41692</v>
      </c>
      <c r="Y11" s="12">
        <f>[2]Sheet1!Y4</f>
        <v>41693</v>
      </c>
      <c r="Z11" s="12">
        <f>[2]Sheet1!Z4</f>
        <v>41694</v>
      </c>
      <c r="AA11" s="12">
        <f>[2]Sheet1!AA4</f>
        <v>41695</v>
      </c>
      <c r="AB11" s="12">
        <f>[2]Sheet1!AB4</f>
        <v>41696</v>
      </c>
      <c r="AC11" s="12">
        <f>[2]Sheet1!AC4</f>
        <v>41697</v>
      </c>
      <c r="AD11" s="12">
        <f>[2]Sheet1!AD4</f>
        <v>41698</v>
      </c>
      <c r="AE11" s="12">
        <f>[2]Sheet1!AE4</f>
        <v>0</v>
      </c>
      <c r="AF11" s="12">
        <f>[2]Sheet1!AF4</f>
        <v>0</v>
      </c>
      <c r="AG11" s="12">
        <f>[2]Sheet1!AG4</f>
        <v>0</v>
      </c>
    </row>
    <row r="12" spans="1:33" s="13" customFormat="1" ht="20.100000000000001" customHeight="1" x14ac:dyDescent="0.2">
      <c r="B12" s="14" t="s">
        <v>2</v>
      </c>
      <c r="C12" s="15">
        <f>[3]RESUMEN!$B$7</f>
        <v>41671</v>
      </c>
      <c r="D12" s="15">
        <f>[4]RESUMEN!$B$7</f>
        <v>41672</v>
      </c>
      <c r="E12" s="15">
        <f>[5]RESUMEN!$B$7</f>
        <v>41673</v>
      </c>
      <c r="F12" s="15">
        <f>[6]RESUMEN!$B$7</f>
        <v>41674</v>
      </c>
      <c r="G12" s="15">
        <f>[7]RESUMEN!$B$7</f>
        <v>41675</v>
      </c>
      <c r="H12" s="15">
        <f>[8]RESUMEN!$B$7</f>
        <v>41676</v>
      </c>
      <c r="I12" s="15">
        <f>[9]RESUMEN!$B$7</f>
        <v>41677</v>
      </c>
      <c r="J12" s="15">
        <f>[10]RESUMEN!$B$7</f>
        <v>41678</v>
      </c>
      <c r="K12" s="15">
        <f>[11]RESUMEN!$B$7</f>
        <v>41679</v>
      </c>
      <c r="L12" s="15">
        <f>[12]RESUMEN!$B$7</f>
        <v>41680</v>
      </c>
      <c r="M12" s="15">
        <f>[13]RESUMEN!$B$7</f>
        <v>41681</v>
      </c>
      <c r="N12" s="15">
        <f>[14]RESUMEN!$B$7</f>
        <v>41682</v>
      </c>
      <c r="O12" s="15">
        <f>[15]RESUMEN!$B$7</f>
        <v>41683</v>
      </c>
      <c r="P12" s="15">
        <f>[16]RESUMEN!$B$7</f>
        <v>41684</v>
      </c>
      <c r="Q12" s="15">
        <f>[17]RESUMEN!$B$7</f>
        <v>41685</v>
      </c>
      <c r="R12" s="15">
        <f>[18]RESUMEN!$B$7</f>
        <v>41686</v>
      </c>
      <c r="S12" s="15">
        <f>[19]RESUMEN!$B$7</f>
        <v>41687</v>
      </c>
      <c r="T12" s="15">
        <f>[20]RESUMEN!$B$7</f>
        <v>41688</v>
      </c>
      <c r="U12" s="15">
        <f>[21]RESUMEN!$B$7</f>
        <v>41689</v>
      </c>
      <c r="V12" s="15">
        <f>[22]RESUMEN!$B$7</f>
        <v>41690</v>
      </c>
      <c r="W12" s="15">
        <f>[23]RESUMEN!$B$7</f>
        <v>41691</v>
      </c>
      <c r="X12" s="15">
        <f>[24]RESUMEN!$B$7</f>
        <v>41692</v>
      </c>
      <c r="Y12" s="15">
        <f>[25]RESUMEN!$B$7</f>
        <v>41693</v>
      </c>
      <c r="Z12" s="15">
        <f>[26]RESUMEN!$B$7</f>
        <v>41694</v>
      </c>
      <c r="AA12" s="15">
        <f>[27]RESUMEN!$B$7</f>
        <v>41695</v>
      </c>
      <c r="AB12" s="15">
        <f>[28]RESUMEN!$B$7</f>
        <v>41696</v>
      </c>
      <c r="AC12" s="15">
        <f>[29]RESUMEN!$B$7</f>
        <v>41697</v>
      </c>
      <c r="AD12" s="15">
        <f>[30]RESUMEN!$B$7</f>
        <v>41698</v>
      </c>
      <c r="AE12" s="15">
        <f>[31]RESUMEN!$B$7</f>
        <v>0</v>
      </c>
      <c r="AF12" s="15">
        <f>[32]RESUMEN!$B$7</f>
        <v>0</v>
      </c>
      <c r="AG12" s="15">
        <f>[33]RESUMEN!$B$7</f>
        <v>0</v>
      </c>
    </row>
    <row r="13" spans="1:33" ht="20.100000000000001" customHeight="1" x14ac:dyDescent="0.2">
      <c r="A13" s="16"/>
      <c r="B13" s="17">
        <v>4.1666666666666664E-2</v>
      </c>
      <c r="C13" s="18">
        <f>+'[3]ENEL PCA+PCF'!$C12</f>
        <v>142.69504000000001</v>
      </c>
      <c r="D13" s="18">
        <f>+'[4]ENEL PCA+PCF'!$C12</f>
        <v>143.60801833333301</v>
      </c>
      <c r="E13" s="18">
        <f>+'[5]ENEL PCA+PCF'!$C12</f>
        <v>135.106218333333</v>
      </c>
      <c r="F13" s="18">
        <f>+'[6]ENEL PCA+PCF'!$C12</f>
        <v>139.154315</v>
      </c>
      <c r="G13" s="18">
        <f>+'[7]ENEL PCA+PCF'!$C12</f>
        <v>144.61612333333301</v>
      </c>
      <c r="H13" s="18">
        <f>+'[8]ENEL PCA+PCF'!$C12</f>
        <v>142.748921666667</v>
      </c>
      <c r="I13" s="18">
        <f>+'[9]ENEL PCA+PCF'!$C12</f>
        <v>128.971116666667</v>
      </c>
      <c r="J13" s="18">
        <f>+'[10]ENEL PCA+PCF'!$C12</f>
        <v>139.727116666667</v>
      </c>
      <c r="K13" s="18">
        <f>+'[11]ENEL PCA+PCF'!$C12</f>
        <v>144.596735</v>
      </c>
      <c r="L13" s="18">
        <f>+'[12]ENEL PCA+PCF'!$C12</f>
        <v>140.44425833333301</v>
      </c>
      <c r="M13" s="18">
        <f>+'[13]ENEL PCA+PCF'!$C12</f>
        <v>139.05602999999999</v>
      </c>
      <c r="N13" s="18">
        <f>+'[14]ENEL PCA+PCF'!$C12</f>
        <v>140.74247</v>
      </c>
      <c r="O13" s="18">
        <f>+'[15]ENEL PCA+PCF'!$C12</f>
        <v>143.69300000000001</v>
      </c>
      <c r="P13" s="18">
        <f>+'[16]ENEL PCA+PCF'!$C12</f>
        <v>144.84018666666699</v>
      </c>
      <c r="Q13" s="18">
        <f>+'[17]ENEL PCA+PCF'!$C12</f>
        <v>151.23349999999999</v>
      </c>
      <c r="R13" s="18">
        <f>+'[18]ENEL PCA+PCF'!$C12</f>
        <v>139.510443333333</v>
      </c>
      <c r="S13" s="18">
        <f>+'[19]ENEL PCA+PCF'!$C12</f>
        <v>139.69573333333301</v>
      </c>
      <c r="T13" s="18">
        <f>+'[20]ENEL PCA+PCF'!$C12</f>
        <v>142.91077833333301</v>
      </c>
      <c r="U13" s="18">
        <f>+'[21]ENEL PCA+PCF'!$C12</f>
        <v>142.674428333333</v>
      </c>
      <c r="V13" s="18">
        <f>+'[22]ENEL PCA+PCF'!$C12</f>
        <v>141.46199999999999</v>
      </c>
      <c r="W13" s="18">
        <f>+'[23]ENEL PCA+PCF'!$C12</f>
        <v>148.49852833333301</v>
      </c>
      <c r="X13" s="18">
        <f>+'[24]ENEL PCA+PCF'!$C12</f>
        <v>147.69094000000001</v>
      </c>
      <c r="Y13" s="18">
        <f>+'[25]ENEL PCA+PCF'!$C12</f>
        <v>141.58654000000001</v>
      </c>
      <c r="Z13" s="18">
        <f>+'[26]ENEL PCA+PCF'!$C12</f>
        <v>143.95279666666701</v>
      </c>
      <c r="AA13" s="18">
        <f>+'[27]ENEL PCA+PCF'!$C12</f>
        <v>144.792573333333</v>
      </c>
      <c r="AB13" s="18">
        <f>+'[28]ENEL PCA+PCF'!$C12</f>
        <v>149.301148333333</v>
      </c>
      <c r="AC13" s="18">
        <f>+'[29]ENEL PCA+PCF'!$C12</f>
        <v>148.14567666666699</v>
      </c>
      <c r="AD13" s="18">
        <f>+'[30]ENEL PCA+PCF'!$C12</f>
        <v>142.528488333333</v>
      </c>
      <c r="AE13" s="18">
        <f>+'[31]ENEL PCA+PCF'!$C12</f>
        <v>0</v>
      </c>
      <c r="AF13" s="18">
        <f>+'[32]ENEL PCA+PCF'!$C12</f>
        <v>0</v>
      </c>
      <c r="AG13" s="18">
        <f>+'[33]ENEL PCA+PCF'!$C12</f>
        <v>0</v>
      </c>
    </row>
    <row r="14" spans="1:33" ht="20.100000000000001" customHeight="1" x14ac:dyDescent="0.2">
      <c r="A14" s="16"/>
      <c r="B14" s="17">
        <v>8.3333333333333301E-2</v>
      </c>
      <c r="C14" s="18">
        <f>+'[3]ENEL PCA+PCF'!$C13</f>
        <v>125.69</v>
      </c>
      <c r="D14" s="18">
        <f>+'[4]ENEL PCA+PCF'!$C13</f>
        <v>143.10062666666701</v>
      </c>
      <c r="E14" s="18">
        <f>+'[5]ENEL PCA+PCF'!$C13</f>
        <v>127.1</v>
      </c>
      <c r="F14" s="18">
        <f>+'[6]ENEL PCA+PCF'!$C13</f>
        <v>140.28645499999999</v>
      </c>
      <c r="G14" s="18">
        <f>+'[7]ENEL PCA+PCF'!$C13</f>
        <v>143.35599999999999</v>
      </c>
      <c r="H14" s="18">
        <f>+'[8]ENEL PCA+PCF'!$C13</f>
        <v>140.09342833333301</v>
      </c>
      <c r="I14" s="18">
        <f>+'[9]ENEL PCA+PCF'!$C13</f>
        <v>127.1</v>
      </c>
      <c r="J14" s="18">
        <f>+'[10]ENEL PCA+PCF'!$C13</f>
        <v>138.97900000000001</v>
      </c>
      <c r="K14" s="18">
        <f>+'[11]ENEL PCA+PCF'!$C13</f>
        <v>143.35599999999999</v>
      </c>
      <c r="L14" s="18">
        <f>+'[12]ENEL PCA+PCF'!$C13</f>
        <v>128.72</v>
      </c>
      <c r="M14" s="18">
        <f>+'[13]ENEL PCA+PCF'!$C13</f>
        <v>141.30757</v>
      </c>
      <c r="N14" s="18">
        <f>+'[14]ENEL PCA+PCF'!$C13</f>
        <v>140.647265</v>
      </c>
      <c r="O14" s="18">
        <f>+'[15]ENEL PCA+PCF'!$C13</f>
        <v>143.69300000000001</v>
      </c>
      <c r="P14" s="18">
        <f>+'[16]ENEL PCA+PCF'!$C13</f>
        <v>141.031665</v>
      </c>
      <c r="Q14" s="18">
        <f>+'[17]ENEL PCA+PCF'!$C13</f>
        <v>144.48688999999999</v>
      </c>
      <c r="R14" s="18">
        <f>+'[18]ENEL PCA+PCF'!$C13</f>
        <v>140.345278333333</v>
      </c>
      <c r="S14" s="18">
        <f>+'[19]ENEL PCA+PCF'!$C13</f>
        <v>130.66</v>
      </c>
      <c r="T14" s="18">
        <f>+'[20]ENEL PCA+PCF'!$C13</f>
        <v>144.21340166666701</v>
      </c>
      <c r="U14" s="18">
        <f>+'[21]ENEL PCA+PCF'!$C13</f>
        <v>142.86162166666699</v>
      </c>
      <c r="V14" s="18">
        <f>+'[22]ENEL PCA+PCF'!$C13</f>
        <v>141.778265</v>
      </c>
      <c r="W14" s="18">
        <f>+'[23]ENEL PCA+PCF'!$C13</f>
        <v>147.041865</v>
      </c>
      <c r="X14" s="18">
        <f>+'[24]ENEL PCA+PCF'!$C13</f>
        <v>147.75810000000001</v>
      </c>
      <c r="Y14" s="18">
        <f>+'[25]ENEL PCA+PCF'!$C13</f>
        <v>143.23735500000001</v>
      </c>
      <c r="Z14" s="18">
        <f>+'[26]ENEL PCA+PCF'!$C13</f>
        <v>143.95193499999999</v>
      </c>
      <c r="AA14" s="18">
        <f>+'[27]ENEL PCA+PCF'!$C13</f>
        <v>145.14139333333301</v>
      </c>
      <c r="AB14" s="18">
        <f>+'[28]ENEL PCA+PCF'!$C13</f>
        <v>142.55989500000001</v>
      </c>
      <c r="AC14" s="18">
        <f>+'[29]ENEL PCA+PCF'!$C13</f>
        <v>148.53500666666699</v>
      </c>
      <c r="AD14" s="18">
        <f>+'[30]ENEL PCA+PCF'!$C13</f>
        <v>142.610176666667</v>
      </c>
      <c r="AE14" s="18">
        <f>+'[31]ENEL PCA+PCF'!$C13</f>
        <v>0</v>
      </c>
      <c r="AF14" s="18">
        <f>+'[32]ENEL PCA+PCF'!$C13</f>
        <v>0</v>
      </c>
      <c r="AG14" s="18">
        <f>+'[33]ENEL PCA+PCF'!$C13</f>
        <v>0</v>
      </c>
    </row>
    <row r="15" spans="1:33" ht="20.100000000000001" customHeight="1" x14ac:dyDescent="0.2">
      <c r="A15" s="16"/>
      <c r="B15" s="17">
        <v>0.125</v>
      </c>
      <c r="C15" s="18">
        <f>+'[3]ENEL PCA+PCF'!$C14</f>
        <v>125.69</v>
      </c>
      <c r="D15" s="18">
        <f>+'[4]ENEL PCA+PCF'!$C14</f>
        <v>142.047351666667</v>
      </c>
      <c r="E15" s="18">
        <f>+'[5]ENEL PCA+PCF'!$C14</f>
        <v>127.1</v>
      </c>
      <c r="F15" s="18">
        <f>+'[6]ENEL PCA+PCF'!$C14</f>
        <v>140.28257833333299</v>
      </c>
      <c r="G15" s="18">
        <f>+'[7]ENEL PCA+PCF'!$C14</f>
        <v>139.51913999999999</v>
      </c>
      <c r="H15" s="18">
        <f>+'[8]ENEL PCA+PCF'!$C14</f>
        <v>140.43573000000001</v>
      </c>
      <c r="I15" s="18">
        <f>+'[9]ENEL PCA+PCF'!$C14</f>
        <v>127.1</v>
      </c>
      <c r="J15" s="18">
        <f>+'[10]ENEL PCA+PCF'!$C14</f>
        <v>138.97900000000001</v>
      </c>
      <c r="K15" s="18">
        <f>+'[11]ENEL PCA+PCF'!$C14</f>
        <v>144.775933333333</v>
      </c>
      <c r="L15" s="18">
        <f>+'[12]ENEL PCA+PCF'!$C14</f>
        <v>128.72</v>
      </c>
      <c r="M15" s="18">
        <f>+'[13]ENEL PCA+PCF'!$C14</f>
        <v>141.57036500000001</v>
      </c>
      <c r="N15" s="18">
        <f>+'[14]ENEL PCA+PCF'!$C14</f>
        <v>141.412068333333</v>
      </c>
      <c r="O15" s="18">
        <f>+'[15]ENEL PCA+PCF'!$C14</f>
        <v>139.19108333333301</v>
      </c>
      <c r="P15" s="18">
        <f>+'[16]ENEL PCA+PCF'!$C14</f>
        <v>140.15350166666701</v>
      </c>
      <c r="Q15" s="18">
        <f>+'[17]ENEL PCA+PCF'!$C14</f>
        <v>140.217778333333</v>
      </c>
      <c r="R15" s="18">
        <f>+'[18]ENEL PCA+PCF'!$C14</f>
        <v>144.25474333333301</v>
      </c>
      <c r="S15" s="18">
        <f>+'[19]ENEL PCA+PCF'!$C14</f>
        <v>130.66</v>
      </c>
      <c r="T15" s="18">
        <f>+'[20]ENEL PCA+PCF'!$C14</f>
        <v>130.66</v>
      </c>
      <c r="U15" s="18">
        <f>+'[21]ENEL PCA+PCF'!$C14</f>
        <v>142.85234500000001</v>
      </c>
      <c r="V15" s="18">
        <f>+'[22]ENEL PCA+PCF'!$C14</f>
        <v>142.00400666666599</v>
      </c>
      <c r="W15" s="18">
        <f>+'[23]ENEL PCA+PCF'!$C14</f>
        <v>142.45245666666699</v>
      </c>
      <c r="X15" s="18">
        <f>+'[24]ENEL PCA+PCF'!$C14</f>
        <v>147.61992499999999</v>
      </c>
      <c r="Y15" s="18">
        <f>+'[25]ENEL PCA+PCF'!$C14</f>
        <v>130.66</v>
      </c>
      <c r="Z15" s="18">
        <f>+'[26]ENEL PCA+PCF'!$C14</f>
        <v>137.159973333333</v>
      </c>
      <c r="AA15" s="18">
        <f>+'[27]ENEL PCA+PCF'!$C14</f>
        <v>145.11332166666699</v>
      </c>
      <c r="AB15" s="18">
        <f>+'[28]ENEL PCA+PCF'!$C14</f>
        <v>142.74336</v>
      </c>
      <c r="AC15" s="18">
        <f>+'[29]ENEL PCA+PCF'!$C14</f>
        <v>148.76331166666699</v>
      </c>
      <c r="AD15" s="18">
        <f>+'[30]ENEL PCA+PCF'!$C14</f>
        <v>142.560466666667</v>
      </c>
      <c r="AE15" s="18">
        <f>+'[31]ENEL PCA+PCF'!$C14</f>
        <v>0</v>
      </c>
      <c r="AF15" s="18">
        <f>+'[32]ENEL PCA+PCF'!$C14</f>
        <v>0</v>
      </c>
      <c r="AG15" s="18">
        <f>+'[33]ENEL PCA+PCF'!$C14</f>
        <v>0</v>
      </c>
    </row>
    <row r="16" spans="1:33" ht="20.100000000000001" customHeight="1" x14ac:dyDescent="0.2">
      <c r="A16" s="16"/>
      <c r="B16" s="17">
        <v>0.16666666666666699</v>
      </c>
      <c r="C16" s="18">
        <f>+'[3]ENEL PCA+PCF'!$C15</f>
        <v>127.304166666667</v>
      </c>
      <c r="D16" s="18">
        <f>+'[4]ENEL PCA+PCF'!$C15</f>
        <v>145.06</v>
      </c>
      <c r="E16" s="18">
        <f>+'[5]ENEL PCA+PCF'!$C15</f>
        <v>127.1</v>
      </c>
      <c r="F16" s="18">
        <f>+'[6]ENEL PCA+PCF'!$C15</f>
        <v>140.34140500000001</v>
      </c>
      <c r="G16" s="18">
        <f>+'[7]ENEL PCA+PCF'!$C15</f>
        <v>139.857206666667</v>
      </c>
      <c r="H16" s="18">
        <f>+'[8]ENEL PCA+PCF'!$C15</f>
        <v>140.41245333333299</v>
      </c>
      <c r="I16" s="18">
        <f>+'[9]ENEL PCA+PCF'!$C15</f>
        <v>146.30350999999999</v>
      </c>
      <c r="J16" s="18">
        <f>+'[10]ENEL PCA+PCF'!$C15</f>
        <v>140.08647999999999</v>
      </c>
      <c r="K16" s="18">
        <f>+'[11]ENEL PCA+PCF'!$C15</f>
        <v>142.645986666667</v>
      </c>
      <c r="L16" s="18">
        <f>+'[12]ENEL PCA+PCF'!$C15</f>
        <v>128.72</v>
      </c>
      <c r="M16" s="18">
        <f>+'[13]ENEL PCA+PCF'!$C15</f>
        <v>141.61621833333299</v>
      </c>
      <c r="N16" s="18">
        <f>+'[14]ENEL PCA+PCF'!$C15</f>
        <v>141.45955166666701</v>
      </c>
      <c r="O16" s="18">
        <f>+'[15]ENEL PCA+PCF'!$C15</f>
        <v>143.38523499999999</v>
      </c>
      <c r="P16" s="18">
        <f>+'[16]ENEL PCA+PCF'!$C15</f>
        <v>139.86750000000001</v>
      </c>
      <c r="Q16" s="18">
        <f>+'[17]ENEL PCA+PCF'!$C15</f>
        <v>139.18697499999999</v>
      </c>
      <c r="R16" s="18">
        <f>+'[18]ENEL PCA+PCF'!$C15</f>
        <v>128.72</v>
      </c>
      <c r="S16" s="18">
        <f>+'[19]ENEL PCA+PCF'!$C15</f>
        <v>130.66</v>
      </c>
      <c r="T16" s="18">
        <f>+'[20]ENEL PCA+PCF'!$C15</f>
        <v>134.544976666667</v>
      </c>
      <c r="U16" s="18">
        <f>+'[21]ENEL PCA+PCF'!$C15</f>
        <v>142.93818999999999</v>
      </c>
      <c r="V16" s="18">
        <f>+'[22]ENEL PCA+PCF'!$C15</f>
        <v>141.46333833333301</v>
      </c>
      <c r="W16" s="18">
        <f>+'[23]ENEL PCA+PCF'!$C15</f>
        <v>141.705246666666</v>
      </c>
      <c r="X16" s="18">
        <f>+'[24]ENEL PCA+PCF'!$C15</f>
        <v>145.98099999999999</v>
      </c>
      <c r="Y16" s="18">
        <f>+'[25]ENEL PCA+PCF'!$C15</f>
        <v>130.66</v>
      </c>
      <c r="Z16" s="18">
        <f>+'[26]ENEL PCA+PCF'!$C15</f>
        <v>140.88946166666699</v>
      </c>
      <c r="AA16" s="18">
        <f>+'[27]ENEL PCA+PCF'!$C15</f>
        <v>147.577261666667</v>
      </c>
      <c r="AB16" s="18">
        <f>+'[28]ENEL PCA+PCF'!$C15</f>
        <v>142.59436666666701</v>
      </c>
      <c r="AC16" s="18">
        <f>+'[29]ENEL PCA+PCF'!$C15</f>
        <v>148.00259</v>
      </c>
      <c r="AD16" s="18">
        <f>+'[30]ENEL PCA+PCF'!$C15</f>
        <v>147.949221666667</v>
      </c>
      <c r="AE16" s="18">
        <f>+'[31]ENEL PCA+PCF'!$C15</f>
        <v>0</v>
      </c>
      <c r="AF16" s="18">
        <f>+'[32]ENEL PCA+PCF'!$C15</f>
        <v>0</v>
      </c>
      <c r="AG16" s="18">
        <f>+'[33]ENEL PCA+PCF'!$C15</f>
        <v>0</v>
      </c>
    </row>
    <row r="17" spans="1:108" ht="20.100000000000001" customHeight="1" x14ac:dyDescent="0.2">
      <c r="A17" s="16"/>
      <c r="B17" s="17">
        <v>0.20833333333333301</v>
      </c>
      <c r="C17" s="18">
        <f>+'[3]ENEL PCA+PCF'!$C16</f>
        <v>145.06</v>
      </c>
      <c r="D17" s="18">
        <f>+'[4]ENEL PCA+PCF'!$C16</f>
        <v>145.06</v>
      </c>
      <c r="E17" s="18">
        <f>+'[5]ENEL PCA+PCF'!$C16</f>
        <v>138.706793333333</v>
      </c>
      <c r="F17" s="18">
        <f>+'[6]ENEL PCA+PCF'!$C16</f>
        <v>142.12729166666699</v>
      </c>
      <c r="G17" s="18">
        <f>+'[7]ENEL PCA+PCF'!$C16</f>
        <v>142.974335</v>
      </c>
      <c r="H17" s="18">
        <f>+'[8]ENEL PCA+PCF'!$C16</f>
        <v>142.617748333333</v>
      </c>
      <c r="I17" s="18">
        <f>+'[9]ENEL PCA+PCF'!$C16</f>
        <v>135.926668333333</v>
      </c>
      <c r="J17" s="18">
        <f>+'[10]ENEL PCA+PCF'!$C16</f>
        <v>140.07363166666701</v>
      </c>
      <c r="K17" s="18">
        <f>+'[11]ENEL PCA+PCF'!$C16</f>
        <v>140.11222333333299</v>
      </c>
      <c r="L17" s="18">
        <f>+'[12]ENEL PCA+PCF'!$C16</f>
        <v>137.73112333333299</v>
      </c>
      <c r="M17" s="18">
        <f>+'[13]ENEL PCA+PCF'!$C16</f>
        <v>140.61279166666699</v>
      </c>
      <c r="N17" s="18">
        <f>+'[14]ENEL PCA+PCF'!$C16</f>
        <v>141.29514499999999</v>
      </c>
      <c r="O17" s="18">
        <f>+'[15]ENEL PCA+PCF'!$C16</f>
        <v>146.69918833333301</v>
      </c>
      <c r="P17" s="18">
        <f>+'[16]ENEL PCA+PCF'!$C16</f>
        <v>142.71855833333299</v>
      </c>
      <c r="Q17" s="18">
        <f>+'[17]ENEL PCA+PCF'!$C16</f>
        <v>142.64718500000001</v>
      </c>
      <c r="R17" s="18">
        <f>+'[18]ENEL PCA+PCF'!$C16</f>
        <v>128.72</v>
      </c>
      <c r="S17" s="18">
        <f>+'[19]ENEL PCA+PCF'!$C16</f>
        <v>139.68597</v>
      </c>
      <c r="T17" s="18">
        <f>+'[20]ENEL PCA+PCF'!$C16</f>
        <v>145.83616000000001</v>
      </c>
      <c r="U17" s="18">
        <f>+'[21]ENEL PCA+PCF'!$C16</f>
        <v>144.44024999999999</v>
      </c>
      <c r="V17" s="18">
        <f>+'[22]ENEL PCA+PCF'!$C16</f>
        <v>141.46199999999999</v>
      </c>
      <c r="W17" s="18">
        <f>+'[23]ENEL PCA+PCF'!$C16</f>
        <v>141.600118333333</v>
      </c>
      <c r="X17" s="18">
        <f>+'[24]ENEL PCA+PCF'!$C16</f>
        <v>148.30464000000001</v>
      </c>
      <c r="Y17" s="18">
        <f>+'[25]ENEL PCA+PCF'!$C16</f>
        <v>137.34676999999999</v>
      </c>
      <c r="Z17" s="18">
        <f>+'[26]ENEL PCA+PCF'!$C16</f>
        <v>152.508103333333</v>
      </c>
      <c r="AA17" s="18">
        <f>+'[27]ENEL PCA+PCF'!$C16</f>
        <v>144.51682</v>
      </c>
      <c r="AB17" s="18">
        <f>+'[28]ENEL PCA+PCF'!$C16</f>
        <v>148.80919666666699</v>
      </c>
      <c r="AC17" s="18">
        <f>+'[29]ENEL PCA+PCF'!$C16</f>
        <v>147.94050166666699</v>
      </c>
      <c r="AD17" s="18">
        <f>+'[30]ENEL PCA+PCF'!$C16</f>
        <v>153.683083333333</v>
      </c>
      <c r="AE17" s="18">
        <f>+'[31]ENEL PCA+PCF'!$C16</f>
        <v>0</v>
      </c>
      <c r="AF17" s="18">
        <f>+'[32]ENEL PCA+PCF'!$C16</f>
        <v>0</v>
      </c>
      <c r="AG17" s="18">
        <f>+'[33]ENEL PCA+PCF'!$C16</f>
        <v>0</v>
      </c>
    </row>
    <row r="18" spans="1:108" ht="20.100000000000001" customHeight="1" x14ac:dyDescent="0.2">
      <c r="A18" s="16"/>
      <c r="B18" s="17">
        <v>0.25</v>
      </c>
      <c r="C18" s="18">
        <f>+'[3]ENEL PCA+PCF'!$C17</f>
        <v>136.341385</v>
      </c>
      <c r="D18" s="18">
        <f>+'[4]ENEL PCA+PCF'!$C17</f>
        <v>142.87554666666699</v>
      </c>
      <c r="E18" s="18">
        <f>+'[5]ENEL PCA+PCF'!$C17</f>
        <v>143.87641333333301</v>
      </c>
      <c r="F18" s="18">
        <f>+'[6]ENEL PCA+PCF'!$C17</f>
        <v>144.80000000000001</v>
      </c>
      <c r="G18" s="18">
        <f>+'[7]ENEL PCA+PCF'!$C17</f>
        <v>145.27266</v>
      </c>
      <c r="H18" s="18">
        <f>+'[8]ENEL PCA+PCF'!$C17</f>
        <v>147.87920500000001</v>
      </c>
      <c r="I18" s="18">
        <f>+'[9]ENEL PCA+PCF'!$C17</f>
        <v>138.795533333333</v>
      </c>
      <c r="J18" s="18">
        <f>+'[10]ENEL PCA+PCF'!$C17</f>
        <v>139.957308333333</v>
      </c>
      <c r="K18" s="18">
        <f>+'[11]ENEL PCA+PCF'!$C17</f>
        <v>127.1</v>
      </c>
      <c r="L18" s="18">
        <f>+'[12]ENEL PCA+PCF'!$C17</f>
        <v>143.07</v>
      </c>
      <c r="M18" s="18">
        <f>+'[13]ENEL PCA+PCF'!$C17</f>
        <v>143.07</v>
      </c>
      <c r="N18" s="18">
        <f>+'[14]ENEL PCA+PCF'!$C17</f>
        <v>143.07</v>
      </c>
      <c r="O18" s="18">
        <f>+'[15]ENEL PCA+PCF'!$C17</f>
        <v>154.684676666667</v>
      </c>
      <c r="P18" s="18">
        <f>+'[16]ENEL PCA+PCF'!$C17</f>
        <v>145.23192499999999</v>
      </c>
      <c r="Q18" s="18">
        <f>+'[17]ENEL PCA+PCF'!$C17</f>
        <v>143.69300000000001</v>
      </c>
      <c r="R18" s="18">
        <f>+'[18]ENEL PCA+PCF'!$C17</f>
        <v>128.72</v>
      </c>
      <c r="S18" s="18">
        <f>+'[19]ENEL PCA+PCF'!$C17</f>
        <v>146.99</v>
      </c>
      <c r="T18" s="18">
        <f>+'[20]ENEL PCA+PCF'!$C17</f>
        <v>145.98099999999999</v>
      </c>
      <c r="U18" s="18">
        <f>+'[21]ENEL PCA+PCF'!$C17</f>
        <v>147.25899000000001</v>
      </c>
      <c r="V18" s="18">
        <f>+'[22]ENEL PCA+PCF'!$C17</f>
        <v>146.94521333333299</v>
      </c>
      <c r="W18" s="18">
        <f>+'[23]ENEL PCA+PCF'!$C17</f>
        <v>147.212803333333</v>
      </c>
      <c r="X18" s="18">
        <f>+'[24]ENEL PCA+PCF'!$C17</f>
        <v>147.587298333333</v>
      </c>
      <c r="Y18" s="18">
        <f>+'[25]ENEL PCA+PCF'!$C17</f>
        <v>142.993398333333</v>
      </c>
      <c r="Z18" s="18">
        <f>+'[26]ENEL PCA+PCF'!$C17</f>
        <v>149.45586666666699</v>
      </c>
      <c r="AA18" s="18">
        <f>+'[27]ENEL PCA+PCF'!$C17</f>
        <v>149.10056666666699</v>
      </c>
      <c r="AB18" s="18">
        <f>+'[28]ENEL PCA+PCF'!$C17</f>
        <v>148.231495</v>
      </c>
      <c r="AC18" s="18">
        <f>+'[29]ENEL PCA+PCF'!$C17</f>
        <v>152.87968000000001</v>
      </c>
      <c r="AD18" s="18">
        <f>+'[30]ENEL PCA+PCF'!$C17</f>
        <v>154.054</v>
      </c>
      <c r="AE18" s="18">
        <f>+'[31]ENEL PCA+PCF'!$C17</f>
        <v>0</v>
      </c>
      <c r="AF18" s="18">
        <f>+'[32]ENEL PCA+PCF'!$C17</f>
        <v>0</v>
      </c>
      <c r="AG18" s="18">
        <f>+'[33]ENEL PCA+PCF'!$C17</f>
        <v>0</v>
      </c>
    </row>
    <row r="19" spans="1:108" ht="20.100000000000001" customHeight="1" x14ac:dyDescent="0.2">
      <c r="A19" s="16"/>
      <c r="B19" s="17">
        <v>0.29166666666666702</v>
      </c>
      <c r="C19" s="18">
        <f>+'[3]ENEL PCA+PCF'!$C18</f>
        <v>141.189201666667</v>
      </c>
      <c r="D19" s="18">
        <f>+'[4]ENEL PCA+PCF'!$C18</f>
        <v>141.43103666666701</v>
      </c>
      <c r="E19" s="18">
        <f>+'[5]ENEL PCA+PCF'!$C18</f>
        <v>145.40244999999999</v>
      </c>
      <c r="F19" s="18">
        <f>+'[6]ENEL PCA+PCF'!$C18</f>
        <v>144.80000000000001</v>
      </c>
      <c r="G19" s="18">
        <f>+'[7]ENEL PCA+PCF'!$C18</f>
        <v>145.673711666667</v>
      </c>
      <c r="H19" s="18">
        <f>+'[8]ENEL PCA+PCF'!$C18</f>
        <v>145.09192666666701</v>
      </c>
      <c r="I19" s="18">
        <f>+'[9]ENEL PCA+PCF'!$C18</f>
        <v>139.07663666666701</v>
      </c>
      <c r="J19" s="18">
        <f>+'[10]ENEL PCA+PCF'!$C18</f>
        <v>138.97900000000001</v>
      </c>
      <c r="K19" s="18">
        <f>+'[11]ENEL PCA+PCF'!$C18</f>
        <v>140.66999999999999</v>
      </c>
      <c r="L19" s="18">
        <f>+'[12]ENEL PCA+PCF'!$C18</f>
        <v>143.07</v>
      </c>
      <c r="M19" s="18">
        <f>+'[13]ENEL PCA+PCF'!$C18</f>
        <v>146.790093333333</v>
      </c>
      <c r="N19" s="18">
        <f>+'[14]ENEL PCA+PCF'!$C18</f>
        <v>143.69300000000001</v>
      </c>
      <c r="O19" s="18">
        <f>+'[15]ENEL PCA+PCF'!$C18</f>
        <v>150.39814000000001</v>
      </c>
      <c r="P19" s="18">
        <f>+'[16]ENEL PCA+PCF'!$C18</f>
        <v>149.919373333333</v>
      </c>
      <c r="Q19" s="18">
        <f>+'[17]ENEL PCA+PCF'!$C18</f>
        <v>139.74131333333301</v>
      </c>
      <c r="R19" s="18">
        <f>+'[18]ENEL PCA+PCF'!$C18</f>
        <v>134.46</v>
      </c>
      <c r="S19" s="18">
        <f>+'[19]ENEL PCA+PCF'!$C18</f>
        <v>146.99</v>
      </c>
      <c r="T19" s="18">
        <f>+'[20]ENEL PCA+PCF'!$C18</f>
        <v>147.1225</v>
      </c>
      <c r="U19" s="18">
        <f>+'[21]ENEL PCA+PCF'!$C18</f>
        <v>151.844486666667</v>
      </c>
      <c r="V19" s="18">
        <f>+'[22]ENEL PCA+PCF'!$C18</f>
        <v>147.36633499999999</v>
      </c>
      <c r="W19" s="18">
        <f>+'[23]ENEL PCA+PCF'!$C18</f>
        <v>147.51920166666699</v>
      </c>
      <c r="X19" s="18">
        <f>+'[24]ENEL PCA+PCF'!$C18</f>
        <v>147.968641666667</v>
      </c>
      <c r="Y19" s="18">
        <f>+'[25]ENEL PCA+PCF'!$C18</f>
        <v>142.72404</v>
      </c>
      <c r="Z19" s="18">
        <f>+'[26]ENEL PCA+PCF'!$C18</f>
        <v>148.0274</v>
      </c>
      <c r="AA19" s="18">
        <f>+'[27]ENEL PCA+PCF'!$C18</f>
        <v>148.81287499999999</v>
      </c>
      <c r="AB19" s="18">
        <f>+'[28]ENEL PCA+PCF'!$C18</f>
        <v>148.719658333333</v>
      </c>
      <c r="AC19" s="18">
        <f>+'[29]ENEL PCA+PCF'!$C18</f>
        <v>154.054</v>
      </c>
      <c r="AD19" s="18">
        <f>+'[30]ENEL PCA+PCF'!$C18</f>
        <v>154.054</v>
      </c>
      <c r="AE19" s="18">
        <f>+'[31]ENEL PCA+PCF'!$C18</f>
        <v>0</v>
      </c>
      <c r="AF19" s="18">
        <f>+'[32]ENEL PCA+PCF'!$C18</f>
        <v>0</v>
      </c>
      <c r="AG19" s="18">
        <f>+'[33]ENEL PCA+PCF'!$C18</f>
        <v>0</v>
      </c>
    </row>
    <row r="20" spans="1:108" ht="20.100000000000001" customHeight="1" x14ac:dyDescent="0.2">
      <c r="A20" s="16"/>
      <c r="B20" s="17">
        <v>0.33333333333333298</v>
      </c>
      <c r="C20" s="18">
        <f>+'[3]ENEL PCA+PCF'!$C19</f>
        <v>143.36322166666699</v>
      </c>
      <c r="D20" s="18">
        <f>+'[4]ENEL PCA+PCF'!$C19</f>
        <v>140.23213000000001</v>
      </c>
      <c r="E20" s="18">
        <f>+'[5]ENEL PCA+PCF'!$C19</f>
        <v>146.09139666666701</v>
      </c>
      <c r="F20" s="18">
        <f>+'[6]ENEL PCA+PCF'!$C19</f>
        <v>146.833775</v>
      </c>
      <c r="G20" s="18">
        <f>+'[7]ENEL PCA+PCF'!$C19</f>
        <v>149.116096666667</v>
      </c>
      <c r="H20" s="18">
        <f>+'[8]ENEL PCA+PCF'!$C19</f>
        <v>145.10731833333301</v>
      </c>
      <c r="I20" s="18">
        <f>+'[9]ENEL PCA+PCF'!$C19</f>
        <v>144.31866666666701</v>
      </c>
      <c r="J20" s="18">
        <f>+'[10]ENEL PCA+PCF'!$C19</f>
        <v>141.49682166666699</v>
      </c>
      <c r="K20" s="18">
        <f>+'[11]ENEL PCA+PCF'!$C19</f>
        <v>144.80000000000001</v>
      </c>
      <c r="L20" s="18">
        <f>+'[12]ENEL PCA+PCF'!$C19</f>
        <v>143.69300000000001</v>
      </c>
      <c r="M20" s="18">
        <f>+'[13]ENEL PCA+PCF'!$C19</f>
        <v>145.867686666667</v>
      </c>
      <c r="N20" s="18">
        <f>+'[14]ENEL PCA+PCF'!$C19</f>
        <v>143.69300000000001</v>
      </c>
      <c r="O20" s="18">
        <f>+'[15]ENEL PCA+PCF'!$C19</f>
        <v>150.64328</v>
      </c>
      <c r="P20" s="18">
        <f>+'[16]ENEL PCA+PCF'!$C19</f>
        <v>150.569803333333</v>
      </c>
      <c r="Q20" s="18">
        <f>+'[17]ENEL PCA+PCF'!$C19</f>
        <v>143.69300000000001</v>
      </c>
      <c r="R20" s="18">
        <f>+'[18]ENEL PCA+PCF'!$C19</f>
        <v>143.07</v>
      </c>
      <c r="S20" s="18">
        <f>+'[19]ENEL PCA+PCF'!$C19</f>
        <v>146.99</v>
      </c>
      <c r="T20" s="18">
        <f>+'[20]ENEL PCA+PCF'!$C19</f>
        <v>147.00259500000001</v>
      </c>
      <c r="U20" s="18">
        <f>+'[21]ENEL PCA+PCF'!$C19</f>
        <v>151.84279000000001</v>
      </c>
      <c r="V20" s="18">
        <f>+'[22]ENEL PCA+PCF'!$C19</f>
        <v>151.79907333333301</v>
      </c>
      <c r="W20" s="18">
        <f>+'[23]ENEL PCA+PCF'!$C19</f>
        <v>151.832516666667</v>
      </c>
      <c r="X20" s="18">
        <f>+'[24]ENEL PCA+PCF'!$C19</f>
        <v>147.69098</v>
      </c>
      <c r="Y20" s="18">
        <f>+'[25]ENEL PCA+PCF'!$C19</f>
        <v>148.07342499999999</v>
      </c>
      <c r="Z20" s="18">
        <f>+'[26]ENEL PCA+PCF'!$C19</f>
        <v>152.894241666667</v>
      </c>
      <c r="AA20" s="18">
        <f>+'[27]ENEL PCA+PCF'!$C19</f>
        <v>148.42162999999999</v>
      </c>
      <c r="AB20" s="18">
        <f>+'[28]ENEL PCA+PCF'!$C19</f>
        <v>154.45453333333299</v>
      </c>
      <c r="AC20" s="18">
        <f>+'[29]ENEL PCA+PCF'!$C19</f>
        <v>154.054</v>
      </c>
      <c r="AD20" s="18">
        <f>+'[30]ENEL PCA+PCF'!$C19</f>
        <v>155.42641166666701</v>
      </c>
      <c r="AE20" s="18">
        <f>+'[31]ENEL PCA+PCF'!$C19</f>
        <v>0</v>
      </c>
      <c r="AF20" s="18">
        <f>+'[32]ENEL PCA+PCF'!$C19</f>
        <v>0</v>
      </c>
      <c r="AG20" s="18">
        <f>+'[33]ENEL PCA+PCF'!$C19</f>
        <v>0</v>
      </c>
    </row>
    <row r="21" spans="1:108" ht="20.100000000000001" customHeight="1" x14ac:dyDescent="0.2">
      <c r="A21" s="16"/>
      <c r="B21" s="17">
        <v>0.375</v>
      </c>
      <c r="C21" s="18">
        <f>+'[3]ENEL PCA+PCF'!$C20</f>
        <v>145.06</v>
      </c>
      <c r="D21" s="18">
        <f>+'[4]ENEL PCA+PCF'!$C20</f>
        <v>144.309828333333</v>
      </c>
      <c r="E21" s="18">
        <f>+'[5]ENEL PCA+PCF'!$C20</f>
        <v>151.39908</v>
      </c>
      <c r="F21" s="18">
        <f>+'[6]ENEL PCA+PCF'!$C20</f>
        <v>145.261245</v>
      </c>
      <c r="G21" s="18">
        <f>+'[7]ENEL PCA+PCF'!$C20</f>
        <v>150.317601666667</v>
      </c>
      <c r="H21" s="18">
        <f>+'[8]ENEL PCA+PCF'!$C20</f>
        <v>150.25646</v>
      </c>
      <c r="I21" s="18">
        <f>+'[9]ENEL PCA+PCF'!$C20</f>
        <v>144.80000000000001</v>
      </c>
      <c r="J21" s="18">
        <f>+'[10]ENEL PCA+PCF'!$C20</f>
        <v>144.34860333333299</v>
      </c>
      <c r="K21" s="18">
        <f>+'[11]ENEL PCA+PCF'!$C20</f>
        <v>144.80000000000001</v>
      </c>
      <c r="L21" s="18">
        <f>+'[12]ENEL PCA+PCF'!$C20</f>
        <v>148.95863666666699</v>
      </c>
      <c r="M21" s="18">
        <f>+'[13]ENEL PCA+PCF'!$C20</f>
        <v>150.159738333333</v>
      </c>
      <c r="N21" s="18">
        <f>+'[14]ENEL PCA+PCF'!$C20</f>
        <v>145.42103666666699</v>
      </c>
      <c r="O21" s="18">
        <f>+'[15]ENEL PCA+PCF'!$C20</f>
        <v>151.78200000000001</v>
      </c>
      <c r="P21" s="18">
        <f>+'[16]ENEL PCA+PCF'!$C20</f>
        <v>150.582828333333</v>
      </c>
      <c r="Q21" s="18">
        <f>+'[17]ENEL PCA+PCF'!$C20</f>
        <v>143.69300000000001</v>
      </c>
      <c r="R21" s="18">
        <f>+'[18]ENEL PCA+PCF'!$C20</f>
        <v>143.07</v>
      </c>
      <c r="S21" s="18">
        <f>+'[19]ENEL PCA+PCF'!$C20</f>
        <v>146.99</v>
      </c>
      <c r="T21" s="18">
        <f>+'[20]ENEL PCA+PCF'!$C20</f>
        <v>151.826865</v>
      </c>
      <c r="U21" s="18">
        <f>+'[21]ENEL PCA+PCF'!$C20</f>
        <v>152.79268833333299</v>
      </c>
      <c r="V21" s="18">
        <f>+'[22]ENEL PCA+PCF'!$C20</f>
        <v>152.63144500000001</v>
      </c>
      <c r="W21" s="18">
        <f>+'[23]ENEL PCA+PCF'!$C20</f>
        <v>152.99799999999999</v>
      </c>
      <c r="X21" s="18">
        <f>+'[24]ENEL PCA+PCF'!$C20</f>
        <v>151.820083333333</v>
      </c>
      <c r="Y21" s="18">
        <f>+'[25]ENEL PCA+PCF'!$C20</f>
        <v>147.63001333333301</v>
      </c>
      <c r="Z21" s="18">
        <f>+'[26]ENEL PCA+PCF'!$C20</f>
        <v>153.999153333333</v>
      </c>
      <c r="AA21" s="18">
        <f>+'[27]ENEL PCA+PCF'!$C20</f>
        <v>154.19438333333301</v>
      </c>
      <c r="AB21" s="18">
        <f>+'[28]ENEL PCA+PCF'!$C20</f>
        <v>154.24</v>
      </c>
      <c r="AC21" s="18">
        <f>+'[29]ENEL PCA+PCF'!$C20</f>
        <v>154.24</v>
      </c>
      <c r="AD21" s="18">
        <f>+'[30]ENEL PCA+PCF'!$C20</f>
        <v>157.94047166666701</v>
      </c>
      <c r="AE21" s="18">
        <f>+'[31]ENEL PCA+PCF'!$C20</f>
        <v>0</v>
      </c>
      <c r="AF21" s="18">
        <f>+'[32]ENEL PCA+PCF'!$C20</f>
        <v>0</v>
      </c>
      <c r="AG21" s="18">
        <f>+'[33]ENEL PCA+PCF'!$C20</f>
        <v>0</v>
      </c>
    </row>
    <row r="22" spans="1:108" ht="20.100000000000001" customHeight="1" x14ac:dyDescent="0.2">
      <c r="A22" s="16"/>
      <c r="B22" s="17">
        <v>0.41666666666666702</v>
      </c>
      <c r="C22" s="18">
        <f>+'[3]ENEL PCA+PCF'!$C21</f>
        <v>145.06</v>
      </c>
      <c r="D22" s="18">
        <f>+'[4]ENEL PCA+PCF'!$C21</f>
        <v>144.58196833333301</v>
      </c>
      <c r="E22" s="18">
        <f>+'[5]ENEL PCA+PCF'!$C21</f>
        <v>151.44800000000001</v>
      </c>
      <c r="F22" s="18">
        <f>+'[6]ENEL PCA+PCF'!$C21</f>
        <v>150.07235</v>
      </c>
      <c r="G22" s="18">
        <f>+'[7]ENEL PCA+PCF'!$C21</f>
        <v>150.31615500000001</v>
      </c>
      <c r="H22" s="18">
        <f>+'[8]ENEL PCA+PCF'!$C21</f>
        <v>150.30176666666699</v>
      </c>
      <c r="I22" s="18">
        <f>+'[9]ENEL PCA+PCF'!$C21</f>
        <v>150.03665166666701</v>
      </c>
      <c r="J22" s="18">
        <f>+'[10]ENEL PCA+PCF'!$C21</f>
        <v>144.80000000000001</v>
      </c>
      <c r="K22" s="18">
        <f>+'[11]ENEL PCA+PCF'!$C21</f>
        <v>144.80000000000001</v>
      </c>
      <c r="L22" s="18">
        <f>+'[12]ENEL PCA+PCF'!$C21</f>
        <v>150.21106166666701</v>
      </c>
      <c r="M22" s="18">
        <f>+'[13]ENEL PCA+PCF'!$C21</f>
        <v>151.78200000000001</v>
      </c>
      <c r="N22" s="18">
        <f>+'[14]ENEL PCA+PCF'!$C21</f>
        <v>151.23491166666699</v>
      </c>
      <c r="O22" s="18">
        <f>+'[15]ENEL PCA+PCF'!$C21</f>
        <v>151.78200000000001</v>
      </c>
      <c r="P22" s="18">
        <f>+'[16]ENEL PCA+PCF'!$C21</f>
        <v>150.447305</v>
      </c>
      <c r="Q22" s="18">
        <f>+'[17]ENEL PCA+PCF'!$C21</f>
        <v>145.79574666666699</v>
      </c>
      <c r="R22" s="18">
        <f>+'[18]ENEL PCA+PCF'!$C21</f>
        <v>143.07</v>
      </c>
      <c r="S22" s="18">
        <f>+'[19]ENEL PCA+PCF'!$C21</f>
        <v>151.84802833333299</v>
      </c>
      <c r="T22" s="18">
        <f>+'[20]ENEL PCA+PCF'!$C21</f>
        <v>152.68753166666701</v>
      </c>
      <c r="U22" s="18">
        <f>+'[21]ENEL PCA+PCF'!$C21</f>
        <v>152.99799999999999</v>
      </c>
      <c r="V22" s="18">
        <f>+'[22]ENEL PCA+PCF'!$C21</f>
        <v>152.99799999999999</v>
      </c>
      <c r="W22" s="18">
        <f>+'[23]ENEL PCA+PCF'!$C21</f>
        <v>152.99799999999999</v>
      </c>
      <c r="X22" s="18">
        <f>+'[24]ENEL PCA+PCF'!$C21</f>
        <v>147.80000000000001</v>
      </c>
      <c r="Y22" s="18">
        <f>+'[25]ENEL PCA+PCF'!$C21</f>
        <v>147.80000000000001</v>
      </c>
      <c r="Z22" s="18">
        <f>+'[26]ENEL PCA+PCF'!$C21</f>
        <v>154.054961666667</v>
      </c>
      <c r="AA22" s="18">
        <f>+'[27]ENEL PCA+PCF'!$C21</f>
        <v>154.24</v>
      </c>
      <c r="AB22" s="18">
        <f>+'[28]ENEL PCA+PCF'!$C21</f>
        <v>154.24</v>
      </c>
      <c r="AC22" s="18">
        <f>+'[29]ENEL PCA+PCF'!$C21</f>
        <v>154.24</v>
      </c>
      <c r="AD22" s="18">
        <f>+'[30]ENEL PCA+PCF'!$C21</f>
        <v>157.76372000000001</v>
      </c>
      <c r="AE22" s="18">
        <f>+'[31]ENEL PCA+PCF'!$C21</f>
        <v>0</v>
      </c>
      <c r="AF22" s="18">
        <f>+'[32]ENEL PCA+PCF'!$C21</f>
        <v>0</v>
      </c>
      <c r="AG22" s="18">
        <f>+'[33]ENEL PCA+PCF'!$C21</f>
        <v>0</v>
      </c>
    </row>
    <row r="23" spans="1:108" ht="20.100000000000001" customHeight="1" x14ac:dyDescent="0.2">
      <c r="A23" s="16"/>
      <c r="B23" s="17">
        <v>0.45833333333333298</v>
      </c>
      <c r="C23" s="18">
        <f>+'[3]ENEL PCA+PCF'!$C22</f>
        <v>148.21417333333301</v>
      </c>
      <c r="D23" s="18">
        <f>+'[4]ENEL PCA+PCF'!$C22</f>
        <v>144.96379999999999</v>
      </c>
      <c r="E23" s="18">
        <f>+'[5]ENEL PCA+PCF'!$C22</f>
        <v>151.44800000000001</v>
      </c>
      <c r="F23" s="18">
        <f>+'[6]ENEL PCA+PCF'!$C22</f>
        <v>151.44800000000001</v>
      </c>
      <c r="G23" s="18">
        <f>+'[7]ENEL PCA+PCF'!$C22</f>
        <v>151.44800000000001</v>
      </c>
      <c r="H23" s="18">
        <f>+'[8]ENEL PCA+PCF'!$C22</f>
        <v>151.44800000000001</v>
      </c>
      <c r="I23" s="18">
        <f>+'[9]ENEL PCA+PCF'!$C22</f>
        <v>149.99424666666701</v>
      </c>
      <c r="J23" s="18">
        <f>+'[10]ENEL PCA+PCF'!$C22</f>
        <v>147.93960166666699</v>
      </c>
      <c r="K23" s="18">
        <f>+'[11]ENEL PCA+PCF'!$C22</f>
        <v>144.80000000000001</v>
      </c>
      <c r="L23" s="18">
        <f>+'[12]ENEL PCA+PCF'!$C22</f>
        <v>151.78200000000001</v>
      </c>
      <c r="M23" s="18">
        <f>+'[13]ENEL PCA+PCF'!$C22</f>
        <v>151.78200000000001</v>
      </c>
      <c r="N23" s="18">
        <f>+'[14]ENEL PCA+PCF'!$C22</f>
        <v>150.43266</v>
      </c>
      <c r="O23" s="18">
        <f>+'[15]ENEL PCA+PCF'!$C22</f>
        <v>151.78200000000001</v>
      </c>
      <c r="P23" s="18">
        <f>+'[16]ENEL PCA+PCF'!$C22</f>
        <v>151.78200000000001</v>
      </c>
      <c r="Q23" s="18">
        <f>+'[17]ENEL PCA+PCF'!$C22</f>
        <v>145.32698666666701</v>
      </c>
      <c r="R23" s="18">
        <f>+'[18]ENEL PCA+PCF'!$C22</f>
        <v>143.07</v>
      </c>
      <c r="S23" s="18">
        <f>+'[19]ENEL PCA+PCF'!$C22</f>
        <v>151.87469833333299</v>
      </c>
      <c r="T23" s="18">
        <f>+'[20]ENEL PCA+PCF'!$C22</f>
        <v>152.99799999999999</v>
      </c>
      <c r="U23" s="18">
        <f>+'[21]ENEL PCA+PCF'!$C22</f>
        <v>152.99799999999999</v>
      </c>
      <c r="V23" s="18">
        <f>+'[22]ENEL PCA+PCF'!$C22</f>
        <v>152.99799999999999</v>
      </c>
      <c r="W23" s="18">
        <f>+'[23]ENEL PCA+PCF'!$C22</f>
        <v>152.99799999999999</v>
      </c>
      <c r="X23" s="18">
        <f>+'[24]ENEL PCA+PCF'!$C22</f>
        <v>151.77922000000001</v>
      </c>
      <c r="Y23" s="18">
        <f>+'[25]ENEL PCA+PCF'!$C22</f>
        <v>147.80000000000001</v>
      </c>
      <c r="Z23" s="18">
        <f>+'[26]ENEL PCA+PCF'!$C22</f>
        <v>154.22139999999999</v>
      </c>
      <c r="AA23" s="18">
        <f>+'[27]ENEL PCA+PCF'!$C22</f>
        <v>154.24</v>
      </c>
      <c r="AB23" s="18">
        <f>+'[28]ENEL PCA+PCF'!$C22</f>
        <v>155.86606</v>
      </c>
      <c r="AC23" s="18">
        <f>+'[29]ENEL PCA+PCF'!$C22</f>
        <v>155.27217999999999</v>
      </c>
      <c r="AD23" s="18">
        <f>+'[30]ENEL PCA+PCF'!$C22</f>
        <v>162.697943333333</v>
      </c>
      <c r="AE23" s="18">
        <f>+'[31]ENEL PCA+PCF'!$C22</f>
        <v>0</v>
      </c>
      <c r="AF23" s="18">
        <f>+'[32]ENEL PCA+PCF'!$C22</f>
        <v>0</v>
      </c>
      <c r="AG23" s="18">
        <f>+'[33]ENEL PCA+PCF'!$C22</f>
        <v>0</v>
      </c>
    </row>
    <row r="24" spans="1:108" ht="20.100000000000001" customHeight="1" x14ac:dyDescent="0.2">
      <c r="A24" s="16"/>
      <c r="B24" s="17">
        <v>0.5</v>
      </c>
      <c r="C24" s="18">
        <f>+'[3]ENEL PCA+PCF'!$C23</f>
        <v>146.005191666667</v>
      </c>
      <c r="D24" s="18">
        <f>+'[4]ENEL PCA+PCF'!$C23</f>
        <v>145.06</v>
      </c>
      <c r="E24" s="18">
        <f>+'[5]ENEL PCA+PCF'!$C23</f>
        <v>151.44800000000001</v>
      </c>
      <c r="F24" s="18">
        <f>+'[6]ENEL PCA+PCF'!$C23</f>
        <v>151.44800000000001</v>
      </c>
      <c r="G24" s="18">
        <f>+'[7]ENEL PCA+PCF'!$C23</f>
        <v>153.17195833333301</v>
      </c>
      <c r="H24" s="18">
        <f>+'[8]ENEL PCA+PCF'!$C23</f>
        <v>151.44800000000001</v>
      </c>
      <c r="I24" s="18">
        <f>+'[9]ENEL PCA+PCF'!$C23</f>
        <v>150.061673333333</v>
      </c>
      <c r="J24" s="18">
        <f>+'[10]ENEL PCA+PCF'!$C23</f>
        <v>149.309515</v>
      </c>
      <c r="K24" s="18">
        <f>+'[11]ENEL PCA+PCF'!$C23</f>
        <v>144.80000000000001</v>
      </c>
      <c r="L24" s="18">
        <f>+'[12]ENEL PCA+PCF'!$C23</f>
        <v>151.78200000000001</v>
      </c>
      <c r="M24" s="18">
        <f>+'[13]ENEL PCA+PCF'!$C23</f>
        <v>153.45779166666699</v>
      </c>
      <c r="N24" s="18">
        <f>+'[14]ENEL PCA+PCF'!$C23</f>
        <v>151.78200000000001</v>
      </c>
      <c r="O24" s="18">
        <f>+'[15]ENEL PCA+PCF'!$C23</f>
        <v>154.43353999999999</v>
      </c>
      <c r="P24" s="18">
        <f>+'[16]ENEL PCA+PCF'!$C23</f>
        <v>152.13972166666699</v>
      </c>
      <c r="Q24" s="18">
        <f>+'[17]ENEL PCA+PCF'!$C23</f>
        <v>145.27019166666699</v>
      </c>
      <c r="R24" s="18">
        <f>+'[18]ENEL PCA+PCF'!$C23</f>
        <v>143.07</v>
      </c>
      <c r="S24" s="18">
        <f>+'[19]ENEL PCA+PCF'!$C23</f>
        <v>152.926605</v>
      </c>
      <c r="T24" s="18">
        <f>+'[20]ENEL PCA+PCF'!$C23</f>
        <v>152.99799999999999</v>
      </c>
      <c r="U24" s="18">
        <f>+'[21]ENEL PCA+PCF'!$C23</f>
        <v>152.998236666666</v>
      </c>
      <c r="V24" s="18">
        <f>+'[22]ENEL PCA+PCF'!$C23</f>
        <v>154.30336</v>
      </c>
      <c r="W24" s="18">
        <f>+'[23]ENEL PCA+PCF'!$C23</f>
        <v>152.99799999999999</v>
      </c>
      <c r="X24" s="18">
        <f>+'[24]ENEL PCA+PCF'!$C23</f>
        <v>152.59092166666699</v>
      </c>
      <c r="Y24" s="18">
        <f>+'[25]ENEL PCA+PCF'!$C23</f>
        <v>147.80000000000001</v>
      </c>
      <c r="Z24" s="18">
        <f>+'[26]ENEL PCA+PCF'!$C23</f>
        <v>154.24</v>
      </c>
      <c r="AA24" s="18">
        <f>+'[27]ENEL PCA+PCF'!$C23</f>
        <v>158.66838166666699</v>
      </c>
      <c r="AB24" s="18">
        <f>+'[28]ENEL PCA+PCF'!$C23</f>
        <v>155.96084833333299</v>
      </c>
      <c r="AC24" s="18">
        <f>+'[29]ENEL PCA+PCF'!$C23</f>
        <v>155.20971333333301</v>
      </c>
      <c r="AD24" s="18">
        <f>+'[30]ENEL PCA+PCF'!$C23</f>
        <v>163.06418500000001</v>
      </c>
      <c r="AE24" s="18">
        <f>+'[31]ENEL PCA+PCF'!$C23</f>
        <v>0</v>
      </c>
      <c r="AF24" s="18">
        <f>+'[32]ENEL PCA+PCF'!$C23</f>
        <v>0</v>
      </c>
      <c r="AG24" s="18">
        <f>+'[33]ENEL PCA+PCF'!$C23</f>
        <v>0</v>
      </c>
    </row>
    <row r="25" spans="1:108" ht="20.100000000000001" customHeight="1" x14ac:dyDescent="0.2">
      <c r="A25" s="16"/>
      <c r="B25" s="17">
        <v>0.54166666666666696</v>
      </c>
      <c r="C25" s="18">
        <f>+'[3]ENEL PCA+PCF'!$C24</f>
        <v>145.168871666667</v>
      </c>
      <c r="D25" s="18">
        <f>+'[4]ENEL PCA+PCF'!$C24</f>
        <v>145.06</v>
      </c>
      <c r="E25" s="18">
        <f>+'[5]ENEL PCA+PCF'!$C24</f>
        <v>151.44800000000001</v>
      </c>
      <c r="F25" s="18">
        <f>+'[6]ENEL PCA+PCF'!$C24</f>
        <v>152.060133333333</v>
      </c>
      <c r="G25" s="18">
        <f>+'[7]ENEL PCA+PCF'!$C24</f>
        <v>151.64473000000001</v>
      </c>
      <c r="H25" s="18">
        <f>+'[8]ENEL PCA+PCF'!$C24</f>
        <v>151.44800000000001</v>
      </c>
      <c r="I25" s="18">
        <f>+'[9]ENEL PCA+PCF'!$C24</f>
        <v>150.09326666666701</v>
      </c>
      <c r="J25" s="18">
        <f>+'[10]ENEL PCA+PCF'!$C24</f>
        <v>149.288941666667</v>
      </c>
      <c r="K25" s="18">
        <f>+'[11]ENEL PCA+PCF'!$C24</f>
        <v>144.80000000000001</v>
      </c>
      <c r="L25" s="18">
        <f>+'[12]ENEL PCA+PCF'!$C24</f>
        <v>151.78200000000001</v>
      </c>
      <c r="M25" s="18">
        <f>+'[13]ENEL PCA+PCF'!$C24</f>
        <v>151.98625000000001</v>
      </c>
      <c r="N25" s="18">
        <f>+'[14]ENEL PCA+PCF'!$C24</f>
        <v>151.78200000000001</v>
      </c>
      <c r="O25" s="18">
        <f>+'[15]ENEL PCA+PCF'!$C24</f>
        <v>154.79744500000001</v>
      </c>
      <c r="P25" s="18">
        <f>+'[16]ENEL PCA+PCF'!$C24</f>
        <v>156.54499999999999</v>
      </c>
      <c r="Q25" s="18">
        <f>+'[17]ENEL PCA+PCF'!$C24</f>
        <v>145.14811</v>
      </c>
      <c r="R25" s="18">
        <f>+'[18]ENEL PCA+PCF'!$C24</f>
        <v>143.07</v>
      </c>
      <c r="S25" s="18">
        <f>+'[19]ENEL PCA+PCF'!$C24</f>
        <v>152.95276166666699</v>
      </c>
      <c r="T25" s="18">
        <f>+'[20]ENEL PCA+PCF'!$C24</f>
        <v>152.99799999999999</v>
      </c>
      <c r="U25" s="18">
        <f>+'[21]ENEL PCA+PCF'!$C24</f>
        <v>154.39953499999999</v>
      </c>
      <c r="V25" s="18">
        <f>+'[22]ENEL PCA+PCF'!$C24</f>
        <v>157.69071333333301</v>
      </c>
      <c r="W25" s="18">
        <f>+'[23]ENEL PCA+PCF'!$C24</f>
        <v>154.20352333333301</v>
      </c>
      <c r="X25" s="18">
        <f>+'[24]ENEL PCA+PCF'!$C24</f>
        <v>152.542106666667</v>
      </c>
      <c r="Y25" s="18">
        <f>+'[25]ENEL PCA+PCF'!$C24</f>
        <v>147.80000000000001</v>
      </c>
      <c r="Z25" s="18">
        <f>+'[26]ENEL PCA+PCF'!$C24</f>
        <v>156.37513999999999</v>
      </c>
      <c r="AA25" s="18">
        <f>+'[27]ENEL PCA+PCF'!$C24</f>
        <v>155.86685333333301</v>
      </c>
      <c r="AB25" s="18">
        <f>+'[28]ENEL PCA+PCF'!$C24</f>
        <v>155.77007499999999</v>
      </c>
      <c r="AC25" s="18">
        <f>+'[29]ENEL PCA+PCF'!$C24</f>
        <v>155.25059166666699</v>
      </c>
      <c r="AD25" s="18">
        <f>+'[30]ENEL PCA+PCF'!$C24</f>
        <v>162.005</v>
      </c>
      <c r="AE25" s="18">
        <f>+'[31]ENEL PCA+PCF'!$C24</f>
        <v>0</v>
      </c>
      <c r="AF25" s="18">
        <f>+'[32]ENEL PCA+PCF'!$C24</f>
        <v>0</v>
      </c>
      <c r="AG25" s="18">
        <f>+'[33]ENEL PCA+PCF'!$C24</f>
        <v>0</v>
      </c>
    </row>
    <row r="26" spans="1:108" ht="20.100000000000001" customHeight="1" x14ac:dyDescent="0.2">
      <c r="A26" s="16"/>
      <c r="B26" s="17">
        <v>0.58333333333333304</v>
      </c>
      <c r="C26" s="18">
        <f>+'[3]ENEL PCA+PCF'!$C25</f>
        <v>145.30063999999999</v>
      </c>
      <c r="D26" s="18">
        <f>+'[4]ENEL PCA+PCF'!$C25</f>
        <v>147.27718833333299</v>
      </c>
      <c r="E26" s="18">
        <f>+'[5]ENEL PCA+PCF'!$C25</f>
        <v>152.67347833333301</v>
      </c>
      <c r="F26" s="18">
        <f>+'[6]ENEL PCA+PCF'!$C25</f>
        <v>151.66445833333299</v>
      </c>
      <c r="G26" s="18">
        <f>+'[7]ENEL PCA+PCF'!$C25</f>
        <v>151.66052666666701</v>
      </c>
      <c r="H26" s="18">
        <f>+'[8]ENEL PCA+PCF'!$C25</f>
        <v>152.18001333333299</v>
      </c>
      <c r="I26" s="18">
        <f>+'[9]ENEL PCA+PCF'!$C25</f>
        <v>151.40214666666699</v>
      </c>
      <c r="J26" s="18">
        <f>+'[10]ENEL PCA+PCF'!$C25</f>
        <v>147.586221666667</v>
      </c>
      <c r="K26" s="18">
        <f>+'[11]ENEL PCA+PCF'!$C25</f>
        <v>144.80000000000001</v>
      </c>
      <c r="L26" s="18">
        <f>+'[12]ENEL PCA+PCF'!$C25</f>
        <v>151.78200000000001</v>
      </c>
      <c r="M26" s="18">
        <f>+'[13]ENEL PCA+PCF'!$C25</f>
        <v>151.99526</v>
      </c>
      <c r="N26" s="18">
        <f>+'[14]ENEL PCA+PCF'!$C25</f>
        <v>152.07676499999999</v>
      </c>
      <c r="O26" s="18">
        <f>+'[15]ENEL PCA+PCF'!$C25</f>
        <v>152.243648333333</v>
      </c>
      <c r="P26" s="18">
        <f>+'[16]ENEL PCA+PCF'!$C25</f>
        <v>158.876916666667</v>
      </c>
      <c r="Q26" s="18">
        <f>+'[17]ENEL PCA+PCF'!$C25</f>
        <v>145.33537833333301</v>
      </c>
      <c r="R26" s="18">
        <f>+'[18]ENEL PCA+PCF'!$C25</f>
        <v>143.07</v>
      </c>
      <c r="S26" s="18">
        <f>+'[19]ENEL PCA+PCF'!$C25</f>
        <v>152.97064333333299</v>
      </c>
      <c r="T26" s="18">
        <f>+'[20]ENEL PCA+PCF'!$C25</f>
        <v>152.99799999999999</v>
      </c>
      <c r="U26" s="18">
        <f>+'[21]ENEL PCA+PCF'!$C25</f>
        <v>154.33462</v>
      </c>
      <c r="V26" s="18">
        <f>+'[22]ENEL PCA+PCF'!$C25</f>
        <v>157.985401666667</v>
      </c>
      <c r="W26" s="18">
        <f>+'[23]ENEL PCA+PCF'!$C25</f>
        <v>154.62886499999999</v>
      </c>
      <c r="X26" s="18">
        <f>+'[24]ENEL PCA+PCF'!$C25</f>
        <v>152.54150833333301</v>
      </c>
      <c r="Y26" s="18">
        <f>+'[25]ENEL PCA+PCF'!$C25</f>
        <v>151.86918333333301</v>
      </c>
      <c r="Z26" s="18">
        <f>+'[26]ENEL PCA+PCF'!$C25</f>
        <v>157.167888333333</v>
      </c>
      <c r="AA26" s="18">
        <f>+'[27]ENEL PCA+PCF'!$C25</f>
        <v>156.13030499999999</v>
      </c>
      <c r="AB26" s="18">
        <f>+'[28]ENEL PCA+PCF'!$C25</f>
        <v>160.00104666666701</v>
      </c>
      <c r="AC26" s="18">
        <f>+'[29]ENEL PCA+PCF'!$C25</f>
        <v>155.22814333333301</v>
      </c>
      <c r="AD26" s="18">
        <f>+'[30]ENEL PCA+PCF'!$C25</f>
        <v>160.07300000000001</v>
      </c>
      <c r="AE26" s="18">
        <f>+'[31]ENEL PCA+PCF'!$C25</f>
        <v>0</v>
      </c>
      <c r="AF26" s="18">
        <f>+'[32]ENEL PCA+PCF'!$C25</f>
        <v>0</v>
      </c>
      <c r="AG26" s="18">
        <f>+'[33]ENEL PCA+PCF'!$C25</f>
        <v>0</v>
      </c>
    </row>
    <row r="27" spans="1:108" ht="20.100000000000001" customHeight="1" x14ac:dyDescent="0.2">
      <c r="A27" s="16"/>
      <c r="B27" s="17">
        <v>0.625</v>
      </c>
      <c r="C27" s="18">
        <f>+'[3]ENEL PCA+PCF'!$C26</f>
        <v>147.80179833333301</v>
      </c>
      <c r="D27" s="18">
        <f>+'[4]ENEL PCA+PCF'!$C26</f>
        <v>148.40391666666699</v>
      </c>
      <c r="E27" s="18">
        <f>+'[5]ENEL PCA+PCF'!$C26</f>
        <v>154.978186666667</v>
      </c>
      <c r="F27" s="18">
        <f>+'[6]ENEL PCA+PCF'!$C26</f>
        <v>154.55639666666701</v>
      </c>
      <c r="G27" s="18">
        <f>+'[7]ENEL PCA+PCF'!$C26</f>
        <v>156.14890333333301</v>
      </c>
      <c r="H27" s="18">
        <f>+'[8]ENEL PCA+PCF'!$C26</f>
        <v>151.44800000000001</v>
      </c>
      <c r="I27" s="18">
        <f>+'[9]ENEL PCA+PCF'!$C26</f>
        <v>151.44800000000001</v>
      </c>
      <c r="J27" s="18">
        <f>+'[10]ENEL PCA+PCF'!$C26</f>
        <v>144.80000000000001</v>
      </c>
      <c r="K27" s="18">
        <f>+'[11]ENEL PCA+PCF'!$C26</f>
        <v>144.184666666667</v>
      </c>
      <c r="L27" s="18">
        <f>+'[12]ENEL PCA+PCF'!$C26</f>
        <v>151.78200000000001</v>
      </c>
      <c r="M27" s="18">
        <f>+'[13]ENEL PCA+PCF'!$C26</f>
        <v>151.86778166666701</v>
      </c>
      <c r="N27" s="18">
        <f>+'[14]ENEL PCA+PCF'!$C26</f>
        <v>154.411978333333</v>
      </c>
      <c r="O27" s="18">
        <f>+'[15]ENEL PCA+PCF'!$C26</f>
        <v>154.722645</v>
      </c>
      <c r="P27" s="18">
        <f>+'[16]ENEL PCA+PCF'!$C26</f>
        <v>158.992461666667</v>
      </c>
      <c r="Q27" s="18">
        <f>+'[17]ENEL PCA+PCF'!$C26</f>
        <v>145.41906499999999</v>
      </c>
      <c r="R27" s="18">
        <f>+'[18]ENEL PCA+PCF'!$C26</f>
        <v>143.07</v>
      </c>
      <c r="S27" s="18">
        <f>+'[19]ENEL PCA+PCF'!$C26</f>
        <v>152.98721166666701</v>
      </c>
      <c r="T27" s="18">
        <f>+'[20]ENEL PCA+PCF'!$C26</f>
        <v>152.99799999999999</v>
      </c>
      <c r="U27" s="18">
        <f>+'[21]ENEL PCA+PCF'!$C26</f>
        <v>154.34280999999999</v>
      </c>
      <c r="V27" s="18">
        <f>+'[22]ENEL PCA+PCF'!$C26</f>
        <v>162.00427166666699</v>
      </c>
      <c r="W27" s="18">
        <f>+'[23]ENEL PCA+PCF'!$C26</f>
        <v>154.64209500000001</v>
      </c>
      <c r="X27" s="18">
        <f>+'[24]ENEL PCA+PCF'!$C26</f>
        <v>152.39783333333301</v>
      </c>
      <c r="Y27" s="18">
        <f>+'[25]ENEL PCA+PCF'!$C26</f>
        <v>152.99799999999999</v>
      </c>
      <c r="Z27" s="18">
        <f>+'[26]ENEL PCA+PCF'!$C26</f>
        <v>164.57141666666701</v>
      </c>
      <c r="AA27" s="18">
        <f>+'[27]ENEL PCA+PCF'!$C26</f>
        <v>157.859141666667</v>
      </c>
      <c r="AB27" s="18">
        <f>+'[28]ENEL PCA+PCF'!$C26</f>
        <v>162.50148833333299</v>
      </c>
      <c r="AC27" s="18">
        <f>+'[29]ENEL PCA+PCF'!$C26</f>
        <v>160.07300000000001</v>
      </c>
      <c r="AD27" s="18">
        <f>+'[30]ENEL PCA+PCF'!$C26</f>
        <v>162.64025333333299</v>
      </c>
      <c r="AE27" s="18">
        <f>+'[31]ENEL PCA+PCF'!$C26</f>
        <v>0</v>
      </c>
      <c r="AF27" s="18">
        <f>+'[32]ENEL PCA+PCF'!$C26</f>
        <v>0</v>
      </c>
      <c r="AG27" s="18">
        <f>+'[33]ENEL PCA+PCF'!$C26</f>
        <v>0</v>
      </c>
    </row>
    <row r="28" spans="1:108" ht="20.100000000000001" customHeight="1" x14ac:dyDescent="0.2">
      <c r="A28" s="16"/>
      <c r="B28" s="17">
        <v>0.66666666666666696</v>
      </c>
      <c r="C28" s="18">
        <f>+'[3]ENEL PCA+PCF'!$C27</f>
        <v>146.316826666667</v>
      </c>
      <c r="D28" s="18">
        <f>+'[4]ENEL PCA+PCF'!$C27</f>
        <v>148.48521500000001</v>
      </c>
      <c r="E28" s="18">
        <f>+'[5]ENEL PCA+PCF'!$C27</f>
        <v>156.191</v>
      </c>
      <c r="F28" s="18">
        <f>+'[6]ENEL PCA+PCF'!$C27</f>
        <v>156.191</v>
      </c>
      <c r="G28" s="18">
        <f>+'[7]ENEL PCA+PCF'!$C27</f>
        <v>154.98327333333299</v>
      </c>
      <c r="H28" s="18">
        <f>+'[8]ENEL PCA+PCF'!$C27</f>
        <v>151.44800000000001</v>
      </c>
      <c r="I28" s="18">
        <f>+'[9]ENEL PCA+PCF'!$C27</f>
        <v>151.28199499999999</v>
      </c>
      <c r="J28" s="18">
        <f>+'[10]ENEL PCA+PCF'!$C27</f>
        <v>144.342733333333</v>
      </c>
      <c r="K28" s="18">
        <f>+'[11]ENEL PCA+PCF'!$C27</f>
        <v>148.688778333333</v>
      </c>
      <c r="L28" s="18">
        <f>+'[12]ENEL PCA+PCF'!$C27</f>
        <v>151.78200000000001</v>
      </c>
      <c r="M28" s="18">
        <f>+'[13]ENEL PCA+PCF'!$C27</f>
        <v>151.78472333333301</v>
      </c>
      <c r="N28" s="18">
        <f>+'[14]ENEL PCA+PCF'!$C27</f>
        <v>158.44499999999999</v>
      </c>
      <c r="O28" s="18">
        <f>+'[15]ENEL PCA+PCF'!$C27</f>
        <v>154.333458333333</v>
      </c>
      <c r="P28" s="18">
        <f>+'[16]ENEL PCA+PCF'!$C27</f>
        <v>159.00557833333301</v>
      </c>
      <c r="Q28" s="18">
        <f>+'[17]ENEL PCA+PCF'!$C27</f>
        <v>146.882258333333</v>
      </c>
      <c r="R28" s="18">
        <f>+'[18]ENEL PCA+PCF'!$C27</f>
        <v>143.07</v>
      </c>
      <c r="S28" s="18">
        <f>+'[19]ENEL PCA+PCF'!$C27</f>
        <v>153.00243499999999</v>
      </c>
      <c r="T28" s="18">
        <f>+'[20]ENEL PCA+PCF'!$C27</f>
        <v>154.27265499999999</v>
      </c>
      <c r="U28" s="18">
        <f>+'[21]ENEL PCA+PCF'!$C27</f>
        <v>155.80212</v>
      </c>
      <c r="V28" s="18">
        <f>+'[22]ENEL PCA+PCF'!$C27</f>
        <v>161.40201666666701</v>
      </c>
      <c r="W28" s="18">
        <f>+'[23]ENEL PCA+PCF'!$C27</f>
        <v>157.254435</v>
      </c>
      <c r="X28" s="18">
        <f>+'[24]ENEL PCA+PCF'!$C27</f>
        <v>152.60619500000001</v>
      </c>
      <c r="Y28" s="18">
        <f>+'[25]ENEL PCA+PCF'!$C27</f>
        <v>152.99799999999999</v>
      </c>
      <c r="Z28" s="18">
        <f>+'[26]ENEL PCA+PCF'!$C27</f>
        <v>162.500693333333</v>
      </c>
      <c r="AA28" s="18">
        <f>+'[27]ENEL PCA+PCF'!$C27</f>
        <v>157.77668666666699</v>
      </c>
      <c r="AB28" s="18">
        <f>+'[28]ENEL PCA+PCF'!$C27</f>
        <v>162.60807</v>
      </c>
      <c r="AC28" s="18">
        <f>+'[29]ENEL PCA+PCF'!$C27</f>
        <v>162.710133333333</v>
      </c>
      <c r="AD28" s="18">
        <f>+'[30]ENEL PCA+PCF'!$C27</f>
        <v>162.60688999999999</v>
      </c>
      <c r="AE28" s="18">
        <f>+'[31]ENEL PCA+PCF'!$C27</f>
        <v>0</v>
      </c>
      <c r="AF28" s="18">
        <f>+'[32]ENEL PCA+PCF'!$C27</f>
        <v>0</v>
      </c>
      <c r="AG28" s="18">
        <f>+'[33]ENEL PCA+PCF'!$C27</f>
        <v>0</v>
      </c>
    </row>
    <row r="29" spans="1:108" ht="20.100000000000001" customHeight="1" x14ac:dyDescent="0.2">
      <c r="A29" s="16"/>
      <c r="B29" s="17">
        <v>0.70833333333333304</v>
      </c>
      <c r="C29" s="18">
        <f>+'[3]ENEL PCA+PCF'!$C28</f>
        <v>146.06583333333299</v>
      </c>
      <c r="D29" s="18">
        <f>+'[4]ENEL PCA+PCF'!$C28</f>
        <v>145.06</v>
      </c>
      <c r="E29" s="18">
        <f>+'[5]ENEL PCA+PCF'!$C28</f>
        <v>155.26965999999999</v>
      </c>
      <c r="F29" s="18">
        <f>+'[6]ENEL PCA+PCF'!$C28</f>
        <v>153.985643333333</v>
      </c>
      <c r="G29" s="18">
        <f>+'[7]ENEL PCA+PCF'!$C28</f>
        <v>156.191</v>
      </c>
      <c r="H29" s="18">
        <f>+'[8]ENEL PCA+PCF'!$C28</f>
        <v>151.44800000000001</v>
      </c>
      <c r="I29" s="18">
        <f>+'[9]ENEL PCA+PCF'!$C28</f>
        <v>151.273278333333</v>
      </c>
      <c r="J29" s="18">
        <f>+'[10]ENEL PCA+PCF'!$C28</f>
        <v>144.488775</v>
      </c>
      <c r="K29" s="18">
        <f>+'[11]ENEL PCA+PCF'!$C28</f>
        <v>148.239186666667</v>
      </c>
      <c r="L29" s="18">
        <f>+'[12]ENEL PCA+PCF'!$C28</f>
        <v>150.252726666667</v>
      </c>
      <c r="M29" s="18">
        <f>+'[13]ENEL PCA+PCF'!$C28</f>
        <v>152.559881666667</v>
      </c>
      <c r="N29" s="18">
        <f>+'[14]ENEL PCA+PCF'!$C28</f>
        <v>152.32869666666701</v>
      </c>
      <c r="O29" s="18">
        <f>+'[15]ENEL PCA+PCF'!$C28</f>
        <v>151.97394499999999</v>
      </c>
      <c r="P29" s="18">
        <f>+'[16]ENEL PCA+PCF'!$C28</f>
        <v>154.39377833333299</v>
      </c>
      <c r="Q29" s="18">
        <f>+'[17]ENEL PCA+PCF'!$C28</f>
        <v>147.87015</v>
      </c>
      <c r="R29" s="18">
        <f>+'[18]ENEL PCA+PCF'!$C28</f>
        <v>143.07</v>
      </c>
      <c r="S29" s="18">
        <f>+'[19]ENEL PCA+PCF'!$C28</f>
        <v>152.99050333333301</v>
      </c>
      <c r="T29" s="18">
        <f>+'[20]ENEL PCA+PCF'!$C28</f>
        <v>152.971133333333</v>
      </c>
      <c r="U29" s="18">
        <f>+'[21]ENEL PCA+PCF'!$C28</f>
        <v>155.319013333333</v>
      </c>
      <c r="V29" s="18">
        <f>+'[22]ENEL PCA+PCF'!$C28</f>
        <v>158.74696</v>
      </c>
      <c r="W29" s="18">
        <f>+'[23]ENEL PCA+PCF'!$C28</f>
        <v>154.29562833333301</v>
      </c>
      <c r="X29" s="18">
        <f>+'[24]ENEL PCA+PCF'!$C28</f>
        <v>147.751691666667</v>
      </c>
      <c r="Y29" s="18">
        <f>+'[25]ENEL PCA+PCF'!$C28</f>
        <v>147.80000000000001</v>
      </c>
      <c r="Z29" s="18">
        <f>+'[26]ENEL PCA+PCF'!$C28</f>
        <v>163.43517666666699</v>
      </c>
      <c r="AA29" s="18">
        <f>+'[27]ENEL PCA+PCF'!$C28</f>
        <v>155.77044333333299</v>
      </c>
      <c r="AB29" s="18">
        <f>+'[28]ENEL PCA+PCF'!$C28</f>
        <v>160.922828333333</v>
      </c>
      <c r="AC29" s="18">
        <f>+'[29]ENEL PCA+PCF'!$C28</f>
        <v>159.32375166666699</v>
      </c>
      <c r="AD29" s="18">
        <f>+'[30]ENEL PCA+PCF'!$C28</f>
        <v>163.087543333333</v>
      </c>
      <c r="AE29" s="18">
        <f>+'[31]ENEL PCA+PCF'!$C28</f>
        <v>0</v>
      </c>
      <c r="AF29" s="18">
        <f>+'[32]ENEL PCA+PCF'!$C28</f>
        <v>0</v>
      </c>
      <c r="AG29" s="18">
        <f>+'[33]ENEL PCA+PCF'!$C28</f>
        <v>0</v>
      </c>
    </row>
    <row r="30" spans="1:108" ht="20.100000000000001" customHeight="1" x14ac:dyDescent="0.2">
      <c r="A30" s="16"/>
      <c r="B30" s="17">
        <v>0.75</v>
      </c>
      <c r="C30" s="18">
        <f>+'[3]ENEL PCA+PCF'!$C29</f>
        <v>148.332803333333</v>
      </c>
      <c r="D30" s="18">
        <f>+'[4]ENEL PCA+PCF'!$C29</f>
        <v>147.01783</v>
      </c>
      <c r="E30" s="18">
        <f>+'[5]ENEL PCA+PCF'!$C29</f>
        <v>151.44800000000001</v>
      </c>
      <c r="F30" s="18">
        <f>+'[6]ENEL PCA+PCF'!$C29</f>
        <v>153.216185</v>
      </c>
      <c r="G30" s="18">
        <f>+'[7]ENEL PCA+PCF'!$C29</f>
        <v>158.63961499999999</v>
      </c>
      <c r="H30" s="18">
        <f>+'[8]ENEL PCA+PCF'!$C29</f>
        <v>151.44800000000001</v>
      </c>
      <c r="I30" s="18">
        <f>+'[9]ENEL PCA+PCF'!$C29</f>
        <v>151.28755333333299</v>
      </c>
      <c r="J30" s="18">
        <f>+'[10]ENEL PCA+PCF'!$C29</f>
        <v>145.322016666667</v>
      </c>
      <c r="K30" s="18">
        <f>+'[11]ENEL PCA+PCF'!$C29</f>
        <v>145.33261166666699</v>
      </c>
      <c r="L30" s="18">
        <f>+'[12]ENEL PCA+PCF'!$C29</f>
        <v>150.21597499999999</v>
      </c>
      <c r="M30" s="18">
        <f>+'[13]ENEL PCA+PCF'!$C29</f>
        <v>151.78200000000001</v>
      </c>
      <c r="N30" s="18">
        <f>+'[14]ENEL PCA+PCF'!$C29</f>
        <v>150.959663333333</v>
      </c>
      <c r="O30" s="18">
        <f>+'[15]ENEL PCA+PCF'!$C29</f>
        <v>151.962661666667</v>
      </c>
      <c r="P30" s="18">
        <f>+'[16]ENEL PCA+PCF'!$C29</f>
        <v>151.79143166666699</v>
      </c>
      <c r="Q30" s="18">
        <f>+'[17]ENEL PCA+PCF'!$C29</f>
        <v>146.96478166666699</v>
      </c>
      <c r="R30" s="18">
        <f>+'[18]ENEL PCA+PCF'!$C29</f>
        <v>143.26042166666701</v>
      </c>
      <c r="S30" s="18">
        <f>+'[19]ENEL PCA+PCF'!$C29</f>
        <v>151.95868999999999</v>
      </c>
      <c r="T30" s="18">
        <f>+'[20]ENEL PCA+PCF'!$C29</f>
        <v>152.71036833333301</v>
      </c>
      <c r="U30" s="18">
        <f>+'[21]ENEL PCA+PCF'!$C29</f>
        <v>151.87153000000001</v>
      </c>
      <c r="V30" s="18">
        <f>+'[22]ENEL PCA+PCF'!$C29</f>
        <v>152.99799999999999</v>
      </c>
      <c r="W30" s="18">
        <f>+'[23]ENEL PCA+PCF'!$C29</f>
        <v>152.99799999999999</v>
      </c>
      <c r="X30" s="18">
        <f>+'[24]ENEL PCA+PCF'!$C29</f>
        <v>147.739366666667</v>
      </c>
      <c r="Y30" s="18">
        <f>+'[25]ENEL PCA+PCF'!$C29</f>
        <v>147.80000000000001</v>
      </c>
      <c r="Z30" s="18">
        <f>+'[26]ENEL PCA+PCF'!$C29</f>
        <v>155.99322166666701</v>
      </c>
      <c r="AA30" s="18">
        <f>+'[27]ENEL PCA+PCF'!$C29</f>
        <v>155.43344833333299</v>
      </c>
      <c r="AB30" s="18">
        <f>+'[28]ENEL PCA+PCF'!$C29</f>
        <v>154.92727333333301</v>
      </c>
      <c r="AC30" s="18">
        <f>+'[29]ENEL PCA+PCF'!$C29</f>
        <v>154.764331666667</v>
      </c>
      <c r="AD30" s="18">
        <f>+'[30]ENEL PCA+PCF'!$C29</f>
        <v>157.76465166666699</v>
      </c>
      <c r="AE30" s="18">
        <f>+'[31]ENEL PCA+PCF'!$C29</f>
        <v>0</v>
      </c>
      <c r="AF30" s="18">
        <f>+'[32]ENEL PCA+PCF'!$C29</f>
        <v>0</v>
      </c>
      <c r="AG30" s="18">
        <f>+'[33]ENEL PCA+PCF'!$C29</f>
        <v>0</v>
      </c>
    </row>
    <row r="31" spans="1:108" ht="20.100000000000001" customHeight="1" x14ac:dyDescent="0.2">
      <c r="A31" s="16"/>
      <c r="B31" s="17">
        <v>0.79166666666666696</v>
      </c>
      <c r="C31" s="18">
        <f>+'[3]ENEL PCA+PCF'!$C30</f>
        <v>151.86785499999999</v>
      </c>
      <c r="D31" s="18">
        <f>+'[4]ENEL PCA+PCF'!$C30</f>
        <v>153.237855</v>
      </c>
      <c r="E31" s="18">
        <f>+'[5]ENEL PCA+PCF'!$C30</f>
        <v>155.494496666667</v>
      </c>
      <c r="F31" s="18">
        <f>+'[6]ENEL PCA+PCF'!$C30</f>
        <v>155.156348333333</v>
      </c>
      <c r="G31" s="18">
        <f>+'[7]ENEL PCA+PCF'!$C30</f>
        <v>155.261811666667</v>
      </c>
      <c r="H31" s="18">
        <f>+'[8]ENEL PCA+PCF'!$C30</f>
        <v>153.34803500000001</v>
      </c>
      <c r="I31" s="18">
        <f>+'[9]ENEL PCA+PCF'!$C30</f>
        <v>151.225281666667</v>
      </c>
      <c r="J31" s="18">
        <f>+'[10]ENEL PCA+PCF'!$C30</f>
        <v>148.58228333333301</v>
      </c>
      <c r="K31" s="18">
        <f>+'[11]ENEL PCA+PCF'!$C30</f>
        <v>151.373625</v>
      </c>
      <c r="L31" s="18">
        <f>+'[12]ENEL PCA+PCF'!$C30</f>
        <v>151.78200000000001</v>
      </c>
      <c r="M31" s="18">
        <f>+'[13]ENEL PCA+PCF'!$C30</f>
        <v>152.68222333333301</v>
      </c>
      <c r="N31" s="18">
        <f>+'[14]ENEL PCA+PCF'!$C30</f>
        <v>151.78200000000001</v>
      </c>
      <c r="O31" s="18">
        <f>+'[15]ENEL PCA+PCF'!$C30</f>
        <v>154.04049000000001</v>
      </c>
      <c r="P31" s="18">
        <f>+'[16]ENEL PCA+PCF'!$C30</f>
        <v>151.78422166666701</v>
      </c>
      <c r="Q31" s="18">
        <f>+'[17]ENEL PCA+PCF'!$C30</f>
        <v>152.345773333333</v>
      </c>
      <c r="R31" s="18">
        <f>+'[18]ENEL PCA+PCF'!$C30</f>
        <v>151.484743333333</v>
      </c>
      <c r="S31" s="18">
        <f>+'[19]ENEL PCA+PCF'!$C30</f>
        <v>152.69163666666699</v>
      </c>
      <c r="T31" s="18">
        <f>+'[20]ENEL PCA+PCF'!$C30</f>
        <v>156.69285833333299</v>
      </c>
      <c r="U31" s="18">
        <f>+'[21]ENEL PCA+PCF'!$C30</f>
        <v>154.81158833333299</v>
      </c>
      <c r="V31" s="18">
        <f>+'[22]ENEL PCA+PCF'!$C30</f>
        <v>158.183955</v>
      </c>
      <c r="W31" s="18">
        <f>+'[23]ENEL PCA+PCF'!$C30</f>
        <v>154.09626</v>
      </c>
      <c r="X31" s="18">
        <f>+'[24]ENEL PCA+PCF'!$C30</f>
        <v>153.00739833333299</v>
      </c>
      <c r="Y31" s="18">
        <f>+'[25]ENEL PCA+PCF'!$C30</f>
        <v>152.818688333333</v>
      </c>
      <c r="Z31" s="18">
        <f>+'[26]ENEL PCA+PCF'!$C30</f>
        <v>156.14667333333301</v>
      </c>
      <c r="AA31" s="18">
        <f>+'[27]ENEL PCA+PCF'!$C30</f>
        <v>155.05783333333301</v>
      </c>
      <c r="AB31" s="18">
        <f>+'[28]ENEL PCA+PCF'!$C30</f>
        <v>157.740491666667</v>
      </c>
      <c r="AC31" s="18">
        <f>+'[29]ENEL PCA+PCF'!$C30</f>
        <v>162.714853333333</v>
      </c>
      <c r="AD31" s="18">
        <f>+'[30]ENEL PCA+PCF'!$C30</f>
        <v>164.54212000000001</v>
      </c>
      <c r="AE31" s="18">
        <f>+'[31]ENEL PCA+PCF'!$C30</f>
        <v>0</v>
      </c>
      <c r="AF31" s="18">
        <f>+'[32]ENEL PCA+PCF'!$C30</f>
        <v>0</v>
      </c>
      <c r="AG31" s="18">
        <f>+'[33]ENEL PCA+PCF'!$C30</f>
        <v>0</v>
      </c>
      <c r="DD31" s="19"/>
    </row>
    <row r="32" spans="1:108" ht="20.100000000000001" customHeight="1" x14ac:dyDescent="0.2">
      <c r="A32" s="16"/>
      <c r="B32" s="17">
        <v>0.83333333333333304</v>
      </c>
      <c r="C32" s="18">
        <f>+'[3]ENEL PCA+PCF'!$C31</f>
        <v>151.70699999999999</v>
      </c>
      <c r="D32" s="18">
        <f>+'[4]ENEL PCA+PCF'!$C31</f>
        <v>151.70699999999999</v>
      </c>
      <c r="E32" s="18">
        <f>+'[5]ENEL PCA+PCF'!$C31</f>
        <v>160.18725833333301</v>
      </c>
      <c r="F32" s="18">
        <f>+'[6]ENEL PCA+PCF'!$C31</f>
        <v>155.79909333333299</v>
      </c>
      <c r="G32" s="18">
        <f>+'[7]ENEL PCA+PCF'!$C31</f>
        <v>155.28357666666699</v>
      </c>
      <c r="H32" s="18">
        <f>+'[8]ENEL PCA+PCF'!$C31</f>
        <v>151.44800000000001</v>
      </c>
      <c r="I32" s="18">
        <f>+'[9]ENEL PCA+PCF'!$C31</f>
        <v>149.728203333333</v>
      </c>
      <c r="J32" s="18">
        <f>+'[10]ENEL PCA+PCF'!$C31</f>
        <v>150.80178000000001</v>
      </c>
      <c r="K32" s="18">
        <f>+'[11]ENEL PCA+PCF'!$C31</f>
        <v>153.72164833333301</v>
      </c>
      <c r="L32" s="18">
        <f>+'[12]ENEL PCA+PCF'!$C31</f>
        <v>151.78200000000001</v>
      </c>
      <c r="M32" s="18">
        <f>+'[13]ENEL PCA+PCF'!$C31</f>
        <v>155.96945666666701</v>
      </c>
      <c r="N32" s="18">
        <f>+'[14]ENEL PCA+PCF'!$C31</f>
        <v>151.78200000000001</v>
      </c>
      <c r="O32" s="18">
        <f>+'[15]ENEL PCA+PCF'!$C31</f>
        <v>152.35986333333301</v>
      </c>
      <c r="P32" s="18">
        <f>+'[16]ENEL PCA+PCF'!$C31</f>
        <v>154.36612</v>
      </c>
      <c r="Q32" s="18">
        <f>+'[17]ENEL PCA+PCF'!$C31</f>
        <v>151.78200000000001</v>
      </c>
      <c r="R32" s="18">
        <f>+'[18]ENEL PCA+PCF'!$C31</f>
        <v>151.78200000000001</v>
      </c>
      <c r="S32" s="18">
        <f>+'[19]ENEL PCA+PCF'!$C31</f>
        <v>152.99799999999999</v>
      </c>
      <c r="T32" s="18">
        <f>+'[20]ENEL PCA+PCF'!$C31</f>
        <v>156.436141666667</v>
      </c>
      <c r="U32" s="18">
        <f>+'[21]ENEL PCA+PCF'!$C31</f>
        <v>152.99799999999999</v>
      </c>
      <c r="V32" s="18">
        <f>+'[22]ENEL PCA+PCF'!$C31</f>
        <v>154.911235</v>
      </c>
      <c r="W32" s="18">
        <f>+'[23]ENEL PCA+PCF'!$C31</f>
        <v>156.44346666666701</v>
      </c>
      <c r="X32" s="18">
        <f>+'[24]ENEL PCA+PCF'!$C31</f>
        <v>152.99799999999999</v>
      </c>
      <c r="Y32" s="18">
        <f>+'[25]ENEL PCA+PCF'!$C31</f>
        <v>152.99799999999999</v>
      </c>
      <c r="Z32" s="18">
        <f>+'[26]ENEL PCA+PCF'!$C31</f>
        <v>156.28791333333299</v>
      </c>
      <c r="AA32" s="18">
        <f>+'[27]ENEL PCA+PCF'!$C31</f>
        <v>155.33297833333299</v>
      </c>
      <c r="AB32" s="18">
        <f>+'[28]ENEL PCA+PCF'!$C31</f>
        <v>163.062968333333</v>
      </c>
      <c r="AC32" s="18">
        <f>+'[29]ENEL PCA+PCF'!$C31</f>
        <v>164.264573333333</v>
      </c>
      <c r="AD32" s="18">
        <f>+'[30]ENEL PCA+PCF'!$C31</f>
        <v>162.53082499999999</v>
      </c>
      <c r="AE32" s="18">
        <f>+'[31]ENEL PCA+PCF'!$C31</f>
        <v>0</v>
      </c>
      <c r="AF32" s="18">
        <f>+'[32]ENEL PCA+PCF'!$C31</f>
        <v>0</v>
      </c>
      <c r="AG32" s="18">
        <f>+'[33]ENEL PCA+PCF'!$C31</f>
        <v>0</v>
      </c>
    </row>
    <row r="33" spans="1:62" ht="20.100000000000001" customHeight="1" x14ac:dyDescent="0.2">
      <c r="A33" s="16"/>
      <c r="B33" s="17">
        <v>0.875</v>
      </c>
      <c r="C33" s="18">
        <f>+'[3]ENEL PCA+PCF'!$C32</f>
        <v>151.39162666666701</v>
      </c>
      <c r="D33" s="18">
        <f>+'[4]ENEL PCA+PCF'!$C32</f>
        <v>153.58703499999999</v>
      </c>
      <c r="E33" s="18">
        <f>+'[5]ENEL PCA+PCF'!$C32</f>
        <v>151.44800000000001</v>
      </c>
      <c r="F33" s="18">
        <f>+'[6]ENEL PCA+PCF'!$C32</f>
        <v>151.378273333333</v>
      </c>
      <c r="G33" s="18">
        <f>+'[7]ENEL PCA+PCF'!$C32</f>
        <v>151.593571666667</v>
      </c>
      <c r="H33" s="18">
        <f>+'[8]ENEL PCA+PCF'!$C32</f>
        <v>151.44800000000001</v>
      </c>
      <c r="I33" s="18">
        <f>+'[9]ENEL PCA+PCF'!$C32</f>
        <v>148.66217666666699</v>
      </c>
      <c r="J33" s="18">
        <f>+'[10]ENEL PCA+PCF'!$C32</f>
        <v>149.76693166666701</v>
      </c>
      <c r="K33" s="18">
        <f>+'[11]ENEL PCA+PCF'!$C32</f>
        <v>150.81273833333299</v>
      </c>
      <c r="L33" s="18">
        <f>+'[12]ENEL PCA+PCF'!$C32</f>
        <v>151.78200000000001</v>
      </c>
      <c r="M33" s="18">
        <f>+'[13]ENEL PCA+PCF'!$C32</f>
        <v>151.78200000000001</v>
      </c>
      <c r="N33" s="18">
        <f>+'[14]ENEL PCA+PCF'!$C32</f>
        <v>150.44043666666701</v>
      </c>
      <c r="O33" s="18">
        <f>+'[15]ENEL PCA+PCF'!$C32</f>
        <v>151.78200000000001</v>
      </c>
      <c r="P33" s="18">
        <f>+'[16]ENEL PCA+PCF'!$C32</f>
        <v>152.11625000000001</v>
      </c>
      <c r="Q33" s="18">
        <f>+'[17]ENEL PCA+PCF'!$C32</f>
        <v>150.28836315789499</v>
      </c>
      <c r="R33" s="18">
        <f>+'[18]ENEL PCA+PCF'!$C32</f>
        <v>151.460285</v>
      </c>
      <c r="S33" s="18">
        <f>+'[19]ENEL PCA+PCF'!$C32</f>
        <v>152.660638333333</v>
      </c>
      <c r="T33" s="18">
        <f>+'[20]ENEL PCA+PCF'!$C32</f>
        <v>152.99799999999999</v>
      </c>
      <c r="U33" s="18">
        <f>+'[21]ENEL PCA+PCF'!$C32</f>
        <v>156.90705500000001</v>
      </c>
      <c r="V33" s="18">
        <f>+'[22]ENEL PCA+PCF'!$C32</f>
        <v>152.99799999999999</v>
      </c>
      <c r="W33" s="18">
        <f>+'[23]ENEL PCA+PCF'!$C32</f>
        <v>152.99799999999999</v>
      </c>
      <c r="X33" s="18">
        <f>+'[24]ENEL PCA+PCF'!$C32</f>
        <v>151.756693333333</v>
      </c>
      <c r="Y33" s="18">
        <f>+'[25]ENEL PCA+PCF'!$C32</f>
        <v>152.43306999999999</v>
      </c>
      <c r="Z33" s="18">
        <f>+'[26]ENEL PCA+PCF'!$C32</f>
        <v>154.22450000000001</v>
      </c>
      <c r="AA33" s="18">
        <f>+'[27]ENEL PCA+PCF'!$C32</f>
        <v>154.24</v>
      </c>
      <c r="AB33" s="18">
        <f>+'[28]ENEL PCA+PCF'!$C32</f>
        <v>157.60483833333299</v>
      </c>
      <c r="AC33" s="18">
        <f>+'[29]ENEL PCA+PCF'!$C32</f>
        <v>159.74503999999999</v>
      </c>
      <c r="AD33" s="18">
        <f>+'[30]ENEL PCA+PCF'!$C32</f>
        <v>163.933766666667</v>
      </c>
      <c r="AE33" s="18">
        <f>+'[31]ENEL PCA+PCF'!$C32</f>
        <v>0</v>
      </c>
      <c r="AF33" s="18">
        <f>+'[32]ENEL PCA+PCF'!$C32</f>
        <v>0</v>
      </c>
      <c r="AG33" s="18">
        <f>+'[33]ENEL PCA+PCF'!$C32</f>
        <v>0</v>
      </c>
    </row>
    <row r="34" spans="1:62" ht="20.100000000000001" customHeight="1" x14ac:dyDescent="0.2">
      <c r="A34" s="16"/>
      <c r="B34" s="17">
        <v>0.91666666666666696</v>
      </c>
      <c r="C34" s="18">
        <f>+'[3]ENEL PCA+PCF'!$C33</f>
        <v>146.55826166666699</v>
      </c>
      <c r="D34" s="18">
        <f>+'[4]ENEL PCA+PCF'!$C33</f>
        <v>146.70657499999999</v>
      </c>
      <c r="E34" s="18">
        <f>+'[5]ENEL PCA+PCF'!$C33</f>
        <v>154.92684333333301</v>
      </c>
      <c r="F34" s="18">
        <f>+'[6]ENEL PCA+PCF'!$C33</f>
        <v>149.086048333333</v>
      </c>
      <c r="G34" s="18">
        <f>+'[7]ENEL PCA+PCF'!$C33</f>
        <v>151.443653333333</v>
      </c>
      <c r="H34" s="18">
        <f>+'[8]ENEL PCA+PCF'!$C33</f>
        <v>150.51150833333301</v>
      </c>
      <c r="I34" s="18">
        <f>+'[9]ENEL PCA+PCF'!$C33</f>
        <v>144.80000000000001</v>
      </c>
      <c r="J34" s="18">
        <f>+'[10]ENEL PCA+PCF'!$C33</f>
        <v>145.921795</v>
      </c>
      <c r="K34" s="18">
        <f>+'[11]ENEL PCA+PCF'!$C33</f>
        <v>153.21305166666701</v>
      </c>
      <c r="L34" s="18">
        <f>+'[12]ENEL PCA+PCF'!$C33</f>
        <v>147.21197166666701</v>
      </c>
      <c r="M34" s="18">
        <f>+'[13]ENEL PCA+PCF'!$C33</f>
        <v>151.78200000000001</v>
      </c>
      <c r="N34" s="18">
        <f>+'[14]ENEL PCA+PCF'!$C33</f>
        <v>150.424348333333</v>
      </c>
      <c r="O34" s="18">
        <f>+'[15]ENEL PCA+PCF'!$C33</f>
        <v>154.90084833333299</v>
      </c>
      <c r="P34" s="18">
        <f>+'[16]ENEL PCA+PCF'!$C33</f>
        <v>151.13056666666699</v>
      </c>
      <c r="Q34" s="18">
        <f>+'[17]ENEL PCA+PCF'!$C33</f>
        <v>150.13216333333301</v>
      </c>
      <c r="R34" s="18">
        <f>+'[18]ENEL PCA+PCF'!$C33</f>
        <v>147.602261666667</v>
      </c>
      <c r="S34" s="18">
        <f>+'[19]ENEL PCA+PCF'!$C33</f>
        <v>147.55649500000001</v>
      </c>
      <c r="T34" s="18">
        <f>+'[20]ENEL PCA+PCF'!$C33</f>
        <v>152.72017</v>
      </c>
      <c r="U34" s="18">
        <f>+'[21]ENEL PCA+PCF'!$C33</f>
        <v>147.80000000000001</v>
      </c>
      <c r="V34" s="18">
        <f>+'[22]ENEL PCA+PCF'!$C33</f>
        <v>152.91657166666701</v>
      </c>
      <c r="W34" s="18">
        <f>+'[23]ENEL PCA+PCF'!$C33</f>
        <v>152.42517833333301</v>
      </c>
      <c r="X34" s="18">
        <f>+'[24]ENEL PCA+PCF'!$C33</f>
        <v>147.80000000000001</v>
      </c>
      <c r="Y34" s="18">
        <f>+'[25]ENEL PCA+PCF'!$C33</f>
        <v>147.80000000000001</v>
      </c>
      <c r="Z34" s="18">
        <f>+'[26]ENEL PCA+PCF'!$C33</f>
        <v>156.78804</v>
      </c>
      <c r="AA34" s="18">
        <f>+'[27]ENEL PCA+PCF'!$C33</f>
        <v>154.09313333333299</v>
      </c>
      <c r="AB34" s="18">
        <f>+'[28]ENEL PCA+PCF'!$C33</f>
        <v>154.16346999999999</v>
      </c>
      <c r="AC34" s="18">
        <f>+'[29]ENEL PCA+PCF'!$C33</f>
        <v>154.18553499999999</v>
      </c>
      <c r="AD34" s="18">
        <f>+'[30]ENEL PCA+PCF'!$C33</f>
        <v>155.24468999999999</v>
      </c>
      <c r="AE34" s="18">
        <f>+'[31]ENEL PCA+PCF'!$C33</f>
        <v>0</v>
      </c>
      <c r="AF34" s="18">
        <f>+'[32]ENEL PCA+PCF'!$C33</f>
        <v>0</v>
      </c>
      <c r="AG34" s="18">
        <f>+'[33]ENEL PCA+PCF'!$C33</f>
        <v>0</v>
      </c>
    </row>
    <row r="35" spans="1:62" ht="20.100000000000001" customHeight="1" x14ac:dyDescent="0.2">
      <c r="A35" s="16"/>
      <c r="B35" s="17">
        <v>0.95833333333333304</v>
      </c>
      <c r="C35" s="18">
        <f>+'[3]ENEL PCA+PCF'!$C34</f>
        <v>145.06</v>
      </c>
      <c r="D35" s="18">
        <f>+'[4]ENEL PCA+PCF'!$C34</f>
        <v>140.47395666666699</v>
      </c>
      <c r="E35" s="18">
        <f>+'[5]ENEL PCA+PCF'!$C34</f>
        <v>146.19086999999999</v>
      </c>
      <c r="F35" s="18">
        <f>+'[6]ENEL PCA+PCF'!$C34</f>
        <v>146.30329</v>
      </c>
      <c r="G35" s="18">
        <f>+'[7]ENEL PCA+PCF'!$C34</f>
        <v>146.43940000000001</v>
      </c>
      <c r="H35" s="18">
        <f>+'[8]ENEL PCA+PCF'!$C34</f>
        <v>145.81408666666701</v>
      </c>
      <c r="I35" s="18">
        <f>+'[9]ENEL PCA+PCF'!$C34</f>
        <v>143.0642</v>
      </c>
      <c r="J35" s="18">
        <f>+'[10]ENEL PCA+PCF'!$C34</f>
        <v>144.97691499999999</v>
      </c>
      <c r="K35" s="18">
        <f>+'[11]ENEL PCA+PCF'!$C34</f>
        <v>143.67365833333301</v>
      </c>
      <c r="L35" s="18">
        <f>+'[12]ENEL PCA+PCF'!$C34</f>
        <v>143.07</v>
      </c>
      <c r="M35" s="18">
        <f>+'[13]ENEL PCA+PCF'!$C34</f>
        <v>150.026176666667</v>
      </c>
      <c r="N35" s="18">
        <f>+'[14]ENEL PCA+PCF'!$C34</f>
        <v>153.002203333333</v>
      </c>
      <c r="O35" s="18">
        <f>+'[15]ENEL PCA+PCF'!$C34</f>
        <v>146.26909333333299</v>
      </c>
      <c r="P35" s="18">
        <f>+'[16]ENEL PCA+PCF'!$C34</f>
        <v>146.80614666666699</v>
      </c>
      <c r="Q35" s="18">
        <f>+'[17]ENEL PCA+PCF'!$C34</f>
        <v>147.50303</v>
      </c>
      <c r="R35" s="18">
        <f>+'[18]ENEL PCA+PCF'!$C34</f>
        <v>143.140713333333</v>
      </c>
      <c r="S35" s="18">
        <f>+'[19]ENEL PCA+PCF'!$C34</f>
        <v>148.74502333333299</v>
      </c>
      <c r="T35" s="18">
        <f>+'[20]ENEL PCA+PCF'!$C34</f>
        <v>147.71538833333301</v>
      </c>
      <c r="U35" s="18">
        <f>+'[21]ENEL PCA+PCF'!$C34</f>
        <v>148.32287500000001</v>
      </c>
      <c r="V35" s="18">
        <f>+'[22]ENEL PCA+PCF'!$C34</f>
        <v>147.72687166666699</v>
      </c>
      <c r="W35" s="18">
        <f>+'[23]ENEL PCA+PCF'!$C34</f>
        <v>154.068436666667</v>
      </c>
      <c r="X35" s="18">
        <f>+'[24]ENEL PCA+PCF'!$C34</f>
        <v>147.80000000000001</v>
      </c>
      <c r="Y35" s="18">
        <f>+'[25]ENEL PCA+PCF'!$C34</f>
        <v>147.62965</v>
      </c>
      <c r="Z35" s="18">
        <f>+'[26]ENEL PCA+PCF'!$C34</f>
        <v>149.522723333333</v>
      </c>
      <c r="AA35" s="18">
        <f>+'[27]ENEL PCA+PCF'!$C34</f>
        <v>153.63323666666699</v>
      </c>
      <c r="AB35" s="18">
        <f>+'[28]ENEL PCA+PCF'!$C34</f>
        <v>152.33978833333299</v>
      </c>
      <c r="AC35" s="18">
        <f>+'[29]ENEL PCA+PCF'!$C34</f>
        <v>148.15723333333301</v>
      </c>
      <c r="AD35" s="18">
        <f>+'[30]ENEL PCA+PCF'!$C34</f>
        <v>153.72576833333301</v>
      </c>
      <c r="AE35" s="18">
        <f>+'[31]ENEL PCA+PCF'!$C34</f>
        <v>0</v>
      </c>
      <c r="AF35" s="18">
        <f>+'[32]ENEL PCA+PCF'!$C34</f>
        <v>0</v>
      </c>
      <c r="AG35" s="18">
        <f>+'[33]ENEL PCA+PCF'!$C34</f>
        <v>0</v>
      </c>
    </row>
    <row r="36" spans="1:62" ht="20.100000000000001" customHeight="1" x14ac:dyDescent="0.2">
      <c r="A36" s="16"/>
      <c r="B36" s="20" t="s">
        <v>3</v>
      </c>
      <c r="C36" s="18">
        <f>+'[3]ENEL PCA+PCF'!$C35</f>
        <v>144.62710000000001</v>
      </c>
      <c r="D36" s="18">
        <f>+'[4]ENEL PCA+PCF'!$C35</f>
        <v>140.18375</v>
      </c>
      <c r="E36" s="18">
        <f>+'[5]ENEL PCA+PCF'!$C35</f>
        <v>143.1242</v>
      </c>
      <c r="F36" s="18">
        <f>+'[6]ENEL PCA+PCF'!$C35</f>
        <v>145.58584166666699</v>
      </c>
      <c r="G36" s="18">
        <f>+'[7]ENEL PCA+PCF'!$C35</f>
        <v>145.291631666667</v>
      </c>
      <c r="H36" s="18">
        <f>+'[8]ENEL PCA+PCF'!$C35</f>
        <v>147.373318333333</v>
      </c>
      <c r="I36" s="18">
        <f>+'[9]ENEL PCA+PCF'!$C35</f>
        <v>141.42085666666699</v>
      </c>
      <c r="J36" s="18">
        <f>+'[10]ENEL PCA+PCF'!$C35</f>
        <v>146.62678500000001</v>
      </c>
      <c r="K36" s="18">
        <f>+'[11]ENEL PCA+PCF'!$C35</f>
        <v>140.245906666667</v>
      </c>
      <c r="L36" s="18">
        <f>+'[12]ENEL PCA+PCF'!$C35</f>
        <v>140.995583333334</v>
      </c>
      <c r="M36" s="18">
        <f>+'[13]ENEL PCA+PCF'!$C35</f>
        <v>143.69300000000001</v>
      </c>
      <c r="N36" s="18">
        <f>+'[14]ENEL PCA+PCF'!$C35</f>
        <v>143.69300000000001</v>
      </c>
      <c r="O36" s="18">
        <f>+'[15]ENEL PCA+PCF'!$C35</f>
        <v>146.62848</v>
      </c>
      <c r="P36" s="18">
        <f>+'[16]ENEL PCA+PCF'!$C35</f>
        <v>147.946585</v>
      </c>
      <c r="Q36" s="18">
        <f>+'[17]ENEL PCA+PCF'!$C35</f>
        <v>142.86924999999999</v>
      </c>
      <c r="R36" s="18">
        <f>+'[18]ENEL PCA+PCF'!$C35</f>
        <v>145.122705</v>
      </c>
      <c r="S36" s="18">
        <f>+'[19]ENEL PCA+PCF'!$C35</f>
        <v>144.79473833333299</v>
      </c>
      <c r="T36" s="18">
        <f>+'[20]ENEL PCA+PCF'!$C35</f>
        <v>143.97110333333299</v>
      </c>
      <c r="U36" s="18">
        <f>+'[21]ENEL PCA+PCF'!$C35</f>
        <v>145.98099999999999</v>
      </c>
      <c r="V36" s="18">
        <f>+'[22]ENEL PCA+PCF'!$C35</f>
        <v>147.662125</v>
      </c>
      <c r="W36" s="18">
        <f>+'[23]ENEL PCA+PCF'!$C35</f>
        <v>153.705958333333</v>
      </c>
      <c r="X36" s="18">
        <f>+'[24]ENEL PCA+PCF'!$C35</f>
        <v>147.74417500000001</v>
      </c>
      <c r="Y36" s="18">
        <f>+'[25]ENEL PCA+PCF'!$C35</f>
        <v>144.222905</v>
      </c>
      <c r="Z36" s="18">
        <f>+'[26]ENEL PCA+PCF'!$C35</f>
        <v>146.40122500000001</v>
      </c>
      <c r="AA36" s="18">
        <f>+'[27]ENEL PCA+PCF'!$C35</f>
        <v>148.33560499999999</v>
      </c>
      <c r="AB36" s="18">
        <f>+'[28]ENEL PCA+PCF'!$C35</f>
        <v>152.29910000000001</v>
      </c>
      <c r="AC36" s="18">
        <f>+'[29]ENEL PCA+PCF'!$C35</f>
        <v>148.457596666667</v>
      </c>
      <c r="AD36" s="18">
        <f>+'[30]ENEL PCA+PCF'!$C35</f>
        <v>148.16850833333299</v>
      </c>
      <c r="AE36" s="18">
        <f>+'[31]ENEL PCA+PCF'!$C35</f>
        <v>0</v>
      </c>
      <c r="AF36" s="18">
        <f>+'[32]ENEL PCA+PCF'!$C35</f>
        <v>0</v>
      </c>
      <c r="AG36" s="18">
        <f>+'[33]ENEL PCA+PCF'!$C35</f>
        <v>0</v>
      </c>
    </row>
    <row r="37" spans="1:62" x14ac:dyDescent="0.2">
      <c r="B37" s="21"/>
      <c r="C37" s="22">
        <f>SUM(C13:C36)-[2]Sheet1!C$29</f>
        <v>0</v>
      </c>
      <c r="D37" s="22">
        <f>SUM(D13:D36)-[2]Sheet1!D$29</f>
        <v>0</v>
      </c>
      <c r="E37" s="22">
        <f>SUM(E13:E36)-[2]Sheet1!E$29</f>
        <v>0</v>
      </c>
      <c r="F37" s="22">
        <f>SUM(F13:F36)-[2]Sheet1!F$29</f>
        <v>0</v>
      </c>
      <c r="G37" s="22">
        <f>SUM(G13:G36)-[2]Sheet1!G$29</f>
        <v>0</v>
      </c>
      <c r="H37" s="22">
        <f>SUM(H13:H36)-[2]Sheet1!H$29</f>
        <v>0</v>
      </c>
      <c r="I37" s="22">
        <f>SUM(I13:I36)-[2]Sheet1!I$29</f>
        <v>0</v>
      </c>
      <c r="J37" s="22">
        <f>SUM(J13:J36)-[2]Sheet1!J$29</f>
        <v>0</v>
      </c>
      <c r="K37" s="22">
        <f>SUM(K13:K36)-[2]Sheet1!K$29</f>
        <v>0</v>
      </c>
      <c r="L37" s="22">
        <f>SUM(L13:L36)-[2]Sheet1!L$29</f>
        <v>0</v>
      </c>
      <c r="M37" s="22">
        <f>SUM(M13:M36)-[2]Sheet1!M$29</f>
        <v>0</v>
      </c>
      <c r="N37" s="22">
        <f>SUM(N13:N36)-[2]Sheet1!N$29</f>
        <v>0</v>
      </c>
      <c r="O37" s="22">
        <f>SUM(O13:O36)-[2]Sheet1!O$29</f>
        <v>0</v>
      </c>
      <c r="P37" s="22">
        <f>SUM(P13:P36)-[2]Sheet1!P$29</f>
        <v>0</v>
      </c>
      <c r="Q37" s="22">
        <f>SUM(Q13:Q36)-[2]Sheet1!Q$29</f>
        <v>0</v>
      </c>
      <c r="R37" s="22">
        <f>SUM(R13:R36)-[2]Sheet1!R$29</f>
        <v>0</v>
      </c>
      <c r="S37" s="22">
        <f>SUM(S13:S36)-[2]Sheet1!S$29</f>
        <v>0</v>
      </c>
      <c r="T37" s="22">
        <f>SUM(T13:T36)-[2]Sheet1!T$29</f>
        <v>0</v>
      </c>
      <c r="U37" s="22">
        <f>SUM(U13:U36)-[2]Sheet1!U$29</f>
        <v>0</v>
      </c>
      <c r="V37" s="22">
        <f>SUM(V13:V36)-[2]Sheet1!V$29</f>
        <v>0</v>
      </c>
      <c r="W37" s="22">
        <f>SUM(W13:W36)-[2]Sheet1!W$29</f>
        <v>0</v>
      </c>
      <c r="X37" s="22">
        <f>SUM(X13:X36)-[2]Sheet1!X$29</f>
        <v>0</v>
      </c>
      <c r="Y37" s="22">
        <f>SUM(Y13:Y36)-[2]Sheet1!Y$29</f>
        <v>0</v>
      </c>
      <c r="Z37" s="22">
        <f>SUM(Z13:Z36)-[2]Sheet1!Z$29</f>
        <v>0</v>
      </c>
      <c r="AA37" s="22">
        <f>SUM(AA13:AA36)-[2]Sheet1!AA$29</f>
        <v>0</v>
      </c>
      <c r="AB37" s="22">
        <f>SUM(AB13:AB36)-[2]Sheet1!AB$29</f>
        <v>0</v>
      </c>
      <c r="AC37" s="22">
        <f>SUM(AC13:AC36)-[2]Sheet1!AC$29</f>
        <v>0</v>
      </c>
      <c r="AD37" s="22">
        <f>SUM(AD13:AD36)-[2]Sheet1!AD$29</f>
        <v>0</v>
      </c>
      <c r="AE37" s="22">
        <f>SUM(AE13:AE36)-[2]Sheet1!AE$29</f>
        <v>0</v>
      </c>
      <c r="AF37" s="22">
        <f>SUM(AF13:AF36)-[2]Sheet1!AF$29</f>
        <v>0</v>
      </c>
      <c r="AG37" s="22">
        <f>SUM(AG13:AG36)-[2]Sheet1!AG$29</f>
        <v>0</v>
      </c>
    </row>
    <row r="38" spans="1:62" ht="20.100000000000001" customHeight="1" x14ac:dyDescent="0.2"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</row>
    <row r="39" spans="1:62" ht="18.75" x14ac:dyDescent="0.2">
      <c r="B39" s="8" t="s">
        <v>4</v>
      </c>
      <c r="C39" s="21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</row>
    <row r="40" spans="1:62" x14ac:dyDescent="0.2">
      <c r="B40" s="24"/>
      <c r="C40" s="21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</row>
    <row r="41" spans="1:62" ht="13.5" customHeight="1" x14ac:dyDescent="0.2">
      <c r="B41" s="24"/>
      <c r="C41" s="15">
        <f>+[34]Sheet1!$B$10</f>
        <v>41671</v>
      </c>
      <c r="D41" s="15">
        <f>+[35]Sheet1!$B$10</f>
        <v>41672</v>
      </c>
      <c r="E41" s="15">
        <f>+[36]Sheet1!$B$10</f>
        <v>41673</v>
      </c>
      <c r="F41" s="15">
        <f>+[37]Sheet1!$B$10</f>
        <v>41674</v>
      </c>
      <c r="G41" s="15">
        <f>+[38]Sheet1!$B$10</f>
        <v>41675</v>
      </c>
      <c r="H41" s="15">
        <f>+[39]Sheet1!$B$10</f>
        <v>41676</v>
      </c>
      <c r="I41" s="15">
        <f>+[40]Sheet1!$B$10</f>
        <v>41677</v>
      </c>
      <c r="J41" s="15">
        <f>+[41]Sheet1!$B$10</f>
        <v>41678</v>
      </c>
      <c r="K41" s="15">
        <f>+[42]Sheet1!$B$10</f>
        <v>41679</v>
      </c>
      <c r="L41" s="15">
        <f>+[43]Sheet1!$B$10</f>
        <v>41680</v>
      </c>
      <c r="M41" s="15">
        <f>+[44]Sheet1!$B$10</f>
        <v>41681</v>
      </c>
      <c r="N41" s="15">
        <f>+[45]Sheet1!$B$10</f>
        <v>41682</v>
      </c>
      <c r="O41" s="15">
        <f>+[46]Sheet1!$B$10</f>
        <v>41683</v>
      </c>
      <c r="P41" s="15">
        <f>+[47]Sheet1!$B$10</f>
        <v>41684</v>
      </c>
      <c r="Q41" s="15">
        <f>+[48]Sheet1!$B$10</f>
        <v>41685</v>
      </c>
      <c r="R41" s="15">
        <f>+[49]Sheet1!$B$10</f>
        <v>41686</v>
      </c>
      <c r="S41" s="15">
        <f>+[50]Sheet1!$B$10</f>
        <v>41687</v>
      </c>
      <c r="T41" s="15">
        <f>+[51]Sheet1!$B$10</f>
        <v>41688</v>
      </c>
      <c r="U41" s="15">
        <f>+[52]Sheet1!$B$10</f>
        <v>41689</v>
      </c>
      <c r="V41" s="15">
        <f>+[53]Sheet1!$B$10</f>
        <v>41690</v>
      </c>
      <c r="W41" s="15">
        <f>+[54]Sheet1!$B$10</f>
        <v>41691</v>
      </c>
      <c r="X41" s="15">
        <f>+[55]Sheet1!$B$10</f>
        <v>41692</v>
      </c>
      <c r="Y41" s="15">
        <f>+[56]Sheet1!$B$10</f>
        <v>41693</v>
      </c>
      <c r="Z41" s="15">
        <f>+[57]Sheet1!$B$10</f>
        <v>41694</v>
      </c>
      <c r="AA41" s="15">
        <f>+[58]Sheet1!$B$10</f>
        <v>41695</v>
      </c>
      <c r="AB41" s="15">
        <f>+[59]Sheet1!$B$10</f>
        <v>41696</v>
      </c>
      <c r="AC41" s="15">
        <f>+[60]Sheet1!$B$10</f>
        <v>41697</v>
      </c>
      <c r="AD41" s="15">
        <f>+[61]Sheet1!$B$10</f>
        <v>41698</v>
      </c>
      <c r="AE41" s="15">
        <f>+[62]Sheet1!$B$10</f>
        <v>0</v>
      </c>
      <c r="AF41" s="15">
        <f>+[63]Sheet1!$B$10</f>
        <v>0</v>
      </c>
      <c r="AG41" s="15">
        <f>+[64]Sheet1!$B$10</f>
        <v>0</v>
      </c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</row>
    <row r="42" spans="1:62" s="25" customFormat="1" ht="19.5" customHeight="1" x14ac:dyDescent="0.2">
      <c r="B42" s="26" t="s">
        <v>5</v>
      </c>
      <c r="C42" s="18">
        <f>+[34]Sheet1!$N$110</f>
        <v>0.5</v>
      </c>
      <c r="D42" s="18">
        <f>+[35]Sheet1!$N$110</f>
        <v>0.5</v>
      </c>
      <c r="E42" s="18">
        <f>+[36]Sheet1!$N$110</f>
        <v>0.5</v>
      </c>
      <c r="F42" s="18">
        <f>+[37]Sheet1!$N$110</f>
        <v>0.5</v>
      </c>
      <c r="G42" s="18">
        <f>+[38]Sheet1!$N$110</f>
        <v>0.5</v>
      </c>
      <c r="H42" s="18">
        <f>+[39]Sheet1!$N$110</f>
        <v>0.5</v>
      </c>
      <c r="I42" s="18">
        <f>+[40]Sheet1!$N$110</f>
        <v>0.5</v>
      </c>
      <c r="J42" s="18">
        <f>+[41]Sheet1!$N$110</f>
        <v>0.5</v>
      </c>
      <c r="K42" s="18">
        <f>+[42]Sheet1!$N$110</f>
        <v>0.5</v>
      </c>
      <c r="L42" s="18">
        <f>+[43]Sheet1!$N$110</f>
        <v>0.5</v>
      </c>
      <c r="M42" s="18">
        <f>+[44]Sheet1!$N$110</f>
        <v>0.5</v>
      </c>
      <c r="N42" s="18">
        <f>+[45]Sheet1!$N$110</f>
        <v>0.5</v>
      </c>
      <c r="O42" s="18">
        <f>+[46]Sheet1!$N$110</f>
        <v>0.5</v>
      </c>
      <c r="P42" s="18">
        <f>+[47]Sheet1!$N$110</f>
        <v>0.5</v>
      </c>
      <c r="Q42" s="18">
        <f>+[48]Sheet1!$N$110</f>
        <v>0.5</v>
      </c>
      <c r="R42" s="18">
        <f>+[49]Sheet1!$N$110</f>
        <v>0.5</v>
      </c>
      <c r="S42" s="18">
        <f>+[50]Sheet1!$N$110</f>
        <v>190</v>
      </c>
      <c r="T42" s="18">
        <f>+[51]Sheet1!$N$110</f>
        <v>0.5</v>
      </c>
      <c r="U42" s="18">
        <f>+[52]Sheet1!$N$110</f>
        <v>0.5</v>
      </c>
      <c r="V42" s="18">
        <f>+[53]Sheet1!$N$110</f>
        <v>0.5</v>
      </c>
      <c r="W42" s="18">
        <f>+[54]Sheet1!$N$110</f>
        <v>0.5</v>
      </c>
      <c r="X42" s="18">
        <f>+[55]Sheet1!$N$110</f>
        <v>0.5</v>
      </c>
      <c r="Y42" s="18">
        <f>+[56]Sheet1!$N$110</f>
        <v>0.5</v>
      </c>
      <c r="Z42" s="18">
        <f>+[57]Sheet1!$N$110</f>
        <v>0.5</v>
      </c>
      <c r="AA42" s="18">
        <f>+[58]Sheet1!$N$110</f>
        <v>0.5</v>
      </c>
      <c r="AB42" s="18">
        <f>+[59]Sheet1!$N$110</f>
        <v>0.5</v>
      </c>
      <c r="AC42" s="18">
        <f>+[60]Sheet1!$N$110</f>
        <v>0.5</v>
      </c>
      <c r="AD42" s="18">
        <f>+[61]Sheet1!$N$110</f>
        <v>0.5</v>
      </c>
      <c r="AE42" s="18">
        <f>+[62]Sheet1!$N$110</f>
        <v>0</v>
      </c>
      <c r="AF42" s="18">
        <f>+[63]Sheet1!$N$110</f>
        <v>0</v>
      </c>
      <c r="AG42" s="18">
        <f>+[64]Sheet1!$N$110</f>
        <v>0</v>
      </c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</row>
    <row r="43" spans="1:62" x14ac:dyDescent="0.2">
      <c r="B43" s="24"/>
      <c r="C43" s="21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</row>
    <row r="44" spans="1:62" x14ac:dyDescent="0.2">
      <c r="B44" s="24"/>
      <c r="C44" s="21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</row>
    <row r="45" spans="1:62" x14ac:dyDescent="0.2">
      <c r="B45" s="27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</row>
    <row r="46" spans="1:62" ht="18.75" x14ac:dyDescent="0.2">
      <c r="B46" s="8" t="s">
        <v>6</v>
      </c>
      <c r="C46" s="21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</row>
    <row r="47" spans="1:62" x14ac:dyDescent="0.2"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</row>
    <row r="48" spans="1:62" x14ac:dyDescent="0.2">
      <c r="E48" s="28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</row>
    <row r="49" spans="2:62" x14ac:dyDescent="0.2">
      <c r="B49" s="26" t="s">
        <v>5</v>
      </c>
      <c r="C49" s="29" t="s">
        <v>7</v>
      </c>
      <c r="D49" s="26" t="s">
        <v>8</v>
      </c>
      <c r="E49" s="26" t="s">
        <v>9</v>
      </c>
      <c r="F49" s="26" t="s">
        <v>9</v>
      </c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</row>
    <row r="50" spans="2:62" x14ac:dyDescent="0.2">
      <c r="B50" s="30" t="s">
        <v>10</v>
      </c>
      <c r="C50" s="18">
        <f>MAX($C$13:$AD$36)</f>
        <v>164.57141666666701</v>
      </c>
      <c r="D50" s="18">
        <f>MIN($C$13:$AD$36)</f>
        <v>125.69</v>
      </c>
      <c r="E50" s="18">
        <f>+[1]LIQUIDAC!BV288/[1]LIQUIDAC!BU288</f>
        <v>106.44554768741916</v>
      </c>
      <c r="F50" s="18">
        <f>AVERAGE($C$13:$AD$36)</f>
        <v>148.60789001214002</v>
      </c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</row>
    <row r="51" spans="2:62" x14ac:dyDescent="0.2">
      <c r="B51" s="30" t="s">
        <v>11</v>
      </c>
      <c r="C51" s="18">
        <f>MAX($C$42:$AD$42)</f>
        <v>190</v>
      </c>
      <c r="D51" s="18">
        <f>MIN($C$42:$AD$42)</f>
        <v>0.5</v>
      </c>
      <c r="E51" s="18">
        <f>[1]LIQUIDAC!BV290/[1]LIQUIDAC!BU290</f>
        <v>35.319658675042064</v>
      </c>
      <c r="F51" s="18">
        <f>AVERAGE($C$42:$AD$42)</f>
        <v>7.2678571428571432</v>
      </c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</row>
    <row r="52" spans="2:62" x14ac:dyDescent="0.2">
      <c r="B52" s="24"/>
      <c r="C52" s="21"/>
      <c r="E52" s="28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</row>
    <row r="53" spans="2:62" x14ac:dyDescent="0.2">
      <c r="B53" s="24"/>
      <c r="C53" s="21"/>
      <c r="E53" s="28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</row>
  </sheetData>
  <sheetProtection password="8891" sheet="1" objects="1" scenarios="1"/>
  <conditionalFormatting sqref="C11:Q11">
    <cfRule type="cellIs" dxfId="23" priority="20" stopIfTrue="1" operator="equal">
      <formula>TRUNC(C$12,0)</formula>
    </cfRule>
  </conditionalFormatting>
  <conditionalFormatting sqref="C42:Q42">
    <cfRule type="cellIs" dxfId="22" priority="21" stopIfTrue="1" operator="equal">
      <formula>$C$51</formula>
    </cfRule>
    <cfRule type="cellIs" dxfId="21" priority="22" stopIfTrue="1" operator="equal">
      <formula>$D$51</formula>
    </cfRule>
  </conditionalFormatting>
  <conditionalFormatting sqref="C37:Q37">
    <cfRule type="cellIs" dxfId="20" priority="19" operator="notEqual">
      <formula>0</formula>
    </cfRule>
  </conditionalFormatting>
  <conditionalFormatting sqref="C11:Q11">
    <cfRule type="cellIs" dxfId="19" priority="18" stopIfTrue="1" operator="equal">
      <formula>TRUNC(C$12,0)</formula>
    </cfRule>
  </conditionalFormatting>
  <conditionalFormatting sqref="C13:Q36">
    <cfRule type="cellIs" dxfId="18" priority="17" operator="equal">
      <formula>$D$50</formula>
    </cfRule>
    <cfRule type="cellIs" dxfId="17" priority="23" stopIfTrue="1" operator="equal">
      <formula>$C$50</formula>
    </cfRule>
    <cfRule type="cellIs" dxfId="16" priority="24" stopIfTrue="1" operator="equal">
      <formula>$D$50</formula>
    </cfRule>
  </conditionalFormatting>
  <conditionalFormatting sqref="AG42">
    <cfRule type="cellIs" dxfId="15" priority="15" stopIfTrue="1" operator="equal">
      <formula>$C$51</formula>
    </cfRule>
    <cfRule type="cellIs" dxfId="14" priority="16" stopIfTrue="1" operator="equal">
      <formula>$D$51</formula>
    </cfRule>
  </conditionalFormatting>
  <conditionalFormatting sqref="AG11">
    <cfRule type="cellIs" dxfId="13" priority="12" stopIfTrue="1" operator="equal">
      <formula>TRUNC(AG$12,0)</formula>
    </cfRule>
  </conditionalFormatting>
  <conditionalFormatting sqref="AG37">
    <cfRule type="cellIs" dxfId="12" priority="11" operator="notEqual">
      <formula>0</formula>
    </cfRule>
  </conditionalFormatting>
  <conditionalFormatting sqref="AG11">
    <cfRule type="cellIs" dxfId="11" priority="10" stopIfTrue="1" operator="equal">
      <formula>TRUNC(AG$12,0)</formula>
    </cfRule>
  </conditionalFormatting>
  <conditionalFormatting sqref="AG13:AG36">
    <cfRule type="cellIs" dxfId="10" priority="9" operator="equal">
      <formula>$D$50</formula>
    </cfRule>
    <cfRule type="cellIs" dxfId="9" priority="13" stopIfTrue="1" operator="equal">
      <formula>$C$50</formula>
    </cfRule>
    <cfRule type="cellIs" dxfId="8" priority="14" stopIfTrue="1" operator="equal">
      <formula>$D$50</formula>
    </cfRule>
  </conditionalFormatting>
  <conditionalFormatting sqref="R11:AF11">
    <cfRule type="cellIs" dxfId="7" priority="4" stopIfTrue="1" operator="equal">
      <formula>TRUNC(R$12,0)</formula>
    </cfRule>
  </conditionalFormatting>
  <conditionalFormatting sqref="R42:AF42">
    <cfRule type="cellIs" dxfId="6" priority="5" stopIfTrue="1" operator="equal">
      <formula>$C$51</formula>
    </cfRule>
    <cfRule type="cellIs" dxfId="5" priority="6" stopIfTrue="1" operator="equal">
      <formula>$D$51</formula>
    </cfRule>
  </conditionalFormatting>
  <conditionalFormatting sqref="R37:AF37">
    <cfRule type="cellIs" dxfId="4" priority="3" operator="notEqual">
      <formula>0</formula>
    </cfRule>
  </conditionalFormatting>
  <conditionalFormatting sqref="R11:AF11">
    <cfRule type="cellIs" dxfId="3" priority="2" stopIfTrue="1" operator="equal">
      <formula>TRUNC(R$12,0)</formula>
    </cfRule>
  </conditionalFormatting>
  <conditionalFormatting sqref="R13:AF36">
    <cfRule type="cellIs" dxfId="2" priority="1" operator="equal">
      <formula>$D$50</formula>
    </cfRule>
    <cfRule type="cellIs" dxfId="1" priority="7" stopIfTrue="1" operator="equal">
      <formula>$C$50</formula>
    </cfRule>
    <cfRule type="cellIs" dxfId="0" priority="8" stopIfTrue="1" operator="equal">
      <formula>$D$50</formula>
    </cfRule>
  </conditionalFormatting>
  <printOptions horizontalCentered="1" verticalCentered="1"/>
  <pageMargins left="0" right="0" top="0" bottom="0" header="0" footer="0"/>
  <pageSetup paperSize="5" scale="65" orientation="landscape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PRECIOS</vt:lpstr>
      <vt:lpstr>PRECIOS!Print_Area</vt:lpstr>
    </vt:vector>
  </TitlesOfParts>
  <Company>CNDC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Garcia</dc:creator>
  <cp:lastModifiedBy>Evelin Garcia</cp:lastModifiedBy>
  <dcterms:created xsi:type="dcterms:W3CDTF">2014-03-14T16:04:01Z</dcterms:created>
  <dcterms:modified xsi:type="dcterms:W3CDTF">2014-03-14T16:14:07Z</dcterms:modified>
</cp:coreProperties>
</file>