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35" windowWidth="18195" windowHeight="7230"/>
  </bookViews>
  <sheets>
    <sheet name="PRECIOS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</externalReferences>
  <definedNames>
    <definedName name="BF">#REF!</definedName>
    <definedName name="Contratada">[1]INY!$B$1048575</definedName>
    <definedName name="EF">#REF!</definedName>
    <definedName name="_xlnm.Print_Area" localSheetId="0">PRECIOS!$B$2:$AG$52</definedName>
  </definedNames>
  <calcPr calcId="145621"/>
</workbook>
</file>

<file path=xl/calcChain.xml><?xml version="1.0" encoding="utf-8"?>
<calcChain xmlns="http://schemas.openxmlformats.org/spreadsheetml/2006/main">
  <c r="E51" i="1" l="1"/>
  <c r="E50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F51" i="1" s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AG13" i="1"/>
  <c r="AG37" i="1" s="1"/>
  <c r="AF13" i="1"/>
  <c r="AF37" i="1" s="1"/>
  <c r="AE13" i="1"/>
  <c r="AE37" i="1" s="1"/>
  <c r="AD13" i="1"/>
  <c r="AD37" i="1" s="1"/>
  <c r="AC13" i="1"/>
  <c r="AC37" i="1" s="1"/>
  <c r="AB13" i="1"/>
  <c r="AB37" i="1" s="1"/>
  <c r="AA13" i="1"/>
  <c r="AA37" i="1" s="1"/>
  <c r="Z13" i="1"/>
  <c r="Z37" i="1" s="1"/>
  <c r="Y13" i="1"/>
  <c r="Y37" i="1" s="1"/>
  <c r="X13" i="1"/>
  <c r="X37" i="1" s="1"/>
  <c r="W13" i="1"/>
  <c r="W37" i="1" s="1"/>
  <c r="V13" i="1"/>
  <c r="V37" i="1" s="1"/>
  <c r="U13" i="1"/>
  <c r="U37" i="1" s="1"/>
  <c r="T13" i="1"/>
  <c r="T37" i="1" s="1"/>
  <c r="S13" i="1"/>
  <c r="S37" i="1" s="1"/>
  <c r="R13" i="1"/>
  <c r="R37" i="1" s="1"/>
  <c r="Q13" i="1"/>
  <c r="Q37" i="1" s="1"/>
  <c r="P13" i="1"/>
  <c r="P37" i="1" s="1"/>
  <c r="O13" i="1"/>
  <c r="O37" i="1" s="1"/>
  <c r="N13" i="1"/>
  <c r="N37" i="1" s="1"/>
  <c r="M13" i="1"/>
  <c r="M37" i="1" s="1"/>
  <c r="L13" i="1"/>
  <c r="L37" i="1" s="1"/>
  <c r="K13" i="1"/>
  <c r="K37" i="1" s="1"/>
  <c r="J13" i="1"/>
  <c r="J37" i="1" s="1"/>
  <c r="I13" i="1"/>
  <c r="I37" i="1" s="1"/>
  <c r="H13" i="1"/>
  <c r="H37" i="1" s="1"/>
  <c r="G13" i="1"/>
  <c r="G37" i="1" s="1"/>
  <c r="F13" i="1"/>
  <c r="F37" i="1" s="1"/>
  <c r="E13" i="1"/>
  <c r="E37" i="1" s="1"/>
  <c r="D13" i="1"/>
  <c r="D37" i="1" s="1"/>
  <c r="C13" i="1"/>
  <c r="F50" i="1" s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9" i="1"/>
  <c r="C37" i="1" l="1"/>
  <c r="C50" i="1"/>
  <c r="D51" i="1"/>
  <c r="D50" i="1"/>
  <c r="C51" i="1"/>
</calcChain>
</file>

<file path=xl/comments1.xml><?xml version="1.0" encoding="utf-8"?>
<comments xmlns="http://schemas.openxmlformats.org/spreadsheetml/2006/main">
  <authors>
    <author>CPonce</author>
  </authors>
  <commentList>
    <comment ref="F50" authorId="0">
      <text>
        <r>
          <rPr>
            <b/>
            <sz val="8"/>
            <color indexed="81"/>
            <rFont val="Tahoma"/>
            <family val="2"/>
          </rPr>
          <t>promedio sin regulación mercado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<sst xmlns="http://schemas.openxmlformats.org/spreadsheetml/2006/main" count="14" uniqueCount="12">
  <si>
    <t>PRECIOS DE ENERGIA EN EL MERCADO DE OCASION ( US$/MWh )</t>
  </si>
  <si>
    <t>LIQUIDACION OFICIAL JULIO 2014</t>
  </si>
  <si>
    <t>HRS</t>
  </si>
  <si>
    <t>24:00</t>
  </si>
  <si>
    <t>PRECIO DE POTENCIA DE OCASION ( US$ / MW )</t>
  </si>
  <si>
    <t>PRECIO</t>
  </si>
  <si>
    <t>PRECIOS MAXIMOS MINIMOS ENERGIA Y POTENCIA DE OCASION ( US$ )</t>
  </si>
  <si>
    <t>MAX</t>
  </si>
  <si>
    <t>MIN</t>
  </si>
  <si>
    <t>PROM</t>
  </si>
  <si>
    <t>ENERGIA</t>
  </si>
  <si>
    <t>POTENCIA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</si>
</sst>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mmmm\ yyyy"/>
    <numFmt numFmtId="165" formatCode="0.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8"/>
      <color indexed="18"/>
      <name val="Times New Roman"/>
      <family val="1"/>
    </font>
    <font>
      <sz val="15"/>
      <name val="Arial"/>
      <family val="2"/>
    </font>
    <font>
      <sz val="10"/>
      <color indexed="12"/>
      <name val="Arial"/>
      <family val="2"/>
    </font>
    <font>
      <b/>
      <i/>
      <sz val="15"/>
      <name val="Times New Roman"/>
      <family val="1"/>
    </font>
    <font>
      <sz val="9"/>
      <name val="Arial"/>
      <family val="2"/>
    </font>
    <font>
      <b/>
      <sz val="14"/>
      <name val="Times New Roman"/>
      <family val="1"/>
    </font>
    <font>
      <b/>
      <u/>
      <sz val="14"/>
      <color indexed="12"/>
      <name val="Times New Roman"/>
      <family val="1"/>
    </font>
    <font>
      <b/>
      <sz val="16"/>
      <color indexed="12"/>
      <name val="Times New Roman"/>
      <family val="1"/>
    </font>
    <font>
      <b/>
      <sz val="8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color theme="0"/>
      <name val="Arial"/>
      <family val="2"/>
    </font>
    <font>
      <sz val="10"/>
      <color indexed="9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</fills>
  <borders count="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43" fontId="7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7" fillId="0" borderId="0"/>
    <xf numFmtId="0" fontId="1" fillId="0" borderId="0"/>
    <xf numFmtId="0" fontId="1" fillId="2" borderId="1" applyNumberFormat="0" applyFont="0" applyAlignment="0" applyProtection="0"/>
  </cellStyleXfs>
  <cellXfs count="30">
    <xf numFmtId="0" fontId="0" fillId="0" borderId="0" xfId="0"/>
    <xf numFmtId="0" fontId="2" fillId="3" borderId="0" xfId="2" applyFill="1" applyAlignment="1" applyProtection="1">
      <alignment vertical="center"/>
      <protection hidden="1"/>
    </xf>
    <xf numFmtId="0" fontId="3" fillId="3" borderId="0" xfId="2" applyFont="1" applyFill="1" applyBorder="1" applyAlignment="1" applyProtection="1">
      <alignment horizontal="left" vertical="center"/>
      <protection hidden="1"/>
    </xf>
    <xf numFmtId="0" fontId="4" fillId="3" borderId="0" xfId="2" applyFont="1" applyFill="1" applyBorder="1" applyAlignment="1" applyProtection="1">
      <alignment horizontal="center" vertical="center"/>
      <protection hidden="1"/>
    </xf>
    <xf numFmtId="0" fontId="5" fillId="3" borderId="0" xfId="2" applyFont="1" applyFill="1" applyBorder="1" applyAlignment="1" applyProtection="1">
      <alignment vertical="center"/>
      <protection hidden="1"/>
    </xf>
    <xf numFmtId="0" fontId="6" fillId="3" borderId="0" xfId="2" applyFont="1" applyFill="1" applyBorder="1" applyAlignment="1" applyProtection="1">
      <alignment horizontal="left" vertical="center"/>
      <protection hidden="1"/>
    </xf>
    <xf numFmtId="0" fontId="7" fillId="3" borderId="0" xfId="2" applyFont="1" applyFill="1" applyBorder="1" applyAlignment="1" applyProtection="1">
      <alignment horizontal="center" vertical="center"/>
      <protection hidden="1"/>
    </xf>
    <xf numFmtId="0" fontId="2" fillId="3" borderId="0" xfId="2" applyFill="1" applyBorder="1" applyAlignment="1" applyProtection="1">
      <alignment vertical="center"/>
      <protection hidden="1"/>
    </xf>
    <xf numFmtId="0" fontId="8" fillId="3" borderId="0" xfId="2" applyFont="1" applyFill="1" applyAlignment="1" applyProtection="1">
      <alignment vertical="center"/>
      <protection hidden="1"/>
    </xf>
    <xf numFmtId="0" fontId="9" fillId="3" borderId="0" xfId="2" applyFont="1" applyFill="1" applyAlignment="1" applyProtection="1">
      <alignment vertical="center"/>
      <protection hidden="1"/>
    </xf>
    <xf numFmtId="164" fontId="10" fillId="3" borderId="0" xfId="2" applyNumberFormat="1" applyFont="1" applyFill="1" applyAlignment="1" applyProtection="1">
      <alignment horizontal="left" vertical="center"/>
      <protection hidden="1"/>
    </xf>
    <xf numFmtId="16" fontId="11" fillId="4" borderId="2" xfId="2" applyNumberFormat="1" applyFont="1" applyFill="1" applyBorder="1" applyAlignment="1" applyProtection="1">
      <alignment horizontal="center" vertical="center"/>
      <protection hidden="1"/>
    </xf>
    <xf numFmtId="0" fontId="12" fillId="3" borderId="0" xfId="2" applyFont="1" applyFill="1" applyAlignment="1" applyProtection="1">
      <alignment vertical="center"/>
      <protection hidden="1"/>
    </xf>
    <xf numFmtId="0" fontId="11" fillId="3" borderId="2" xfId="2" applyFont="1" applyFill="1" applyBorder="1" applyAlignment="1" applyProtection="1">
      <alignment horizontal="center" vertical="center"/>
      <protection hidden="1"/>
    </xf>
    <xf numFmtId="16" fontId="11" fillId="3" borderId="2" xfId="2" applyNumberFormat="1" applyFont="1" applyFill="1" applyBorder="1" applyAlignment="1" applyProtection="1">
      <alignment horizontal="center" vertical="center"/>
      <protection hidden="1"/>
    </xf>
    <xf numFmtId="43" fontId="2" fillId="3" borderId="0" xfId="1" applyFont="1" applyFill="1" applyAlignment="1" applyProtection="1">
      <alignment vertical="center"/>
      <protection hidden="1"/>
    </xf>
    <xf numFmtId="20" fontId="11" fillId="3" borderId="2" xfId="2" applyNumberFormat="1" applyFont="1" applyFill="1" applyBorder="1" applyAlignment="1" applyProtection="1">
      <alignment horizontal="center" vertical="center"/>
      <protection hidden="1"/>
    </xf>
    <xf numFmtId="2" fontId="7" fillId="3" borderId="2" xfId="2" applyNumberFormat="1" applyFont="1" applyFill="1" applyBorder="1" applyAlignment="1" applyProtection="1">
      <alignment horizontal="center" vertical="center"/>
      <protection hidden="1"/>
    </xf>
    <xf numFmtId="0" fontId="13" fillId="3" borderId="0" xfId="2" applyFont="1" applyFill="1" applyAlignment="1" applyProtection="1">
      <alignment vertical="center"/>
      <protection hidden="1"/>
    </xf>
    <xf numFmtId="49" fontId="11" fillId="3" borderId="2" xfId="2" applyNumberFormat="1" applyFont="1" applyFill="1" applyBorder="1" applyAlignment="1" applyProtection="1">
      <alignment horizontal="center" vertical="center"/>
      <protection hidden="1"/>
    </xf>
    <xf numFmtId="2" fontId="2" fillId="3" borderId="0" xfId="2" applyNumberFormat="1" applyFill="1" applyAlignment="1" applyProtection="1">
      <alignment horizontal="center" vertical="center"/>
      <protection hidden="1"/>
    </xf>
    <xf numFmtId="165" fontId="14" fillId="3" borderId="0" xfId="2" applyNumberFormat="1" applyFont="1" applyFill="1" applyAlignment="1" applyProtection="1">
      <alignment horizontal="center" vertical="center"/>
      <protection hidden="1"/>
    </xf>
    <xf numFmtId="2" fontId="2" fillId="3" borderId="0" xfId="2" applyNumberFormat="1" applyFill="1" applyAlignment="1" applyProtection="1">
      <alignment vertical="center"/>
      <protection hidden="1"/>
    </xf>
    <xf numFmtId="1" fontId="13" fillId="3" borderId="0" xfId="2" applyNumberFormat="1" applyFont="1" applyFill="1" applyAlignment="1" applyProtection="1">
      <alignment horizontal="center" vertical="center"/>
      <protection hidden="1"/>
    </xf>
    <xf numFmtId="0" fontId="2" fillId="3" borderId="0" xfId="2" applyFill="1" applyAlignment="1" applyProtection="1">
      <alignment horizontal="center" vertical="center"/>
      <protection hidden="1"/>
    </xf>
    <xf numFmtId="1" fontId="11" fillId="3" borderId="2" xfId="2" applyNumberFormat="1" applyFont="1" applyFill="1" applyBorder="1" applyAlignment="1" applyProtection="1">
      <alignment horizontal="center" vertical="center"/>
      <protection hidden="1"/>
    </xf>
    <xf numFmtId="1" fontId="13" fillId="3" borderId="0" xfId="2" applyNumberFormat="1" applyFont="1" applyFill="1" applyAlignment="1" applyProtection="1">
      <alignment horizontal="left" vertical="center"/>
      <protection hidden="1"/>
    </xf>
    <xf numFmtId="0" fontId="15" fillId="3" borderId="0" xfId="2" applyFont="1" applyFill="1" applyAlignment="1" applyProtection="1">
      <alignment vertical="center"/>
      <protection hidden="1"/>
    </xf>
    <xf numFmtId="1" fontId="11" fillId="3" borderId="3" xfId="2" applyNumberFormat="1" applyFont="1" applyFill="1" applyBorder="1" applyAlignment="1" applyProtection="1">
      <alignment horizontal="center" vertical="center"/>
      <protection hidden="1"/>
    </xf>
    <xf numFmtId="1" fontId="11" fillId="3" borderId="2" xfId="2" applyNumberFormat="1" applyFont="1" applyFill="1" applyBorder="1" applyAlignment="1" applyProtection="1">
      <alignment vertical="center"/>
      <protection hidden="1"/>
    </xf>
  </cellXfs>
  <cellStyles count="7">
    <cellStyle name="Comma" xfId="1" builtinId="3"/>
    <cellStyle name="Millares_TRANSACCIONES01092001" xfId="3"/>
    <cellStyle name="Normal" xfId="0" builtinId="0"/>
    <cellStyle name="Normal 2" xfId="4"/>
    <cellStyle name="Normal 3" xfId="5"/>
    <cellStyle name="Normal_TRANSACCIONESSEPTIEMBRE2002-1Quincena" xfId="2"/>
    <cellStyle name="Note 2" xfId="6"/>
  </cellStyles>
  <dxfs count="18">
    <dxf>
      <font>
        <condense val="0"/>
        <extend val="0"/>
        <color indexed="12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12"/>
      </font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  <color theme="0"/>
      </font>
      <fill>
        <patternFill>
          <bgColor theme="4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ndense val="0"/>
        <extend val="0"/>
        <color indexed="12"/>
      </font>
    </dxf>
    <dxf>
      <font>
        <b/>
        <i val="0"/>
        <condense val="0"/>
        <extend val="0"/>
      </font>
    </dxf>
    <dxf>
      <font>
        <condense val="0"/>
        <extend val="0"/>
        <color indexed="9"/>
      </font>
      <fill>
        <patternFill>
          <bgColor indexed="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12"/>
      </font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  <color theme="0"/>
      </font>
      <fill>
        <patternFill>
          <bgColor theme="4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lor rgb="FFFF0000"/>
      </font>
      <fill>
        <patternFill>
          <bgColor rgb="FFFFFF00"/>
        </patternFill>
      </fill>
    </dxf>
    <dxf>
      <font>
        <condense val="0"/>
        <extend val="0"/>
        <color indexed="12"/>
      </font>
    </dxf>
    <dxf>
      <font>
        <b/>
        <i val="0"/>
        <condense val="0"/>
        <extend val="0"/>
      </font>
    </dxf>
    <dxf>
      <font>
        <condense val="0"/>
        <extend val="0"/>
        <color indexed="9"/>
      </font>
      <fill>
        <patternFill>
          <bgColor indexed="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26" Type="http://schemas.openxmlformats.org/officeDocument/2006/relationships/externalLink" Target="externalLinks/externalLink25.xml"/><Relationship Id="rId39" Type="http://schemas.openxmlformats.org/officeDocument/2006/relationships/externalLink" Target="externalLinks/externalLink38.xml"/><Relationship Id="rId21" Type="http://schemas.openxmlformats.org/officeDocument/2006/relationships/externalLink" Target="externalLinks/externalLink20.xml"/><Relationship Id="rId34" Type="http://schemas.openxmlformats.org/officeDocument/2006/relationships/externalLink" Target="externalLinks/externalLink33.xml"/><Relationship Id="rId42" Type="http://schemas.openxmlformats.org/officeDocument/2006/relationships/externalLink" Target="externalLinks/externalLink41.xml"/><Relationship Id="rId47" Type="http://schemas.openxmlformats.org/officeDocument/2006/relationships/externalLink" Target="externalLinks/externalLink46.xml"/><Relationship Id="rId50" Type="http://schemas.openxmlformats.org/officeDocument/2006/relationships/externalLink" Target="externalLinks/externalLink49.xml"/><Relationship Id="rId55" Type="http://schemas.openxmlformats.org/officeDocument/2006/relationships/externalLink" Target="externalLinks/externalLink54.xml"/><Relationship Id="rId63" Type="http://schemas.openxmlformats.org/officeDocument/2006/relationships/externalLink" Target="externalLinks/externalLink62.xml"/><Relationship Id="rId68" Type="http://schemas.openxmlformats.org/officeDocument/2006/relationships/sharedStrings" Target="sharedStrings.xml"/><Relationship Id="rId7" Type="http://schemas.openxmlformats.org/officeDocument/2006/relationships/externalLink" Target="externalLinks/externalLink6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9" Type="http://schemas.openxmlformats.org/officeDocument/2006/relationships/externalLink" Target="externalLinks/externalLink28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24" Type="http://schemas.openxmlformats.org/officeDocument/2006/relationships/externalLink" Target="externalLinks/externalLink23.xml"/><Relationship Id="rId32" Type="http://schemas.openxmlformats.org/officeDocument/2006/relationships/externalLink" Target="externalLinks/externalLink31.xml"/><Relationship Id="rId37" Type="http://schemas.openxmlformats.org/officeDocument/2006/relationships/externalLink" Target="externalLinks/externalLink36.xml"/><Relationship Id="rId40" Type="http://schemas.openxmlformats.org/officeDocument/2006/relationships/externalLink" Target="externalLinks/externalLink39.xml"/><Relationship Id="rId45" Type="http://schemas.openxmlformats.org/officeDocument/2006/relationships/externalLink" Target="externalLinks/externalLink44.xml"/><Relationship Id="rId53" Type="http://schemas.openxmlformats.org/officeDocument/2006/relationships/externalLink" Target="externalLinks/externalLink52.xml"/><Relationship Id="rId58" Type="http://schemas.openxmlformats.org/officeDocument/2006/relationships/externalLink" Target="externalLinks/externalLink57.xml"/><Relationship Id="rId6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7.xml"/><Relationship Id="rId36" Type="http://schemas.openxmlformats.org/officeDocument/2006/relationships/externalLink" Target="externalLinks/externalLink35.xml"/><Relationship Id="rId49" Type="http://schemas.openxmlformats.org/officeDocument/2006/relationships/externalLink" Target="externalLinks/externalLink48.xml"/><Relationship Id="rId57" Type="http://schemas.openxmlformats.org/officeDocument/2006/relationships/externalLink" Target="externalLinks/externalLink56.xml"/><Relationship Id="rId61" Type="http://schemas.openxmlformats.org/officeDocument/2006/relationships/externalLink" Target="externalLinks/externalLink60.xml"/><Relationship Id="rId10" Type="http://schemas.openxmlformats.org/officeDocument/2006/relationships/externalLink" Target="externalLinks/externalLink9.xml"/><Relationship Id="rId19" Type="http://schemas.openxmlformats.org/officeDocument/2006/relationships/externalLink" Target="externalLinks/externalLink18.xml"/><Relationship Id="rId31" Type="http://schemas.openxmlformats.org/officeDocument/2006/relationships/externalLink" Target="externalLinks/externalLink30.xml"/><Relationship Id="rId44" Type="http://schemas.openxmlformats.org/officeDocument/2006/relationships/externalLink" Target="externalLinks/externalLink43.xml"/><Relationship Id="rId52" Type="http://schemas.openxmlformats.org/officeDocument/2006/relationships/externalLink" Target="externalLinks/externalLink51.xml"/><Relationship Id="rId60" Type="http://schemas.openxmlformats.org/officeDocument/2006/relationships/externalLink" Target="externalLinks/externalLink59.xml"/><Relationship Id="rId65" Type="http://schemas.openxmlformats.org/officeDocument/2006/relationships/externalLink" Target="externalLinks/externalLink64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30" Type="http://schemas.openxmlformats.org/officeDocument/2006/relationships/externalLink" Target="externalLinks/externalLink29.xml"/><Relationship Id="rId35" Type="http://schemas.openxmlformats.org/officeDocument/2006/relationships/externalLink" Target="externalLinks/externalLink34.xml"/><Relationship Id="rId43" Type="http://schemas.openxmlformats.org/officeDocument/2006/relationships/externalLink" Target="externalLinks/externalLink42.xml"/><Relationship Id="rId48" Type="http://schemas.openxmlformats.org/officeDocument/2006/relationships/externalLink" Target="externalLinks/externalLink47.xml"/><Relationship Id="rId56" Type="http://schemas.openxmlformats.org/officeDocument/2006/relationships/externalLink" Target="externalLinks/externalLink55.xml"/><Relationship Id="rId64" Type="http://schemas.openxmlformats.org/officeDocument/2006/relationships/externalLink" Target="externalLinks/externalLink63.xml"/><Relationship Id="rId69" Type="http://schemas.openxmlformats.org/officeDocument/2006/relationships/calcChain" Target="calcChain.xml"/><Relationship Id="rId8" Type="http://schemas.openxmlformats.org/officeDocument/2006/relationships/externalLink" Target="externalLinks/externalLink7.xml"/><Relationship Id="rId51" Type="http://schemas.openxmlformats.org/officeDocument/2006/relationships/externalLink" Target="externalLinks/externalLink50.xml"/><Relationship Id="rId3" Type="http://schemas.openxmlformats.org/officeDocument/2006/relationships/externalLink" Target="externalLinks/externalLink2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externalLink" Target="externalLinks/externalLink24.xml"/><Relationship Id="rId33" Type="http://schemas.openxmlformats.org/officeDocument/2006/relationships/externalLink" Target="externalLinks/externalLink32.xml"/><Relationship Id="rId38" Type="http://schemas.openxmlformats.org/officeDocument/2006/relationships/externalLink" Target="externalLinks/externalLink37.xml"/><Relationship Id="rId46" Type="http://schemas.openxmlformats.org/officeDocument/2006/relationships/externalLink" Target="externalLinks/externalLink45.xml"/><Relationship Id="rId59" Type="http://schemas.openxmlformats.org/officeDocument/2006/relationships/externalLink" Target="externalLinks/externalLink58.xml"/><Relationship Id="rId67" Type="http://schemas.openxmlformats.org/officeDocument/2006/relationships/styles" Target="styles.xml"/><Relationship Id="rId20" Type="http://schemas.openxmlformats.org/officeDocument/2006/relationships/externalLink" Target="externalLinks/externalLink19.xml"/><Relationship Id="rId41" Type="http://schemas.openxmlformats.org/officeDocument/2006/relationships/externalLink" Target="externalLinks/externalLink40.xml"/><Relationship Id="rId54" Type="http://schemas.openxmlformats.org/officeDocument/2006/relationships/externalLink" Target="externalLinks/externalLink53.xml"/><Relationship Id="rId62" Type="http://schemas.openxmlformats.org/officeDocument/2006/relationships/externalLink" Target="externalLinks/externalLink6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5" Type="http://schemas.openxmlformats.org/officeDocument/2006/relationships/image" Target="../media/image5.pn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1</xdr:row>
      <xdr:rowOff>0</xdr:rowOff>
    </xdr:from>
    <xdr:to>
      <xdr:col>5</xdr:col>
      <xdr:colOff>557893</xdr:colOff>
      <xdr:row>4</xdr:row>
      <xdr:rowOff>108857</xdr:rowOff>
    </xdr:to>
    <xdr:grpSp>
      <xdr:nvGrpSpPr>
        <xdr:cNvPr id="2" name="Group 23"/>
        <xdr:cNvGrpSpPr>
          <a:grpSpLocks/>
        </xdr:cNvGrpSpPr>
      </xdr:nvGrpSpPr>
      <xdr:grpSpPr bwMode="auto">
        <a:xfrm>
          <a:off x="342900" y="166688"/>
          <a:ext cx="3036774" cy="906575"/>
          <a:chOff x="1494" y="1134"/>
          <a:chExt cx="6840" cy="1575"/>
        </a:xfrm>
      </xdr:grpSpPr>
      <xdr:pic>
        <xdr:nvPicPr>
          <xdr:cNvPr id="3" name="Picture 24" descr="escudo"/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1494" y="1134"/>
            <a:ext cx="5865" cy="157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4" name="Picture 25" descr="Logotipo y lema tamaqo pequeqo 5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/>
          <a:srcRect/>
          <a:stretch>
            <a:fillRect/>
          </a:stretch>
        </xdr:blipFill>
        <xdr:spPr bwMode="auto">
          <a:xfrm>
            <a:off x="3654" y="2034"/>
            <a:ext cx="4680" cy="5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5" name="Picture 26" descr="Logotipo y lema tamaqo pequeqo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/>
          <a:srcRect/>
          <a:stretch>
            <a:fillRect/>
          </a:stretch>
        </xdr:blipFill>
        <xdr:spPr bwMode="auto">
          <a:xfrm>
            <a:off x="3909" y="1134"/>
            <a:ext cx="4425" cy="37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6" name="Picture 27" descr="Logotipo y lema tamaño pequeño-3"/>
          <xdr:cNvPicPr>
            <a:picLocks noChangeAspect="1" noChangeArrowheads="1"/>
          </xdr:cNvPicPr>
        </xdr:nvPicPr>
        <xdr:blipFill>
          <a:blip xmlns:r="http://schemas.openxmlformats.org/officeDocument/2006/relationships" r:embed="rId4" cstate="print"/>
          <a:srcRect/>
          <a:stretch>
            <a:fillRect/>
          </a:stretch>
        </xdr:blipFill>
        <xdr:spPr bwMode="auto">
          <a:xfrm>
            <a:off x="4614" y="1674"/>
            <a:ext cx="3000" cy="24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  <xdr:twoCellAnchor editAs="oneCell">
    <xdr:from>
      <xdr:col>30</xdr:col>
      <xdr:colOff>182336</xdr:colOff>
      <xdr:row>0</xdr:row>
      <xdr:rowOff>138792</xdr:rowOff>
    </xdr:from>
    <xdr:to>
      <xdr:col>32</xdr:col>
      <xdr:colOff>473075</xdr:colOff>
      <xdr:row>4</xdr:row>
      <xdr:rowOff>13607</xdr:rowOff>
    </xdr:to>
    <xdr:pic>
      <xdr:nvPicPr>
        <xdr:cNvPr id="7" name="Picture 6" descr="C:\Documents and Settings\GSoto\Desktop\Logos\2014 - Icono - Año.bmp"/>
        <xdr:cNvPicPr/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9213286" y="138792"/>
          <a:ext cx="1567089" cy="8463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Jul_2014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08072014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09072014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10072014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11072014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12072014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13072014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14072014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15072014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16072014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17072014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recio%20de%20Energ&#237;a%20de%20Jul%2014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18072014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19072014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20072014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21072014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22072014.xlsx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23072014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24072014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25072014.xlsx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26072014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2707201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01072014.xlsx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28072014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29072014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30072014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31072014.xlsx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010714.xlsx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020714.xlsx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030714.xlsx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040714.xlsx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050714.xlsx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060714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02072014.xlsx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070714.xlsx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080714.xlsx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090714.xlsx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100714.xlsx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110714.xlsx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120714.xlsx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130714.xlsx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140714.xlsx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150714.xlsx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160714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03072014.xlsx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170714.xlsx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180714.xlsx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190714.xlsx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200714.xlsx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210714.xlsx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220714.xlsx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230714.xlsx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240714.xlsx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250714.xlsx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260714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04072014.xlsx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270714.xlsx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280714.xlsx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290714.xlsx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300714.xlsx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310714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05072014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06072014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0707201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quidacion por Dia"/>
      <sheetName val="EXP-nodos"/>
      <sheetName val="IMP-nodos"/>
      <sheetName val="INY"/>
      <sheetName val="EXT"/>
      <sheetName val="Perd"/>
      <sheetName val="PRECIOS"/>
      <sheetName val="LIQUIDAC"/>
      <sheetName val="PEAJE"/>
      <sheetName val="HIDROPANTASMA-POT"/>
      <sheetName val="EOLO-POT"/>
      <sheetName val="HEMCO-POT"/>
      <sheetName val="BLUE POWER-POT"/>
      <sheetName val="AMAYO 2-POT"/>
      <sheetName val="ALBANISA-POT"/>
      <sheetName val="AMAYO 1-POT"/>
      <sheetName val="MULUKUKU-POT"/>
      <sheetName val="SIUNA-POT"/>
      <sheetName val="INDEX-POT"/>
      <sheetName val="ENSA-POT"/>
      <sheetName val="PENSA-POT"/>
      <sheetName val="GESARSA-POT"/>
      <sheetName val="CCN-POT"/>
      <sheetName val="ENACAL-POT"/>
      <sheetName val="MONTE ROSA-POT"/>
      <sheetName val="BLUEFIELDS-POT"/>
      <sheetName val="PLB-PMG-POT"/>
      <sheetName val="DISSUR-POT"/>
      <sheetName val="DISNORTE-POT"/>
      <sheetName val="EEC20-POT"/>
      <sheetName val="GEOSA-POT"/>
      <sheetName val="PCA-PCF-POT"/>
      <sheetName val="HIDROPANTASMA"/>
      <sheetName val="EOLO"/>
      <sheetName val="HEMCO"/>
      <sheetName val="BLUE POWER"/>
      <sheetName val="AMAYO 2"/>
      <sheetName val="ALBANISA"/>
      <sheetName val="AMAYO 1"/>
      <sheetName val="MULUKUKU"/>
      <sheetName val="SIUNA"/>
      <sheetName val="INDEX"/>
      <sheetName val="ENSA"/>
      <sheetName val="PENSA"/>
      <sheetName val="GESARSA"/>
      <sheetName val="CCN"/>
      <sheetName val="ENACAL"/>
      <sheetName val="MONTE ROSA"/>
      <sheetName val="BLUEFIELDS"/>
      <sheetName val="PLB-PMG"/>
      <sheetName val="DISSUR"/>
      <sheetName val="DISNORTE"/>
      <sheetName val="EEC20"/>
      <sheetName val="GEOSA"/>
      <sheetName val="PCA-PCF"/>
    </sheetNames>
    <sheetDataSet>
      <sheetData sheetId="0"/>
      <sheetData sheetId="1"/>
      <sheetData sheetId="2"/>
      <sheetData sheetId="3">
        <row r="1048575">
          <cell r="B1048575" t="str">
            <v>SI</v>
          </cell>
        </row>
      </sheetData>
      <sheetData sheetId="4"/>
      <sheetData sheetId="5"/>
      <sheetData sheetId="6"/>
      <sheetData sheetId="7">
        <row r="288">
          <cell r="BU288">
            <v>14478.112297512125</v>
          </cell>
          <cell r="BV288">
            <v>2171682.2317936616</v>
          </cell>
        </row>
        <row r="290">
          <cell r="BU290">
            <v>-154.56031067974203</v>
          </cell>
          <cell r="BV290">
            <v>-27680.89400367668</v>
          </cell>
        </row>
      </sheetData>
      <sheetData sheetId="8">
        <row r="8">
          <cell r="C8" t="str">
            <v>PERIODO: 01.JULIO.2014 - 31.JULIO.2014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PCA-PCF"/>
      <sheetName val="GEOSA"/>
      <sheetName val="EEC20"/>
      <sheetName val="DISNORTE"/>
      <sheetName val="DISSUR"/>
      <sheetName val="PLB-PMG"/>
      <sheetName val="BUEFIELDS"/>
      <sheetName val="MONTE ROSA"/>
      <sheetName val="ENACAL"/>
      <sheetName val="CCN"/>
      <sheetName val="GESARSA"/>
      <sheetName val="PENSA"/>
      <sheetName val="ENSA"/>
      <sheetName val="INDEX"/>
      <sheetName val="SIUNA"/>
      <sheetName val="MULUKUKU"/>
      <sheetName val="AMAYO 1"/>
      <sheetName val="ALBANISA"/>
      <sheetName val="AMAYO 2"/>
      <sheetName val="BLUE POWER"/>
      <sheetName val="HEMCO"/>
      <sheetName val="EOLO"/>
      <sheetName val="HIDROPANTASMA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41828</v>
          </cell>
        </row>
      </sheetData>
      <sheetData sheetId="9"/>
      <sheetData sheetId="10">
        <row r="7">
          <cell r="B7">
            <v>41828</v>
          </cell>
        </row>
      </sheetData>
      <sheetData sheetId="11">
        <row r="7">
          <cell r="B7">
            <v>41828</v>
          </cell>
        </row>
      </sheetData>
      <sheetData sheetId="12">
        <row r="7">
          <cell r="B7">
            <v>41828</v>
          </cell>
        </row>
      </sheetData>
      <sheetData sheetId="13">
        <row r="7">
          <cell r="B7">
            <v>41828</v>
          </cell>
        </row>
      </sheetData>
      <sheetData sheetId="14">
        <row r="36">
          <cell r="B36">
            <v>307.11261689432183</v>
          </cell>
        </row>
      </sheetData>
      <sheetData sheetId="15"/>
      <sheetData sheetId="16">
        <row r="12">
          <cell r="C12">
            <v>159.97</v>
          </cell>
        </row>
        <row r="13">
          <cell r="C13">
            <v>159.97</v>
          </cell>
        </row>
        <row r="14">
          <cell r="C14">
            <v>145.922</v>
          </cell>
        </row>
        <row r="15">
          <cell r="C15">
            <v>146.72929999999999</v>
          </cell>
        </row>
        <row r="16">
          <cell r="C16">
            <v>159.97</v>
          </cell>
        </row>
        <row r="17">
          <cell r="C17">
            <v>159.97</v>
          </cell>
        </row>
        <row r="18">
          <cell r="C18">
            <v>159.97</v>
          </cell>
        </row>
        <row r="19">
          <cell r="C19">
            <v>159.97</v>
          </cell>
        </row>
        <row r="20">
          <cell r="C20">
            <v>164.87074000000001</v>
          </cell>
        </row>
        <row r="21">
          <cell r="C21">
            <v>162.55414999999999</v>
          </cell>
        </row>
        <row r="22">
          <cell r="C22">
            <v>169.76815500000001</v>
          </cell>
        </row>
        <row r="23">
          <cell r="C23">
            <v>170.801858333333</v>
          </cell>
        </row>
        <row r="24">
          <cell r="C24">
            <v>167.06379999999999</v>
          </cell>
        </row>
        <row r="25">
          <cell r="C25">
            <v>181.65690000000001</v>
          </cell>
        </row>
        <row r="26">
          <cell r="C26">
            <v>167.20249999999999</v>
          </cell>
        </row>
        <row r="27">
          <cell r="C27">
            <v>174.65651</v>
          </cell>
        </row>
        <row r="28">
          <cell r="C28">
            <v>179.10563999999999</v>
          </cell>
        </row>
        <row r="29">
          <cell r="C29">
            <v>162.97016666666701</v>
          </cell>
        </row>
        <row r="30">
          <cell r="C30">
            <v>163.23954499999999</v>
          </cell>
        </row>
        <row r="31">
          <cell r="C31">
            <v>161.6678</v>
          </cell>
        </row>
        <row r="32">
          <cell r="C32">
            <v>159.97</v>
          </cell>
        </row>
        <row r="33">
          <cell r="C33">
            <v>160.10484666666699</v>
          </cell>
        </row>
        <row r="34">
          <cell r="C34">
            <v>162.45502500000001</v>
          </cell>
        </row>
        <row r="35">
          <cell r="C35">
            <v>152.20009999999999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PCA-PCF"/>
      <sheetName val="GEOSA"/>
      <sheetName val="EEC20"/>
      <sheetName val="DISNORTE"/>
      <sheetName val="DISSUR"/>
      <sheetName val="PLB-PMG"/>
      <sheetName val="BUEFIELDS"/>
      <sheetName val="MONTE ROSA"/>
      <sheetName val="ENACAL"/>
      <sheetName val="CCN"/>
      <sheetName val="GESARSA"/>
      <sheetName val="PENSA"/>
      <sheetName val="ENSA"/>
      <sheetName val="INDEX"/>
      <sheetName val="SIUNA"/>
      <sheetName val="MULUKUKU"/>
      <sheetName val="AMAYO 1"/>
      <sheetName val="ALBANISA"/>
      <sheetName val="AMAYO 2"/>
      <sheetName val="BLUE POWER"/>
      <sheetName val="HEMCO"/>
      <sheetName val="EOLO"/>
      <sheetName val="HIDROPANTASMA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41829</v>
          </cell>
        </row>
      </sheetData>
      <sheetData sheetId="9"/>
      <sheetData sheetId="10">
        <row r="7">
          <cell r="B7">
            <v>41829</v>
          </cell>
        </row>
      </sheetData>
      <sheetData sheetId="11">
        <row r="7">
          <cell r="B7">
            <v>41829</v>
          </cell>
        </row>
      </sheetData>
      <sheetData sheetId="12">
        <row r="7">
          <cell r="B7">
            <v>41829</v>
          </cell>
        </row>
      </sheetData>
      <sheetData sheetId="13">
        <row r="7">
          <cell r="B7">
            <v>41829</v>
          </cell>
        </row>
      </sheetData>
      <sheetData sheetId="14">
        <row r="36">
          <cell r="B36">
            <v>322.69694935016639</v>
          </cell>
        </row>
      </sheetData>
      <sheetData sheetId="15"/>
      <sheetData sheetId="16">
        <row r="12">
          <cell r="C12">
            <v>145.44710000000001</v>
          </cell>
        </row>
        <row r="13">
          <cell r="C13">
            <v>147.44159999999999</v>
          </cell>
        </row>
        <row r="14">
          <cell r="C14">
            <v>147.6558</v>
          </cell>
        </row>
        <row r="15">
          <cell r="C15">
            <v>147.608</v>
          </cell>
        </row>
        <row r="16">
          <cell r="C16">
            <v>159.97</v>
          </cell>
        </row>
        <row r="17">
          <cell r="C17">
            <v>145.3047</v>
          </cell>
        </row>
        <row r="18">
          <cell r="C18">
            <v>159.97</v>
          </cell>
        </row>
        <row r="19">
          <cell r="C19">
            <v>159.97</v>
          </cell>
        </row>
        <row r="20">
          <cell r="C20">
            <v>164.87370833333301</v>
          </cell>
        </row>
        <row r="21">
          <cell r="C21">
            <v>159.97</v>
          </cell>
        </row>
        <row r="22">
          <cell r="C22">
            <v>164.90899999999999</v>
          </cell>
        </row>
        <row r="23">
          <cell r="C23">
            <v>164.90899999999999</v>
          </cell>
        </row>
        <row r="24">
          <cell r="C24">
            <v>164.90899999999999</v>
          </cell>
        </row>
        <row r="25">
          <cell r="C25">
            <v>168.03299999999999</v>
          </cell>
        </row>
        <row r="26">
          <cell r="C26">
            <v>160.47768666666701</v>
          </cell>
        </row>
        <row r="27">
          <cell r="C27">
            <v>160.52724000000001</v>
          </cell>
        </row>
        <row r="28">
          <cell r="C28">
            <v>162.38362000000001</v>
          </cell>
        </row>
        <row r="29">
          <cell r="C29">
            <v>156.77279999999999</v>
          </cell>
        </row>
        <row r="30">
          <cell r="C30">
            <v>161.816673333333</v>
          </cell>
        </row>
        <row r="31">
          <cell r="C31">
            <v>159.97</v>
          </cell>
        </row>
        <row r="32">
          <cell r="C32">
            <v>160.7878</v>
          </cell>
        </row>
        <row r="33">
          <cell r="C33">
            <v>163.84312333333301</v>
          </cell>
        </row>
        <row r="34">
          <cell r="C34">
            <v>156.48914666666701</v>
          </cell>
        </row>
        <row r="35">
          <cell r="C35">
            <v>151.58750000000001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PCA-PCF"/>
      <sheetName val="GEOSA"/>
      <sheetName val="EEC20"/>
      <sheetName val="DISNORTE"/>
      <sheetName val="DISSUR"/>
      <sheetName val="PLB-PMG"/>
      <sheetName val="BUEFIELDS"/>
      <sheetName val="MONTE ROSA"/>
      <sheetName val="ENACAL"/>
      <sheetName val="CCN"/>
      <sheetName val="GESARSA"/>
      <sheetName val="PENSA"/>
      <sheetName val="ENSA"/>
      <sheetName val="INDEX"/>
      <sheetName val="SIUNA"/>
      <sheetName val="MULUKUKU"/>
      <sheetName val="AMAYO 1"/>
      <sheetName val="ALBANISA"/>
      <sheetName val="AMAYO 2"/>
      <sheetName val="BLUE POWER"/>
      <sheetName val="HEMCO"/>
      <sheetName val="EOLO"/>
      <sheetName val="HIDROPANTASMA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41830</v>
          </cell>
        </row>
      </sheetData>
      <sheetData sheetId="9"/>
      <sheetData sheetId="10">
        <row r="7">
          <cell r="B7">
            <v>41830</v>
          </cell>
        </row>
      </sheetData>
      <sheetData sheetId="11">
        <row r="7">
          <cell r="B7">
            <v>41830</v>
          </cell>
        </row>
      </sheetData>
      <sheetData sheetId="12">
        <row r="7">
          <cell r="B7">
            <v>41830</v>
          </cell>
        </row>
      </sheetData>
      <sheetData sheetId="13">
        <row r="7">
          <cell r="B7">
            <v>41830</v>
          </cell>
        </row>
      </sheetData>
      <sheetData sheetId="14">
        <row r="36">
          <cell r="B36">
            <v>326.75020936355145</v>
          </cell>
        </row>
      </sheetData>
      <sheetData sheetId="15"/>
      <sheetData sheetId="16">
        <row r="12">
          <cell r="C12">
            <v>149.7757</v>
          </cell>
        </row>
        <row r="13">
          <cell r="C13">
            <v>146.39689999999999</v>
          </cell>
        </row>
        <row r="14">
          <cell r="C14">
            <v>147.9905</v>
          </cell>
        </row>
        <row r="15">
          <cell r="C15">
            <v>147.608</v>
          </cell>
        </row>
        <row r="16">
          <cell r="C16">
            <v>147.0617</v>
          </cell>
        </row>
        <row r="17">
          <cell r="C17">
            <v>146.30189999999999</v>
          </cell>
        </row>
        <row r="18">
          <cell r="C18">
            <v>159.97</v>
          </cell>
        </row>
        <row r="19">
          <cell r="C19">
            <v>167.61884166666701</v>
          </cell>
        </row>
        <row r="20">
          <cell r="C20">
            <v>165.103565</v>
          </cell>
        </row>
        <row r="21">
          <cell r="C21">
            <v>159.97</v>
          </cell>
        </row>
        <row r="22">
          <cell r="C22">
            <v>159.97</v>
          </cell>
        </row>
        <row r="23">
          <cell r="C23">
            <v>161.61633333333299</v>
          </cell>
        </row>
        <row r="24">
          <cell r="C24">
            <v>161.6103</v>
          </cell>
        </row>
        <row r="25">
          <cell r="C25">
            <v>164.3888</v>
          </cell>
        </row>
        <row r="26">
          <cell r="C26">
            <v>164.90899999999999</v>
          </cell>
        </row>
        <row r="27">
          <cell r="C27">
            <v>164.90899999999999</v>
          </cell>
        </row>
        <row r="28">
          <cell r="C28">
            <v>164.250466666666</v>
          </cell>
        </row>
        <row r="29">
          <cell r="C29">
            <v>162.01959333333301</v>
          </cell>
        </row>
        <row r="30">
          <cell r="C30">
            <v>162.55107833333301</v>
          </cell>
        </row>
        <row r="31">
          <cell r="C31">
            <v>159.97</v>
          </cell>
        </row>
        <row r="32">
          <cell r="C32">
            <v>159.97</v>
          </cell>
        </row>
        <row r="33">
          <cell r="C33">
            <v>164.18908666666701</v>
          </cell>
        </row>
        <row r="34">
          <cell r="C34">
            <v>159.97</v>
          </cell>
        </row>
        <row r="35">
          <cell r="C35">
            <v>159.97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PCA-PCF"/>
      <sheetName val="GEOSA"/>
      <sheetName val="EEC20"/>
      <sheetName val="DISNORTE"/>
      <sheetName val="DISSUR"/>
      <sheetName val="PLB-PMG"/>
      <sheetName val="BUEFIELDS"/>
      <sheetName val="MONTE ROSA"/>
      <sheetName val="ENACAL"/>
      <sheetName val="CCN"/>
      <sheetName val="GESARSA"/>
      <sheetName val="PENSA"/>
      <sheetName val="ENSA"/>
      <sheetName val="INDEX"/>
      <sheetName val="SIUNA"/>
      <sheetName val="MULUKUKU"/>
      <sheetName val="AMAYO 1"/>
      <sheetName val="ALBANISA"/>
      <sheetName val="AMAYO 2"/>
      <sheetName val="BLUE POWER"/>
      <sheetName val="HEMCO"/>
      <sheetName val="EOLO"/>
      <sheetName val="HIDROPANTASMA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41831</v>
          </cell>
        </row>
      </sheetData>
      <sheetData sheetId="9"/>
      <sheetData sheetId="10">
        <row r="7">
          <cell r="B7">
            <v>41831</v>
          </cell>
        </row>
      </sheetData>
      <sheetData sheetId="11">
        <row r="7">
          <cell r="B7">
            <v>41831</v>
          </cell>
        </row>
      </sheetData>
      <sheetData sheetId="12">
        <row r="7">
          <cell r="B7">
            <v>41831</v>
          </cell>
        </row>
      </sheetData>
      <sheetData sheetId="13">
        <row r="7">
          <cell r="B7">
            <v>41831</v>
          </cell>
        </row>
      </sheetData>
      <sheetData sheetId="14">
        <row r="36">
          <cell r="B36">
            <v>304.03532623881807</v>
          </cell>
        </row>
      </sheetData>
      <sheetData sheetId="15"/>
      <sheetData sheetId="16">
        <row r="12">
          <cell r="C12">
            <v>159.97</v>
          </cell>
        </row>
        <row r="13">
          <cell r="C13">
            <v>159.97</v>
          </cell>
        </row>
        <row r="14">
          <cell r="C14">
            <v>159.97</v>
          </cell>
        </row>
        <row r="15">
          <cell r="C15">
            <v>159.97</v>
          </cell>
        </row>
        <row r="16">
          <cell r="C16">
            <v>159.97</v>
          </cell>
        </row>
        <row r="17">
          <cell r="C17">
            <v>146.58690000000001</v>
          </cell>
        </row>
        <row r="18">
          <cell r="C18">
            <v>159.97</v>
          </cell>
        </row>
        <row r="19">
          <cell r="C19">
            <v>160.20616666666601</v>
          </cell>
        </row>
        <row r="20">
          <cell r="C20">
            <v>164.51020333333301</v>
          </cell>
        </row>
        <row r="21">
          <cell r="C21">
            <v>159.97</v>
          </cell>
        </row>
        <row r="22">
          <cell r="C22">
            <v>167.91007833333299</v>
          </cell>
        </row>
        <row r="23">
          <cell r="C23">
            <v>166.5342</v>
          </cell>
        </row>
        <row r="24">
          <cell r="C24">
            <v>166.5608</v>
          </cell>
        </row>
        <row r="25">
          <cell r="C25">
            <v>166.6386</v>
          </cell>
        </row>
        <row r="26">
          <cell r="C26">
            <v>166.69290000000001</v>
          </cell>
        </row>
        <row r="27">
          <cell r="C27">
            <v>167.19</v>
          </cell>
        </row>
        <row r="28">
          <cell r="C28">
            <v>164.90899999999999</v>
          </cell>
        </row>
        <row r="29">
          <cell r="C29">
            <v>161.3287</v>
          </cell>
        </row>
        <row r="30">
          <cell r="C30">
            <v>161.26150000000001</v>
          </cell>
        </row>
        <row r="31">
          <cell r="C31">
            <v>164.90899999999999</v>
          </cell>
        </row>
        <row r="32">
          <cell r="C32">
            <v>164.90899999999999</v>
          </cell>
        </row>
        <row r="33">
          <cell r="C33">
            <v>163.262666666667</v>
          </cell>
        </row>
        <row r="34">
          <cell r="C34">
            <v>163.386691666666</v>
          </cell>
        </row>
        <row r="35">
          <cell r="C35">
            <v>159.97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PCA-PCF"/>
      <sheetName val="GEOSA"/>
      <sheetName val="EEC20"/>
      <sheetName val="DISNORTE"/>
      <sheetName val="DISSUR"/>
      <sheetName val="PLB-PMG"/>
      <sheetName val="BUEFIELDS"/>
      <sheetName val="MONTE ROSA"/>
      <sheetName val="ENACAL"/>
      <sheetName val="CCN"/>
      <sheetName val="GESARSA"/>
      <sheetName val="PENSA"/>
      <sheetName val="ENSA"/>
      <sheetName val="INDEX"/>
      <sheetName val="SIUNA"/>
      <sheetName val="MULUKUKU"/>
      <sheetName val="AMAYO 1"/>
      <sheetName val="ALBANISA"/>
      <sheetName val="AMAYO 2"/>
      <sheetName val="BLUE POWER"/>
      <sheetName val="HEMCO"/>
      <sheetName val="EOLO"/>
      <sheetName val="HIDROPANTASMA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41832</v>
          </cell>
        </row>
      </sheetData>
      <sheetData sheetId="9"/>
      <sheetData sheetId="10">
        <row r="7">
          <cell r="B7">
            <v>41832</v>
          </cell>
        </row>
      </sheetData>
      <sheetData sheetId="11">
        <row r="7">
          <cell r="B7">
            <v>41832</v>
          </cell>
        </row>
      </sheetData>
      <sheetData sheetId="12">
        <row r="7">
          <cell r="B7">
            <v>41832</v>
          </cell>
        </row>
      </sheetData>
      <sheetData sheetId="13">
        <row r="7">
          <cell r="B7">
            <v>41832</v>
          </cell>
        </row>
      </sheetData>
      <sheetData sheetId="14">
        <row r="36">
          <cell r="B36">
            <v>294.85894087909321</v>
          </cell>
        </row>
      </sheetData>
      <sheetData sheetId="15"/>
      <sheetData sheetId="16">
        <row r="12">
          <cell r="C12">
            <v>154.94200000000001</v>
          </cell>
        </row>
        <row r="13">
          <cell r="C13">
            <v>156.80350000000001</v>
          </cell>
        </row>
        <row r="14">
          <cell r="C14">
            <v>154.08070000000001</v>
          </cell>
        </row>
        <row r="15">
          <cell r="C15">
            <v>155.2413</v>
          </cell>
        </row>
        <row r="16">
          <cell r="C16">
            <v>153.78659999999999</v>
          </cell>
        </row>
        <row r="17">
          <cell r="C17">
            <v>153.9034</v>
          </cell>
        </row>
        <row r="18">
          <cell r="C18">
            <v>159.97</v>
          </cell>
        </row>
        <row r="19">
          <cell r="C19">
            <v>159.97</v>
          </cell>
        </row>
        <row r="20">
          <cell r="C20">
            <v>159.97</v>
          </cell>
        </row>
        <row r="21">
          <cell r="C21">
            <v>183.62</v>
          </cell>
        </row>
        <row r="22">
          <cell r="C22">
            <v>156.77279999999999</v>
          </cell>
        </row>
        <row r="23">
          <cell r="C23">
            <v>159.97</v>
          </cell>
        </row>
        <row r="24">
          <cell r="C24">
            <v>156.77279999999999</v>
          </cell>
        </row>
        <row r="25">
          <cell r="C25">
            <v>156.94640000000001</v>
          </cell>
        </row>
        <row r="26">
          <cell r="C26">
            <v>159.97</v>
          </cell>
        </row>
        <row r="27">
          <cell r="C27">
            <v>156.77279999999999</v>
          </cell>
        </row>
        <row r="28">
          <cell r="C28">
            <v>156.77279999999999</v>
          </cell>
        </row>
        <row r="29">
          <cell r="C29">
            <v>156.77279999999999</v>
          </cell>
        </row>
        <row r="30">
          <cell r="C30">
            <v>171.053</v>
          </cell>
        </row>
        <row r="31">
          <cell r="C31">
            <v>168.64930000000001</v>
          </cell>
        </row>
        <row r="32">
          <cell r="C32">
            <v>161.84219999999999</v>
          </cell>
        </row>
        <row r="33">
          <cell r="C33">
            <v>160.07149999999999</v>
          </cell>
        </row>
        <row r="34">
          <cell r="C34">
            <v>171.053</v>
          </cell>
        </row>
        <row r="35">
          <cell r="C35">
            <v>159.97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PCA-PCF"/>
      <sheetName val="GEOSA"/>
      <sheetName val="EEC20"/>
      <sheetName val="DISNORTE"/>
      <sheetName val="DISSUR"/>
      <sheetName val="PLB-PMG"/>
      <sheetName val="BUEFIELDS"/>
      <sheetName val="MONTE ROSA"/>
      <sheetName val="ENACAL"/>
      <sheetName val="CCN"/>
      <sheetName val="GESARSA"/>
      <sheetName val="PENSA"/>
      <sheetName val="ENSA"/>
      <sheetName val="INDEX"/>
      <sheetName val="SIUNA"/>
      <sheetName val="MULUKUKU"/>
      <sheetName val="AMAYO 1"/>
      <sheetName val="ALBANISA"/>
      <sheetName val="AMAYO 2"/>
      <sheetName val="BLUE POWER"/>
      <sheetName val="HEMCO"/>
      <sheetName val="EOLO"/>
      <sheetName val="HIDROPANTASMA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41833</v>
          </cell>
        </row>
      </sheetData>
      <sheetData sheetId="9"/>
      <sheetData sheetId="10">
        <row r="7">
          <cell r="B7">
            <v>41833</v>
          </cell>
        </row>
      </sheetData>
      <sheetData sheetId="11">
        <row r="7">
          <cell r="B7">
            <v>41833</v>
          </cell>
        </row>
      </sheetData>
      <sheetData sheetId="12">
        <row r="7">
          <cell r="B7">
            <v>41833</v>
          </cell>
        </row>
      </sheetData>
      <sheetData sheetId="13">
        <row r="7">
          <cell r="B7">
            <v>41833</v>
          </cell>
        </row>
      </sheetData>
      <sheetData sheetId="14">
        <row r="36">
          <cell r="B36">
            <v>240.25310277079581</v>
          </cell>
        </row>
      </sheetData>
      <sheetData sheetId="15"/>
      <sheetData sheetId="16">
        <row r="12">
          <cell r="C12">
            <v>159.97</v>
          </cell>
        </row>
        <row r="13">
          <cell r="C13">
            <v>159.97</v>
          </cell>
        </row>
        <row r="14">
          <cell r="C14">
            <v>159.97</v>
          </cell>
        </row>
        <row r="15">
          <cell r="C15">
            <v>154.8032</v>
          </cell>
        </row>
        <row r="16">
          <cell r="C16">
            <v>155.66079999999999</v>
          </cell>
        </row>
        <row r="17">
          <cell r="C17">
            <v>152.63579999999999</v>
          </cell>
        </row>
        <row r="18">
          <cell r="C18">
            <v>149.7757</v>
          </cell>
        </row>
        <row r="19">
          <cell r="C19">
            <v>159.97</v>
          </cell>
        </row>
        <row r="20">
          <cell r="C20">
            <v>159.97</v>
          </cell>
        </row>
        <row r="21">
          <cell r="C21">
            <v>166.77622</v>
          </cell>
        </row>
        <row r="22">
          <cell r="C22">
            <v>165.03461999999999</v>
          </cell>
        </row>
        <row r="23">
          <cell r="C23">
            <v>156.82550000000001</v>
          </cell>
        </row>
        <row r="24">
          <cell r="C24">
            <v>156.77279999999999</v>
          </cell>
        </row>
        <row r="25">
          <cell r="C25">
            <v>156.77279999999999</v>
          </cell>
        </row>
        <row r="26">
          <cell r="C26">
            <v>163.90183666666701</v>
          </cell>
        </row>
        <row r="27">
          <cell r="C27">
            <v>156.77279999999999</v>
          </cell>
        </row>
        <row r="28">
          <cell r="C28">
            <v>156.77279999999999</v>
          </cell>
        </row>
        <row r="29">
          <cell r="C29">
            <v>159.97</v>
          </cell>
        </row>
        <row r="30">
          <cell r="C30">
            <v>163.29490000000001</v>
          </cell>
        </row>
        <row r="31">
          <cell r="C31">
            <v>159.97</v>
          </cell>
        </row>
        <row r="32">
          <cell r="C32">
            <v>162.910163333333</v>
          </cell>
        </row>
        <row r="33">
          <cell r="C33">
            <v>160.050465</v>
          </cell>
        </row>
        <row r="34">
          <cell r="C34">
            <v>151.4442</v>
          </cell>
        </row>
        <row r="35">
          <cell r="C35">
            <v>152.7167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PCA-PCF"/>
      <sheetName val="GEOSA"/>
      <sheetName val="EEC20"/>
      <sheetName val="DISNORTE"/>
      <sheetName val="DISSUR"/>
      <sheetName val="PLB-PMG"/>
      <sheetName val="BUEFIELDS"/>
      <sheetName val="MONTE ROSA"/>
      <sheetName val="ENACAL"/>
      <sheetName val="CCN"/>
      <sheetName val="GESARSA"/>
      <sheetName val="PENSA"/>
      <sheetName val="ENSA"/>
      <sheetName val="INDEX"/>
      <sheetName val="SIUNA"/>
      <sheetName val="MULUKUKU"/>
      <sheetName val="AMAYO 1"/>
      <sheetName val="ALBANISA"/>
      <sheetName val="AMAYO 2"/>
      <sheetName val="BLUE POWER"/>
      <sheetName val="HEMCO"/>
      <sheetName val="EOLO"/>
      <sheetName val="HIDROPANTASMA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41834</v>
          </cell>
        </row>
      </sheetData>
      <sheetData sheetId="9"/>
      <sheetData sheetId="10">
        <row r="7">
          <cell r="B7">
            <v>41834</v>
          </cell>
        </row>
      </sheetData>
      <sheetData sheetId="11">
        <row r="7">
          <cell r="B7">
            <v>41834</v>
          </cell>
        </row>
      </sheetData>
      <sheetData sheetId="12">
        <row r="7">
          <cell r="B7">
            <v>41834</v>
          </cell>
        </row>
      </sheetData>
      <sheetData sheetId="13">
        <row r="7">
          <cell r="B7">
            <v>41834</v>
          </cell>
        </row>
      </sheetData>
      <sheetData sheetId="14">
        <row r="36">
          <cell r="B36">
            <v>261.43805808717053</v>
          </cell>
        </row>
      </sheetData>
      <sheetData sheetId="15"/>
      <sheetData sheetId="16">
        <row r="12">
          <cell r="C12">
            <v>149.38290000000001</v>
          </cell>
        </row>
        <row r="13">
          <cell r="C13">
            <v>139.9341</v>
          </cell>
        </row>
        <row r="14">
          <cell r="C14">
            <v>162.12200000000001</v>
          </cell>
        </row>
        <row r="15">
          <cell r="C15">
            <v>162.12200000000001</v>
          </cell>
        </row>
        <row r="16">
          <cell r="C16">
            <v>162.12200000000001</v>
          </cell>
        </row>
        <row r="17">
          <cell r="C17">
            <v>162.12200000000001</v>
          </cell>
        </row>
        <row r="18">
          <cell r="C18">
            <v>162.12200000000001</v>
          </cell>
        </row>
        <row r="19">
          <cell r="C19">
            <v>162.12200000000001</v>
          </cell>
        </row>
        <row r="20">
          <cell r="C20">
            <v>162.12200000000001</v>
          </cell>
        </row>
        <row r="21">
          <cell r="C21">
            <v>168.75371000000001</v>
          </cell>
        </row>
        <row r="22">
          <cell r="C22">
            <v>165.032025</v>
          </cell>
        </row>
        <row r="23">
          <cell r="C23">
            <v>162.12200000000001</v>
          </cell>
        </row>
        <row r="24">
          <cell r="C24">
            <v>162.12200000000001</v>
          </cell>
        </row>
        <row r="25">
          <cell r="C25">
            <v>173.67042833333301</v>
          </cell>
        </row>
        <row r="26">
          <cell r="C26">
            <v>168.11670000000001</v>
          </cell>
        </row>
        <row r="27">
          <cell r="C27">
            <v>162.12200000000001</v>
          </cell>
        </row>
        <row r="28">
          <cell r="C28">
            <v>162.12200000000001</v>
          </cell>
        </row>
        <row r="29">
          <cell r="C29">
            <v>163.55369999999999</v>
          </cell>
        </row>
        <row r="30">
          <cell r="C30">
            <v>162.12200000000001</v>
          </cell>
        </row>
        <row r="31">
          <cell r="C31">
            <v>162.12200000000001</v>
          </cell>
        </row>
        <row r="32">
          <cell r="C32">
            <v>162.12200000000001</v>
          </cell>
        </row>
        <row r="33">
          <cell r="C33">
            <v>155.993406666667</v>
          </cell>
        </row>
        <row r="34">
          <cell r="C34">
            <v>158.21570333333301</v>
          </cell>
        </row>
        <row r="35">
          <cell r="C35">
            <v>153.55709999999999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PCA-PCF"/>
      <sheetName val="GEOSA"/>
      <sheetName val="EEC20"/>
      <sheetName val="DISNORTE"/>
      <sheetName val="DISSUR"/>
      <sheetName val="PLB-PMG"/>
      <sheetName val="BUEFIELDS"/>
      <sheetName val="MONTE ROSA"/>
      <sheetName val="ENACAL"/>
      <sheetName val="CCN"/>
      <sheetName val="GESARSA"/>
      <sheetName val="PENSA"/>
      <sheetName val="ENSA"/>
      <sheetName val="INDEX"/>
      <sheetName val="SIUNA"/>
      <sheetName val="MULUKUKU"/>
      <sheetName val="AMAYO 1"/>
      <sheetName val="ALBANISA"/>
      <sheetName val="AMAYO 2"/>
      <sheetName val="BLUE POWER"/>
      <sheetName val="HEMCO"/>
      <sheetName val="EOLO"/>
      <sheetName val="HIDROPANTASMA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41835</v>
          </cell>
        </row>
      </sheetData>
      <sheetData sheetId="9"/>
      <sheetData sheetId="10">
        <row r="7">
          <cell r="B7">
            <v>41835</v>
          </cell>
        </row>
      </sheetData>
      <sheetData sheetId="11">
        <row r="7">
          <cell r="B7">
            <v>41835</v>
          </cell>
        </row>
      </sheetData>
      <sheetData sheetId="12">
        <row r="7">
          <cell r="B7">
            <v>41835</v>
          </cell>
        </row>
      </sheetData>
      <sheetData sheetId="13">
        <row r="7">
          <cell r="B7">
            <v>41835</v>
          </cell>
        </row>
      </sheetData>
      <sheetData sheetId="14">
        <row r="36">
          <cell r="B36">
            <v>292.86399438261611</v>
          </cell>
        </row>
      </sheetData>
      <sheetData sheetId="15"/>
      <sheetData sheetId="16">
        <row r="12">
          <cell r="C12">
            <v>162.12200000000001</v>
          </cell>
        </row>
        <row r="13">
          <cell r="C13">
            <v>162.12200000000001</v>
          </cell>
        </row>
        <row r="14">
          <cell r="C14">
            <v>146.4521</v>
          </cell>
        </row>
        <row r="15">
          <cell r="C15">
            <v>139.52500000000001</v>
          </cell>
        </row>
        <row r="16">
          <cell r="C16">
            <v>162.12200000000001</v>
          </cell>
        </row>
        <row r="17">
          <cell r="C17">
            <v>162.12200000000001</v>
          </cell>
        </row>
        <row r="18">
          <cell r="C18">
            <v>162.12200000000001</v>
          </cell>
        </row>
        <row r="19">
          <cell r="C19">
            <v>175.9222</v>
          </cell>
        </row>
        <row r="20">
          <cell r="C20">
            <v>156.871238333333</v>
          </cell>
        </row>
        <row r="21">
          <cell r="C21">
            <v>162.12200000000001</v>
          </cell>
        </row>
        <row r="22">
          <cell r="C22">
            <v>162.12200000000001</v>
          </cell>
        </row>
        <row r="23">
          <cell r="C23">
            <v>162.12200000000001</v>
          </cell>
        </row>
        <row r="24">
          <cell r="C24">
            <v>162.12200000000001</v>
          </cell>
        </row>
        <row r="25">
          <cell r="C25">
            <v>168.65766666666701</v>
          </cell>
        </row>
        <row r="26">
          <cell r="C26">
            <v>162.12200000000001</v>
          </cell>
        </row>
        <row r="27">
          <cell r="C27">
            <v>162.12200000000001</v>
          </cell>
        </row>
        <row r="28">
          <cell r="C28">
            <v>172.36920000000001</v>
          </cell>
        </row>
        <row r="29">
          <cell r="C29">
            <v>162.12200000000001</v>
          </cell>
        </row>
        <row r="30">
          <cell r="C30">
            <v>167.298628333333</v>
          </cell>
        </row>
        <row r="31">
          <cell r="C31">
            <v>162.12200000000001</v>
          </cell>
        </row>
        <row r="32">
          <cell r="C32">
            <v>166.281941666666</v>
          </cell>
        </row>
        <row r="33">
          <cell r="C33">
            <v>172.69750666666701</v>
          </cell>
        </row>
        <row r="34">
          <cell r="C34">
            <v>162.8535</v>
          </cell>
        </row>
        <row r="35">
          <cell r="C35">
            <v>162.12200000000001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PCA-PCF"/>
      <sheetName val="GEOSA"/>
      <sheetName val="EEC20"/>
      <sheetName val="DISNORTE"/>
      <sheetName val="DISSUR"/>
      <sheetName val="PLB-PMG"/>
      <sheetName val="BUEFIELDS"/>
      <sheetName val="MONTE ROSA"/>
      <sheetName val="ENACAL"/>
      <sheetName val="CCN"/>
      <sheetName val="GESARSA"/>
      <sheetName val="PENSA"/>
      <sheetName val="ENSA"/>
      <sheetName val="INDEX"/>
      <sheetName val="SIUNA"/>
      <sheetName val="MULUKUKU"/>
      <sheetName val="AMAYO 1"/>
      <sheetName val="ALBANISA"/>
      <sheetName val="AMAYO 2"/>
      <sheetName val="BLUE POWER"/>
      <sheetName val="HEMCO"/>
      <sheetName val="EOLO"/>
      <sheetName val="HIDROPANTASMA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41836</v>
          </cell>
        </row>
      </sheetData>
      <sheetData sheetId="9"/>
      <sheetData sheetId="10">
        <row r="7">
          <cell r="B7">
            <v>41836</v>
          </cell>
        </row>
      </sheetData>
      <sheetData sheetId="11">
        <row r="7">
          <cell r="B7">
            <v>41836</v>
          </cell>
        </row>
      </sheetData>
      <sheetData sheetId="12">
        <row r="7">
          <cell r="B7">
            <v>41836</v>
          </cell>
        </row>
      </sheetData>
      <sheetData sheetId="13">
        <row r="7">
          <cell r="B7">
            <v>41836</v>
          </cell>
        </row>
      </sheetData>
      <sheetData sheetId="14">
        <row r="36">
          <cell r="B36">
            <v>278.73308097104172</v>
          </cell>
        </row>
      </sheetData>
      <sheetData sheetId="15"/>
      <sheetData sheetId="16">
        <row r="12">
          <cell r="C12">
            <v>150.05664999999999</v>
          </cell>
        </row>
        <row r="13">
          <cell r="C13">
            <v>149.10509999999999</v>
          </cell>
        </row>
        <row r="14">
          <cell r="C14">
            <v>162.12200000000001</v>
          </cell>
        </row>
        <row r="15">
          <cell r="C15">
            <v>150.81989999999999</v>
          </cell>
        </row>
        <row r="16">
          <cell r="C16">
            <v>150.20760000000001</v>
          </cell>
        </row>
        <row r="17">
          <cell r="C17">
            <v>162.12200000000001</v>
          </cell>
        </row>
        <row r="18">
          <cell r="C18">
            <v>150.959</v>
          </cell>
        </row>
        <row r="19">
          <cell r="C19">
            <v>150.959</v>
          </cell>
        </row>
        <row r="20">
          <cell r="C20">
            <v>162.12200000000001</v>
          </cell>
        </row>
        <row r="21">
          <cell r="C21">
            <v>170.380416666667</v>
          </cell>
        </row>
        <row r="22">
          <cell r="C22">
            <v>162.12200000000001</v>
          </cell>
        </row>
        <row r="23">
          <cell r="C23">
            <v>162.12200000000001</v>
          </cell>
        </row>
        <row r="24">
          <cell r="C24">
            <v>174.2373</v>
          </cell>
        </row>
        <row r="25">
          <cell r="C25">
            <v>162.12200000000001</v>
          </cell>
        </row>
        <row r="26">
          <cell r="C26">
            <v>162.12200000000001</v>
          </cell>
        </row>
        <row r="27">
          <cell r="C27">
            <v>165.63149999999999</v>
          </cell>
        </row>
        <row r="28">
          <cell r="C28">
            <v>166.44290000000001</v>
          </cell>
        </row>
        <row r="29">
          <cell r="C29">
            <v>166.11324999999999</v>
          </cell>
        </row>
        <row r="30">
          <cell r="C30">
            <v>166.995106666667</v>
          </cell>
        </row>
        <row r="31">
          <cell r="C31">
            <v>165.44882000000001</v>
          </cell>
        </row>
        <row r="32">
          <cell r="C32">
            <v>166.16336999999999</v>
          </cell>
        </row>
        <row r="33">
          <cell r="C33">
            <v>166.92099999999999</v>
          </cell>
        </row>
        <row r="34">
          <cell r="C34">
            <v>155.29150000000001</v>
          </cell>
        </row>
        <row r="35">
          <cell r="C35">
            <v>156.597518333333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PCA-PCF"/>
      <sheetName val="GEOSA"/>
      <sheetName val="EEC20"/>
      <sheetName val="DISNORTE"/>
      <sheetName val="DISSUR"/>
      <sheetName val="PLB-PMG"/>
      <sheetName val="BUEFIELDS"/>
      <sheetName val="MONTE ROSA"/>
      <sheetName val="ENACAL"/>
      <sheetName val="CCN"/>
      <sheetName val="GESARSA"/>
      <sheetName val="PENSA"/>
      <sheetName val="ENSA"/>
      <sheetName val="INDEX"/>
      <sheetName val="SIUNA"/>
      <sheetName val="MULUKUKU"/>
      <sheetName val="AMAYO 1"/>
      <sheetName val="ALBANISA"/>
      <sheetName val="AMAYO 2"/>
      <sheetName val="BLUE POWER"/>
      <sheetName val="HEMCO"/>
      <sheetName val="EOLO"/>
      <sheetName val="HIDROPANTASMA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41837</v>
          </cell>
        </row>
      </sheetData>
      <sheetData sheetId="9"/>
      <sheetData sheetId="10">
        <row r="7">
          <cell r="B7">
            <v>41837</v>
          </cell>
        </row>
      </sheetData>
      <sheetData sheetId="11">
        <row r="7">
          <cell r="B7">
            <v>41837</v>
          </cell>
        </row>
      </sheetData>
      <sheetData sheetId="12">
        <row r="7">
          <cell r="B7">
            <v>41837</v>
          </cell>
        </row>
      </sheetData>
      <sheetData sheetId="13">
        <row r="7">
          <cell r="B7">
            <v>41837</v>
          </cell>
        </row>
      </sheetData>
      <sheetData sheetId="14">
        <row r="36">
          <cell r="B36">
            <v>284.75163140304988</v>
          </cell>
        </row>
      </sheetData>
      <sheetData sheetId="15"/>
      <sheetData sheetId="16">
        <row r="12">
          <cell r="C12">
            <v>166.12012833333301</v>
          </cell>
        </row>
        <row r="13">
          <cell r="C13">
            <v>150.959</v>
          </cell>
        </row>
        <row r="14">
          <cell r="C14">
            <v>162.12200000000001</v>
          </cell>
        </row>
        <row r="15">
          <cell r="C15">
            <v>150.959</v>
          </cell>
        </row>
        <row r="16">
          <cell r="C16">
            <v>162.12200000000001</v>
          </cell>
        </row>
        <row r="17">
          <cell r="C17">
            <v>153.02930000000001</v>
          </cell>
        </row>
        <row r="18">
          <cell r="C18">
            <v>150.959</v>
          </cell>
        </row>
        <row r="19">
          <cell r="C19">
            <v>156.50149999999999</v>
          </cell>
        </row>
        <row r="20">
          <cell r="C20">
            <v>163.60051999999999</v>
          </cell>
        </row>
        <row r="21">
          <cell r="C21">
            <v>162.12200000000001</v>
          </cell>
        </row>
        <row r="22">
          <cell r="C22">
            <v>162.12200000000001</v>
          </cell>
        </row>
        <row r="23">
          <cell r="C23">
            <v>164.80128999999999</v>
          </cell>
        </row>
        <row r="24">
          <cell r="C24">
            <v>167.82724666666601</v>
          </cell>
        </row>
        <row r="25">
          <cell r="C25">
            <v>167.07630333333299</v>
          </cell>
        </row>
        <row r="26">
          <cell r="C26">
            <v>162.12200000000001</v>
          </cell>
        </row>
        <row r="27">
          <cell r="C27">
            <v>162.2225</v>
          </cell>
        </row>
        <row r="28">
          <cell r="C28">
            <v>162.12200000000001</v>
          </cell>
        </row>
        <row r="29">
          <cell r="C29">
            <v>164.2414</v>
          </cell>
        </row>
        <row r="30">
          <cell r="C30">
            <v>161.68631666666701</v>
          </cell>
        </row>
        <row r="31">
          <cell r="C31">
            <v>162.12200000000001</v>
          </cell>
        </row>
        <row r="32">
          <cell r="C32">
            <v>170.05080000000001</v>
          </cell>
        </row>
        <row r="33">
          <cell r="C33">
            <v>162.995033333333</v>
          </cell>
        </row>
        <row r="34">
          <cell r="C34">
            <v>150.959</v>
          </cell>
        </row>
        <row r="35">
          <cell r="C35">
            <v>150.959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IA-31"/>
      <sheetName val="DIA-30"/>
      <sheetName val="DIA-29"/>
      <sheetName val="DIA-28"/>
      <sheetName val="DIA-27"/>
      <sheetName val="DIA-26"/>
      <sheetName val="DIA-25"/>
      <sheetName val="DIA-24"/>
      <sheetName val="DIA-23"/>
      <sheetName val="DIA-22"/>
      <sheetName val="DIA-21"/>
      <sheetName val="DIA-20"/>
      <sheetName val="DIA-19"/>
      <sheetName val="DIA-18"/>
      <sheetName val="DIA-17"/>
      <sheetName val="DIA-16"/>
      <sheetName val="DIA-15"/>
      <sheetName val="DIA-14"/>
      <sheetName val="DIA-13"/>
      <sheetName val="DIA-12"/>
      <sheetName val="DIA-11"/>
      <sheetName val="DIA-10"/>
      <sheetName val="DIA-09"/>
      <sheetName val="DIA-08"/>
      <sheetName val="DIA-07"/>
      <sheetName val="DIA-06"/>
      <sheetName val="DIA-05"/>
      <sheetName val="DIA-04"/>
      <sheetName val="DIA-03"/>
      <sheetName val="DIA-02"/>
      <sheetName val="DIA-01"/>
    </sheetNames>
    <sheetDataSet>
      <sheetData sheetId="0">
        <row r="4">
          <cell r="C4">
            <v>41821</v>
          </cell>
          <cell r="D4">
            <v>41822</v>
          </cell>
          <cell r="E4">
            <v>41823</v>
          </cell>
          <cell r="F4">
            <v>41824</v>
          </cell>
          <cell r="G4">
            <v>41825</v>
          </cell>
          <cell r="H4">
            <v>41826</v>
          </cell>
          <cell r="I4">
            <v>41827</v>
          </cell>
          <cell r="J4">
            <v>41828</v>
          </cell>
          <cell r="K4">
            <v>41829</v>
          </cell>
          <cell r="L4">
            <v>41830</v>
          </cell>
          <cell r="M4">
            <v>41831</v>
          </cell>
          <cell r="N4">
            <v>41832</v>
          </cell>
          <cell r="O4">
            <v>41833</v>
          </cell>
          <cell r="P4">
            <v>41834</v>
          </cell>
          <cell r="Q4">
            <v>41835</v>
          </cell>
          <cell r="R4">
            <v>41836</v>
          </cell>
          <cell r="S4">
            <v>41837</v>
          </cell>
          <cell r="T4">
            <v>41838</v>
          </cell>
          <cell r="U4">
            <v>41839</v>
          </cell>
          <cell r="V4">
            <v>41840</v>
          </cell>
          <cell r="W4">
            <v>41841</v>
          </cell>
          <cell r="X4">
            <v>41842</v>
          </cell>
          <cell r="Y4">
            <v>41843</v>
          </cell>
          <cell r="Z4">
            <v>41844</v>
          </cell>
          <cell r="AA4">
            <v>41845</v>
          </cell>
          <cell r="AB4">
            <v>41846</v>
          </cell>
          <cell r="AC4">
            <v>41847</v>
          </cell>
          <cell r="AD4">
            <v>41848</v>
          </cell>
          <cell r="AE4">
            <v>41849</v>
          </cell>
          <cell r="AF4">
            <v>41850</v>
          </cell>
          <cell r="AG4">
            <v>41851</v>
          </cell>
        </row>
        <row r="29">
          <cell r="C29">
            <v>3952.6543999999999</v>
          </cell>
          <cell r="D29">
            <v>4014.9821416666659</v>
          </cell>
          <cell r="E29">
            <v>3939.2854383333342</v>
          </cell>
          <cell r="F29">
            <v>3904.6721066666678</v>
          </cell>
          <cell r="G29">
            <v>3865.038676666667</v>
          </cell>
          <cell r="H29">
            <v>3800.146205</v>
          </cell>
          <cell r="I29">
            <v>3788.2315949999988</v>
          </cell>
          <cell r="J29">
            <v>3912.7590366666664</v>
          </cell>
          <cell r="K29">
            <v>3795.6264983333335</v>
          </cell>
          <cell r="L29">
            <v>3808.0907649999986</v>
          </cell>
          <cell r="M29">
            <v>3896.5564066666657</v>
          </cell>
          <cell r="N29">
            <v>3845.6768999999999</v>
          </cell>
          <cell r="O29">
            <v>3802.7113049999994</v>
          </cell>
          <cell r="P29">
            <v>3865.9177733333322</v>
          </cell>
          <cell r="Q29">
            <v>3898.6369816666656</v>
          </cell>
          <cell r="R29">
            <v>3857.1839316666665</v>
          </cell>
          <cell r="S29">
            <v>3849.8013383333309</v>
          </cell>
          <cell r="T29">
            <v>3881.2854833333326</v>
          </cell>
          <cell r="U29">
            <v>3719.1016283333333</v>
          </cell>
          <cell r="V29">
            <v>3800.4543733333344</v>
          </cell>
          <cell r="W29">
            <v>3915.6177499999999</v>
          </cell>
          <cell r="X29">
            <v>3858.653451666667</v>
          </cell>
          <cell r="Y29">
            <v>3768.6205166666655</v>
          </cell>
          <cell r="Z29">
            <v>3865.7172550000005</v>
          </cell>
          <cell r="AA29">
            <v>3841.2167083333325</v>
          </cell>
          <cell r="AB29">
            <v>3842.6987000000013</v>
          </cell>
          <cell r="AC29">
            <v>3831.9267449999979</v>
          </cell>
          <cell r="AD29">
            <v>3872.2513649999987</v>
          </cell>
          <cell r="AE29">
            <v>3879.0620433333311</v>
          </cell>
          <cell r="AF29">
            <v>3802.1865433333305</v>
          </cell>
          <cell r="AG29">
            <v>3907.6610616666676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PCA-PCF"/>
      <sheetName val="GEOSA"/>
      <sheetName val="EEC20"/>
      <sheetName val="DISNORTE"/>
      <sheetName val="DISSUR"/>
      <sheetName val="PLB-PMG"/>
      <sheetName val="BUEFIELDS"/>
      <sheetName val="MONTE ROSA"/>
      <sheetName val="ENACAL"/>
      <sheetName val="CCN"/>
      <sheetName val="GESARSA"/>
      <sheetName val="PENSA"/>
      <sheetName val="ENSA"/>
      <sheetName val="INDEX"/>
      <sheetName val="SIUNA"/>
      <sheetName val="MULUKUKU"/>
      <sheetName val="AMAYO 1"/>
      <sheetName val="ALBANISA"/>
      <sheetName val="AMAYO 2"/>
      <sheetName val="BLUE POWER"/>
      <sheetName val="HEMCO"/>
      <sheetName val="EOLO"/>
      <sheetName val="HIDROPANTASMA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41838</v>
          </cell>
        </row>
      </sheetData>
      <sheetData sheetId="9"/>
      <sheetData sheetId="10">
        <row r="7">
          <cell r="B7">
            <v>41838</v>
          </cell>
        </row>
      </sheetData>
      <sheetData sheetId="11">
        <row r="7">
          <cell r="B7">
            <v>41838</v>
          </cell>
        </row>
      </sheetData>
      <sheetData sheetId="12">
        <row r="7">
          <cell r="B7">
            <v>41838</v>
          </cell>
        </row>
      </sheetData>
      <sheetData sheetId="13">
        <row r="7">
          <cell r="B7">
            <v>41838</v>
          </cell>
        </row>
      </sheetData>
      <sheetData sheetId="14">
        <row r="36">
          <cell r="B36">
            <v>270.65941137656961</v>
          </cell>
        </row>
      </sheetData>
      <sheetData sheetId="15"/>
      <sheetData sheetId="16">
        <row r="12">
          <cell r="C12">
            <v>165.86798833333299</v>
          </cell>
        </row>
        <row r="13">
          <cell r="C13">
            <v>152.20269999999999</v>
          </cell>
        </row>
        <row r="14">
          <cell r="C14">
            <v>162.12200000000001</v>
          </cell>
        </row>
        <row r="15">
          <cell r="C15">
            <v>166.95850999999999</v>
          </cell>
        </row>
        <row r="16">
          <cell r="C16">
            <v>150.959</v>
          </cell>
        </row>
        <row r="17">
          <cell r="C17">
            <v>150.86536000000001</v>
          </cell>
        </row>
        <row r="18">
          <cell r="C18">
            <v>150.71430000000001</v>
          </cell>
        </row>
        <row r="19">
          <cell r="C19">
            <v>162.842516666667</v>
          </cell>
        </row>
        <row r="20">
          <cell r="C20">
            <v>168.01472000000001</v>
          </cell>
        </row>
        <row r="21">
          <cell r="C21">
            <v>160.7747</v>
          </cell>
        </row>
        <row r="22">
          <cell r="C22">
            <v>172.3245</v>
          </cell>
        </row>
        <row r="23">
          <cell r="C23">
            <v>167.04787999999999</v>
          </cell>
        </row>
        <row r="24">
          <cell r="C24">
            <v>160.9554</v>
          </cell>
        </row>
        <row r="25">
          <cell r="C25">
            <v>168.178486666667</v>
          </cell>
        </row>
        <row r="26">
          <cell r="C26">
            <v>162.03919999999999</v>
          </cell>
        </row>
        <row r="27">
          <cell r="C27">
            <v>162.99160000000001</v>
          </cell>
        </row>
        <row r="28">
          <cell r="C28">
            <v>162.12200000000001</v>
          </cell>
        </row>
        <row r="29">
          <cell r="C29">
            <v>167.37352166666599</v>
          </cell>
        </row>
        <row r="30">
          <cell r="C30">
            <v>166.2567</v>
          </cell>
        </row>
        <row r="31">
          <cell r="C31">
            <v>162.12200000000001</v>
          </cell>
        </row>
        <row r="32">
          <cell r="C32">
            <v>166.33600000000001</v>
          </cell>
        </row>
        <row r="33">
          <cell r="C33">
            <v>166.92959999999999</v>
          </cell>
        </row>
        <row r="34">
          <cell r="C34">
            <v>154.3278</v>
          </cell>
        </row>
        <row r="35">
          <cell r="C35">
            <v>150.959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PCA-PCF"/>
      <sheetName val="GEOSA"/>
      <sheetName val="EEC20"/>
      <sheetName val="DISNORTE"/>
      <sheetName val="DISSUR"/>
      <sheetName val="PLB-PMG"/>
      <sheetName val="BUEFIELDS"/>
      <sheetName val="MONTE ROSA"/>
      <sheetName val="ENACAL"/>
      <sheetName val="CCN"/>
      <sheetName val="GESARSA"/>
      <sheetName val="PENSA"/>
      <sheetName val="ENSA"/>
      <sheetName val="INDEX"/>
      <sheetName val="SIUNA"/>
      <sheetName val="MULUKUKU"/>
      <sheetName val="AMAYO 1"/>
      <sheetName val="ALBANISA"/>
      <sheetName val="AMAYO 2"/>
      <sheetName val="BLUE POWER"/>
      <sheetName val="HEMCO"/>
      <sheetName val="EOLO"/>
      <sheetName val="HIDROPANTASMA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41839</v>
          </cell>
        </row>
      </sheetData>
      <sheetData sheetId="9"/>
      <sheetData sheetId="10">
        <row r="7">
          <cell r="B7">
            <v>41839</v>
          </cell>
        </row>
      </sheetData>
      <sheetData sheetId="11">
        <row r="7">
          <cell r="B7">
            <v>41839</v>
          </cell>
        </row>
      </sheetData>
      <sheetData sheetId="12">
        <row r="7">
          <cell r="B7">
            <v>41839</v>
          </cell>
        </row>
      </sheetData>
      <sheetData sheetId="13">
        <row r="7">
          <cell r="B7">
            <v>41839</v>
          </cell>
        </row>
      </sheetData>
      <sheetData sheetId="14">
        <row r="36">
          <cell r="B36">
            <v>256.04845007169234</v>
          </cell>
        </row>
      </sheetData>
      <sheetData sheetId="15"/>
      <sheetData sheetId="16">
        <row r="12">
          <cell r="C12">
            <v>162.12200000000001</v>
          </cell>
        </row>
        <row r="13">
          <cell r="C13">
            <v>150.5454</v>
          </cell>
        </row>
        <row r="14">
          <cell r="C14">
            <v>150.943501666667</v>
          </cell>
        </row>
        <row r="15">
          <cell r="C15">
            <v>157.54740000000001</v>
          </cell>
        </row>
        <row r="16">
          <cell r="C16">
            <v>149.21559999999999</v>
          </cell>
        </row>
        <row r="17">
          <cell r="C17">
            <v>149.53489999999999</v>
          </cell>
        </row>
        <row r="18">
          <cell r="C18">
            <v>145.4229</v>
          </cell>
        </row>
        <row r="19">
          <cell r="C19">
            <v>144.86359999999999</v>
          </cell>
        </row>
        <row r="20">
          <cell r="C20">
            <v>149.1788</v>
          </cell>
        </row>
        <row r="21">
          <cell r="C21">
            <v>149.22790000000001</v>
          </cell>
        </row>
        <row r="22">
          <cell r="C22">
            <v>162.12200000000001</v>
          </cell>
        </row>
        <row r="23">
          <cell r="C23">
            <v>162.12200000000001</v>
          </cell>
        </row>
        <row r="24">
          <cell r="C24">
            <v>150.959</v>
          </cell>
        </row>
        <row r="25">
          <cell r="C25">
            <v>153.87291999999999</v>
          </cell>
        </row>
        <row r="26">
          <cell r="C26">
            <v>158.67230000000001</v>
          </cell>
        </row>
        <row r="27">
          <cell r="C27">
            <v>162.12200000000001</v>
          </cell>
        </row>
        <row r="28">
          <cell r="C28">
            <v>162.12200000000001</v>
          </cell>
        </row>
        <row r="29">
          <cell r="C29">
            <v>162.12200000000001</v>
          </cell>
        </row>
        <row r="30">
          <cell r="C30">
            <v>162.12200000000001</v>
          </cell>
        </row>
        <row r="31">
          <cell r="C31">
            <v>162.12200000000001</v>
          </cell>
        </row>
        <row r="32">
          <cell r="C32">
            <v>155.372841666667</v>
          </cell>
        </row>
        <row r="33">
          <cell r="C33">
            <v>156.54475500000001</v>
          </cell>
        </row>
        <row r="34">
          <cell r="C34">
            <v>150.34023500000001</v>
          </cell>
        </row>
        <row r="35">
          <cell r="C35">
            <v>149.88357500000001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PCA-PCF"/>
      <sheetName val="GEOSA"/>
      <sheetName val="EEC20"/>
      <sheetName val="DISNORTE"/>
      <sheetName val="DISSUR"/>
      <sheetName val="PLB-PMG"/>
      <sheetName val="BUEFIELDS"/>
      <sheetName val="MONTE ROSA"/>
      <sheetName val="ENACAL"/>
      <sheetName val="CCN"/>
      <sheetName val="GESARSA"/>
      <sheetName val="PENSA"/>
      <sheetName val="ENSA"/>
      <sheetName val="INDEX"/>
      <sheetName val="SIUNA"/>
      <sheetName val="MULUKUKU"/>
      <sheetName val="AMAYO 1"/>
      <sheetName val="ALBANISA"/>
      <sheetName val="AMAYO 2"/>
      <sheetName val="BLUE POWER"/>
      <sheetName val="HEMCO"/>
      <sheetName val="EOLO"/>
      <sheetName val="HIDROPANTASMA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41840</v>
          </cell>
        </row>
      </sheetData>
      <sheetData sheetId="9"/>
      <sheetData sheetId="10">
        <row r="7">
          <cell r="B7">
            <v>41840</v>
          </cell>
        </row>
      </sheetData>
      <sheetData sheetId="11">
        <row r="7">
          <cell r="B7">
            <v>41840</v>
          </cell>
        </row>
      </sheetData>
      <sheetData sheetId="12">
        <row r="7">
          <cell r="B7">
            <v>41840</v>
          </cell>
        </row>
      </sheetData>
      <sheetData sheetId="13">
        <row r="7">
          <cell r="B7">
            <v>41840</v>
          </cell>
        </row>
      </sheetData>
      <sheetData sheetId="14">
        <row r="36">
          <cell r="B36">
            <v>233.60386552201965</v>
          </cell>
        </row>
      </sheetData>
      <sheetData sheetId="15"/>
      <sheetData sheetId="16">
        <row r="12">
          <cell r="C12">
            <v>146.4983</v>
          </cell>
        </row>
        <row r="13">
          <cell r="C13">
            <v>146.93639999999999</v>
          </cell>
        </row>
        <row r="14">
          <cell r="C14">
            <v>147.17619999999999</v>
          </cell>
        </row>
        <row r="15">
          <cell r="C15">
            <v>139.9314</v>
          </cell>
        </row>
        <row r="16">
          <cell r="C16">
            <v>162.12200000000001</v>
          </cell>
        </row>
        <row r="17">
          <cell r="C17">
            <v>162.12200000000001</v>
          </cell>
        </row>
        <row r="18">
          <cell r="C18">
            <v>162.12200000000001</v>
          </cell>
        </row>
        <row r="19">
          <cell r="C19">
            <v>162.12200000000001</v>
          </cell>
        </row>
        <row r="20">
          <cell r="C20">
            <v>162.12200000000001</v>
          </cell>
        </row>
        <row r="21">
          <cell r="C21">
            <v>162.12200000000001</v>
          </cell>
        </row>
        <row r="22">
          <cell r="C22">
            <v>162.12200000000001</v>
          </cell>
        </row>
        <row r="23">
          <cell r="C23">
            <v>162.12200000000001</v>
          </cell>
        </row>
        <row r="24">
          <cell r="C24">
            <v>160.23894000000001</v>
          </cell>
        </row>
        <row r="25">
          <cell r="C25">
            <v>162.12200000000001</v>
          </cell>
        </row>
        <row r="26">
          <cell r="C26">
            <v>162.12200000000001</v>
          </cell>
        </row>
        <row r="27">
          <cell r="C27">
            <v>162.12200000000001</v>
          </cell>
        </row>
        <row r="28">
          <cell r="C28">
            <v>162.12200000000001</v>
          </cell>
        </row>
        <row r="29">
          <cell r="C29">
            <v>159.96019999999999</v>
          </cell>
        </row>
        <row r="30">
          <cell r="C30">
            <v>158.66732500000001</v>
          </cell>
        </row>
        <row r="31">
          <cell r="C31">
            <v>167.95300166666701</v>
          </cell>
        </row>
        <row r="32">
          <cell r="C32">
            <v>166.73654666666701</v>
          </cell>
        </row>
        <row r="33">
          <cell r="C33">
            <v>154.38932500000001</v>
          </cell>
        </row>
        <row r="34">
          <cell r="C34">
            <v>150.959</v>
          </cell>
        </row>
        <row r="35">
          <cell r="C35">
            <v>155.543735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PCA-PCF"/>
      <sheetName val="GEOSA"/>
      <sheetName val="EEC20"/>
      <sheetName val="DISNORTE"/>
      <sheetName val="DISSUR"/>
      <sheetName val="PLB-PMG"/>
      <sheetName val="BUEFIELDS"/>
      <sheetName val="MONTE ROSA"/>
      <sheetName val="ENACAL"/>
      <sheetName val="CCN"/>
      <sheetName val="GESARSA"/>
      <sheetName val="PENSA"/>
      <sheetName val="ENSA"/>
      <sheetName val="INDEX"/>
      <sheetName val="SIUNA"/>
      <sheetName val="MULUKUKU"/>
      <sheetName val="AMAYO 1"/>
      <sheetName val="ALBANISA"/>
      <sheetName val="AMAYO 2"/>
      <sheetName val="BLUE POWER"/>
      <sheetName val="HEMCO"/>
      <sheetName val="EOLO"/>
      <sheetName val="HIDROPANTASMA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41841</v>
          </cell>
        </row>
      </sheetData>
      <sheetData sheetId="9"/>
      <sheetData sheetId="10">
        <row r="7">
          <cell r="B7">
            <v>41841</v>
          </cell>
        </row>
      </sheetData>
      <sheetData sheetId="11">
        <row r="7">
          <cell r="B7">
            <v>41841</v>
          </cell>
        </row>
      </sheetData>
      <sheetData sheetId="12">
        <row r="7">
          <cell r="B7">
            <v>41841</v>
          </cell>
        </row>
      </sheetData>
      <sheetData sheetId="13">
        <row r="7">
          <cell r="B7">
            <v>41841</v>
          </cell>
        </row>
      </sheetData>
      <sheetData sheetId="14">
        <row r="36">
          <cell r="B36">
            <v>263.49865753542332</v>
          </cell>
        </row>
      </sheetData>
      <sheetData sheetId="15"/>
      <sheetData sheetId="16">
        <row r="12">
          <cell r="C12">
            <v>161.41999999999999</v>
          </cell>
        </row>
        <row r="13">
          <cell r="C13">
            <v>161.41999999999999</v>
          </cell>
        </row>
        <row r="14">
          <cell r="C14">
            <v>154.7833</v>
          </cell>
        </row>
        <row r="15">
          <cell r="C15">
            <v>161.41999999999999</v>
          </cell>
        </row>
        <row r="16">
          <cell r="C16">
            <v>161.41999999999999</v>
          </cell>
        </row>
        <row r="17">
          <cell r="C17">
            <v>161.41999999999999</v>
          </cell>
        </row>
        <row r="18">
          <cell r="C18">
            <v>161.41999999999999</v>
          </cell>
        </row>
        <row r="19">
          <cell r="C19">
            <v>152.48949999999999</v>
          </cell>
        </row>
        <row r="20">
          <cell r="C20">
            <v>167.764896666667</v>
          </cell>
        </row>
        <row r="21">
          <cell r="C21">
            <v>170.49179166666701</v>
          </cell>
        </row>
        <row r="22">
          <cell r="C22">
            <v>161.41999999999999</v>
          </cell>
        </row>
        <row r="23">
          <cell r="C23">
            <v>161.41999999999999</v>
          </cell>
        </row>
        <row r="24">
          <cell r="C24">
            <v>161.41999999999999</v>
          </cell>
        </row>
        <row r="25">
          <cell r="C25">
            <v>161.86150000000001</v>
          </cell>
        </row>
        <row r="26">
          <cell r="C26">
            <v>168.573786666666</v>
          </cell>
        </row>
        <row r="27">
          <cell r="C27">
            <v>171.64388</v>
          </cell>
        </row>
        <row r="28">
          <cell r="C28">
            <v>171.90799999999999</v>
          </cell>
        </row>
        <row r="29">
          <cell r="C29">
            <v>163.99098000000001</v>
          </cell>
        </row>
        <row r="30">
          <cell r="C30">
            <v>167.09212333333301</v>
          </cell>
        </row>
        <row r="31">
          <cell r="C31">
            <v>161.41999999999999</v>
          </cell>
        </row>
        <row r="32">
          <cell r="C32">
            <v>161.41999999999999</v>
          </cell>
        </row>
        <row r="33">
          <cell r="C33">
            <v>166.55799166666699</v>
          </cell>
        </row>
        <row r="34">
          <cell r="C34">
            <v>161.41999999999999</v>
          </cell>
        </row>
        <row r="35">
          <cell r="C35">
            <v>161.41999999999999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PCA-PCF"/>
      <sheetName val="GEOSA"/>
      <sheetName val="EEC20"/>
      <sheetName val="DISNORTE"/>
      <sheetName val="DISSUR"/>
      <sheetName val="PLB-PMG"/>
      <sheetName val="BUEFIELDS"/>
      <sheetName val="MONTE ROSA"/>
      <sheetName val="ENACAL"/>
      <sheetName val="CCN"/>
      <sheetName val="GESARSA"/>
      <sheetName val="PENSA"/>
      <sheetName val="ENSA"/>
      <sheetName val="INDEX"/>
      <sheetName val="SIUNA"/>
      <sheetName val="MULUKUKU"/>
      <sheetName val="AMAYO 1"/>
      <sheetName val="ALBANISA"/>
      <sheetName val="AMAYO 2"/>
      <sheetName val="BLUE POWER"/>
      <sheetName val="HEMCO"/>
      <sheetName val="EOLO"/>
      <sheetName val="HIDROPANTASMA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41842</v>
          </cell>
        </row>
      </sheetData>
      <sheetData sheetId="9"/>
      <sheetData sheetId="10">
        <row r="7">
          <cell r="B7">
            <v>41842</v>
          </cell>
        </row>
      </sheetData>
      <sheetData sheetId="11">
        <row r="7">
          <cell r="B7">
            <v>41842</v>
          </cell>
        </row>
      </sheetData>
      <sheetData sheetId="12">
        <row r="7">
          <cell r="B7">
            <v>41842</v>
          </cell>
        </row>
      </sheetData>
      <sheetData sheetId="13">
        <row r="7">
          <cell r="B7">
            <v>41842</v>
          </cell>
        </row>
      </sheetData>
      <sheetData sheetId="14">
        <row r="36">
          <cell r="B36">
            <v>286.78366832126858</v>
          </cell>
        </row>
      </sheetData>
      <sheetData sheetId="15"/>
      <sheetData sheetId="16">
        <row r="12">
          <cell r="C12">
            <v>161.41999999999999</v>
          </cell>
        </row>
        <row r="13">
          <cell r="C13">
            <v>151.20009999999999</v>
          </cell>
        </row>
        <row r="14">
          <cell r="C14">
            <v>154.29640000000001</v>
          </cell>
        </row>
        <row r="15">
          <cell r="C15">
            <v>150.87209999999999</v>
          </cell>
        </row>
        <row r="16">
          <cell r="C16">
            <v>159.83781500000001</v>
          </cell>
        </row>
        <row r="17">
          <cell r="C17">
            <v>150.87209999999999</v>
          </cell>
        </row>
        <row r="18">
          <cell r="C18">
            <v>150.87209999999999</v>
          </cell>
        </row>
        <row r="19">
          <cell r="C19">
            <v>163.50829999999999</v>
          </cell>
        </row>
        <row r="20">
          <cell r="C20">
            <v>166.73008666666701</v>
          </cell>
        </row>
        <row r="21">
          <cell r="C21">
            <v>168.703763333333</v>
          </cell>
        </row>
        <row r="22">
          <cell r="C22">
            <v>161.41999999999999</v>
          </cell>
        </row>
        <row r="23">
          <cell r="C23">
            <v>168.65</v>
          </cell>
        </row>
        <row r="24">
          <cell r="C24">
            <v>168.65</v>
          </cell>
        </row>
        <row r="25">
          <cell r="C25">
            <v>168.65</v>
          </cell>
        </row>
        <row r="26">
          <cell r="C26">
            <v>161.41999999999999</v>
          </cell>
        </row>
        <row r="27">
          <cell r="C27">
            <v>161.41999999999999</v>
          </cell>
        </row>
        <row r="28">
          <cell r="C28">
            <v>172.30699999999999</v>
          </cell>
        </row>
        <row r="29">
          <cell r="C29">
            <v>160.4597</v>
          </cell>
        </row>
        <row r="30">
          <cell r="C30">
            <v>175.2713</v>
          </cell>
        </row>
        <row r="31">
          <cell r="C31">
            <v>161.41999999999999</v>
          </cell>
        </row>
        <row r="32">
          <cell r="C32">
            <v>166.652986666667</v>
          </cell>
        </row>
        <row r="33">
          <cell r="C33">
            <v>152.28649999999999</v>
          </cell>
        </row>
        <row r="34">
          <cell r="C34">
            <v>150.87209999999999</v>
          </cell>
        </row>
        <row r="35">
          <cell r="C35">
            <v>150.86109999999999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PCA-PCF"/>
      <sheetName val="GEOSA"/>
      <sheetName val="EEC20"/>
      <sheetName val="DISNORTE"/>
      <sheetName val="DISSUR"/>
      <sheetName val="PLB-PMG"/>
      <sheetName val="BUEFIELDS"/>
      <sheetName val="MONTE ROSA"/>
      <sheetName val="ENACAL"/>
      <sheetName val="CCN"/>
      <sheetName val="GESARSA"/>
      <sheetName val="PENSA"/>
      <sheetName val="ENSA"/>
      <sheetName val="INDEX"/>
      <sheetName val="SIUNA"/>
      <sheetName val="MULUKUKU"/>
      <sheetName val="AMAYO 1"/>
      <sheetName val="ALBANISA"/>
      <sheetName val="AMAYO 2"/>
      <sheetName val="BLUE POWER"/>
      <sheetName val="HEMCO"/>
      <sheetName val="EOLO"/>
      <sheetName val="HIDROPANTASMA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41843</v>
          </cell>
        </row>
      </sheetData>
      <sheetData sheetId="9"/>
      <sheetData sheetId="10">
        <row r="7">
          <cell r="B7">
            <v>41843</v>
          </cell>
        </row>
      </sheetData>
      <sheetData sheetId="11">
        <row r="7">
          <cell r="B7">
            <v>41843</v>
          </cell>
        </row>
      </sheetData>
      <sheetData sheetId="12">
        <row r="7">
          <cell r="B7">
            <v>41843</v>
          </cell>
        </row>
      </sheetData>
      <sheetData sheetId="13">
        <row r="7">
          <cell r="B7">
            <v>41843</v>
          </cell>
        </row>
      </sheetData>
      <sheetData sheetId="14">
        <row r="36">
          <cell r="B36">
            <v>294.49834431104733</v>
          </cell>
        </row>
      </sheetData>
      <sheetData sheetId="15"/>
      <sheetData sheetId="16">
        <row r="12">
          <cell r="C12">
            <v>150.5634</v>
          </cell>
        </row>
        <row r="13">
          <cell r="C13">
            <v>150.70060000000001</v>
          </cell>
        </row>
        <row r="14">
          <cell r="C14">
            <v>151.23849999999999</v>
          </cell>
        </row>
        <row r="15">
          <cell r="C15">
            <v>145.40620000000001</v>
          </cell>
        </row>
        <row r="16">
          <cell r="C16">
            <v>150.38460000000001</v>
          </cell>
        </row>
        <row r="17">
          <cell r="C17">
            <v>152.327853333333</v>
          </cell>
        </row>
        <row r="18">
          <cell r="C18">
            <v>150.801975</v>
          </cell>
        </row>
        <row r="19">
          <cell r="C19">
            <v>150.87209999999999</v>
          </cell>
        </row>
        <row r="20">
          <cell r="C20">
            <v>153.9528</v>
          </cell>
        </row>
        <row r="21">
          <cell r="C21">
            <v>164.79061999999999</v>
          </cell>
        </row>
        <row r="22">
          <cell r="C22">
            <v>166.15344999999999</v>
          </cell>
        </row>
        <row r="23">
          <cell r="C23">
            <v>160.3305</v>
          </cell>
        </row>
        <row r="24">
          <cell r="C24">
            <v>160.28059999999999</v>
          </cell>
        </row>
        <row r="25">
          <cell r="C25">
            <v>160.1481</v>
          </cell>
        </row>
        <row r="26">
          <cell r="C26">
            <v>161.41999999999999</v>
          </cell>
        </row>
        <row r="27">
          <cell r="C27">
            <v>165.28489999999999</v>
          </cell>
        </row>
        <row r="28">
          <cell r="C28">
            <v>158.292055</v>
          </cell>
        </row>
        <row r="29">
          <cell r="C29">
            <v>156.77444333333301</v>
          </cell>
        </row>
        <row r="30">
          <cell r="C30">
            <v>165.83812</v>
          </cell>
        </row>
        <row r="31">
          <cell r="C31">
            <v>166.58851999999999</v>
          </cell>
        </row>
        <row r="32">
          <cell r="C32">
            <v>167.59962999999999</v>
          </cell>
        </row>
        <row r="33">
          <cell r="C33">
            <v>153.703125</v>
          </cell>
        </row>
        <row r="34">
          <cell r="C34">
            <v>154.296325</v>
          </cell>
        </row>
        <row r="35">
          <cell r="C35">
            <v>150.87209999999999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PCA-PCF"/>
      <sheetName val="GEOSA"/>
      <sheetName val="EEC20"/>
      <sheetName val="DISNORTE"/>
      <sheetName val="DISSUR"/>
      <sheetName val="PLB-PMG"/>
      <sheetName val="BUEFIELDS"/>
      <sheetName val="MONTE ROSA"/>
      <sheetName val="ENACAL"/>
      <sheetName val="CCN"/>
      <sheetName val="GESARSA"/>
      <sheetName val="PENSA"/>
      <sheetName val="ENSA"/>
      <sheetName val="INDEX"/>
      <sheetName val="SIUNA"/>
      <sheetName val="MULUKUKU"/>
      <sheetName val="AMAYO 1"/>
      <sheetName val="ALBANISA"/>
      <sheetName val="AMAYO 2"/>
      <sheetName val="BLUE POWER"/>
      <sheetName val="HEMCO"/>
      <sheetName val="EOLO"/>
      <sheetName val="HIDROPANTASMA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41844</v>
          </cell>
        </row>
      </sheetData>
      <sheetData sheetId="9"/>
      <sheetData sheetId="10">
        <row r="7">
          <cell r="B7">
            <v>41844</v>
          </cell>
        </row>
      </sheetData>
      <sheetData sheetId="11">
        <row r="7">
          <cell r="B7">
            <v>41844</v>
          </cell>
        </row>
      </sheetData>
      <sheetData sheetId="12">
        <row r="7">
          <cell r="B7">
            <v>41844</v>
          </cell>
        </row>
      </sheetData>
      <sheetData sheetId="13">
        <row r="7">
          <cell r="B7">
            <v>41844</v>
          </cell>
        </row>
      </sheetData>
      <sheetData sheetId="14">
        <row r="36">
          <cell r="B36">
            <v>282.22110972306228</v>
          </cell>
        </row>
      </sheetData>
      <sheetData sheetId="15"/>
      <sheetData sheetId="16">
        <row r="12">
          <cell r="C12">
            <v>150.87209999999999</v>
          </cell>
        </row>
        <row r="13">
          <cell r="C13">
            <v>150.12562</v>
          </cell>
        </row>
        <row r="14">
          <cell r="C14">
            <v>148.9813</v>
          </cell>
        </row>
        <row r="15">
          <cell r="C15">
            <v>160.269466666667</v>
          </cell>
        </row>
        <row r="16">
          <cell r="C16">
            <v>151.0487</v>
          </cell>
        </row>
        <row r="17">
          <cell r="C17">
            <v>150.60560000000001</v>
          </cell>
        </row>
        <row r="18">
          <cell r="C18">
            <v>150.20480000000001</v>
          </cell>
        </row>
        <row r="19">
          <cell r="C19">
            <v>150.83094</v>
          </cell>
        </row>
        <row r="20">
          <cell r="C20">
            <v>161.41999999999999</v>
          </cell>
        </row>
        <row r="21">
          <cell r="C21">
            <v>161.29839999999999</v>
          </cell>
        </row>
        <row r="22">
          <cell r="C22">
            <v>166.466725</v>
          </cell>
        </row>
        <row r="23">
          <cell r="C23">
            <v>166.94493499999999</v>
          </cell>
        </row>
        <row r="24">
          <cell r="C24">
            <v>161.75149999999999</v>
          </cell>
        </row>
        <row r="25">
          <cell r="C25">
            <v>170.59779</v>
          </cell>
        </row>
        <row r="26">
          <cell r="C26">
            <v>175.89</v>
          </cell>
        </row>
        <row r="27">
          <cell r="C27">
            <v>175.89</v>
          </cell>
        </row>
        <row r="28">
          <cell r="C28">
            <v>175.89</v>
          </cell>
        </row>
        <row r="29">
          <cell r="C29">
            <v>164.05968166666699</v>
          </cell>
        </row>
        <row r="30">
          <cell r="C30">
            <v>175.89</v>
          </cell>
        </row>
        <row r="31">
          <cell r="C31">
            <v>161.1816</v>
          </cell>
        </row>
        <row r="32">
          <cell r="C32">
            <v>164.16609500000001</v>
          </cell>
        </row>
        <row r="33">
          <cell r="C33">
            <v>166.26920166666699</v>
          </cell>
        </row>
        <row r="34">
          <cell r="C34">
            <v>154.19069999999999</v>
          </cell>
        </row>
        <row r="35">
          <cell r="C35">
            <v>150.87209999999999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PCA-PCF"/>
      <sheetName val="GEOSA"/>
      <sheetName val="EEC20"/>
      <sheetName val="DISNORTE"/>
      <sheetName val="DISSUR"/>
      <sheetName val="PLB-PMG"/>
      <sheetName val="BUEFIELDS"/>
      <sheetName val="MONTE ROSA"/>
      <sheetName val="ENACAL"/>
      <sheetName val="CCN"/>
      <sheetName val="GESARSA"/>
      <sheetName val="PENSA"/>
      <sheetName val="ENSA"/>
      <sheetName val="INDEX"/>
      <sheetName val="SIUNA"/>
      <sheetName val="MULUKUKU"/>
      <sheetName val="AMAYO 1"/>
      <sheetName val="ALBANISA"/>
      <sheetName val="AMAYO 2"/>
      <sheetName val="BLUE POWER"/>
      <sheetName val="HEMCO"/>
      <sheetName val="EOLO"/>
      <sheetName val="HIDROPANTASMA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41845</v>
          </cell>
        </row>
      </sheetData>
      <sheetData sheetId="9"/>
      <sheetData sheetId="10">
        <row r="7">
          <cell r="B7">
            <v>41845</v>
          </cell>
        </row>
      </sheetData>
      <sheetData sheetId="11">
        <row r="7">
          <cell r="B7">
            <v>41845</v>
          </cell>
        </row>
      </sheetData>
      <sheetData sheetId="12">
        <row r="7">
          <cell r="B7">
            <v>41845</v>
          </cell>
        </row>
      </sheetData>
      <sheetData sheetId="13">
        <row r="7">
          <cell r="B7">
            <v>41845</v>
          </cell>
        </row>
      </sheetData>
      <sheetData sheetId="14">
        <row r="36">
          <cell r="B36">
            <v>286.63469194583166</v>
          </cell>
        </row>
      </sheetData>
      <sheetData sheetId="15"/>
      <sheetData sheetId="16">
        <row r="12">
          <cell r="C12">
            <v>150.87209999999999</v>
          </cell>
        </row>
        <row r="13">
          <cell r="C13">
            <v>150.87209999999999</v>
          </cell>
        </row>
        <row r="14">
          <cell r="C14">
            <v>150.87209999999999</v>
          </cell>
        </row>
        <row r="15">
          <cell r="C15">
            <v>150.87209999999999</v>
          </cell>
        </row>
        <row r="16">
          <cell r="C16">
            <v>150.87209999999999</v>
          </cell>
        </row>
        <row r="17">
          <cell r="C17">
            <v>156.767126666667</v>
          </cell>
        </row>
        <row r="18">
          <cell r="C18">
            <v>150.87209999999999</v>
          </cell>
        </row>
        <row r="19">
          <cell r="C19">
            <v>156.86426</v>
          </cell>
        </row>
        <row r="20">
          <cell r="C20">
            <v>165.404315</v>
          </cell>
        </row>
        <row r="21">
          <cell r="C21">
            <v>168.01344499999999</v>
          </cell>
        </row>
        <row r="22">
          <cell r="C22">
            <v>166.51915666666699</v>
          </cell>
        </row>
        <row r="23">
          <cell r="C23">
            <v>161.22890000000001</v>
          </cell>
        </row>
        <row r="24">
          <cell r="C24">
            <v>161.21709999999999</v>
          </cell>
        </row>
        <row r="25">
          <cell r="C25">
            <v>162.23400000000001</v>
          </cell>
        </row>
        <row r="26">
          <cell r="C26">
            <v>161.61320000000001</v>
          </cell>
        </row>
        <row r="27">
          <cell r="C27">
            <v>175.89</v>
          </cell>
        </row>
        <row r="28">
          <cell r="C28">
            <v>163.968658333333</v>
          </cell>
        </row>
        <row r="29">
          <cell r="C29">
            <v>169.34774833333299</v>
          </cell>
        </row>
        <row r="30">
          <cell r="C30">
            <v>166.36505</v>
          </cell>
        </row>
        <row r="31">
          <cell r="C31">
            <v>166.43670333333301</v>
          </cell>
        </row>
        <row r="32">
          <cell r="C32">
            <v>159.3623</v>
          </cell>
        </row>
        <row r="33">
          <cell r="C33">
            <v>164.18799166666699</v>
          </cell>
        </row>
        <row r="34">
          <cell r="C34">
            <v>154.63362833333301</v>
          </cell>
        </row>
        <row r="35">
          <cell r="C35">
            <v>155.93052499999999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PCA-PCF"/>
      <sheetName val="GEOSA"/>
      <sheetName val="EEC20"/>
      <sheetName val="DISNORTE"/>
      <sheetName val="DISSUR"/>
      <sheetName val="PLB-PMG"/>
      <sheetName val="BUEFIELDS"/>
      <sheetName val="MONTE ROSA"/>
      <sheetName val="ENACAL"/>
      <sheetName val="CCN"/>
      <sheetName val="GESARSA"/>
      <sheetName val="PENSA"/>
      <sheetName val="ENSA"/>
      <sheetName val="INDEX"/>
      <sheetName val="SIUNA"/>
      <sheetName val="MULUKUKU"/>
      <sheetName val="AMAYO 1"/>
      <sheetName val="ALBANISA"/>
      <sheetName val="AMAYO 2"/>
      <sheetName val="BLUE POWER"/>
      <sheetName val="HEMCO"/>
      <sheetName val="EOLO"/>
      <sheetName val="HIDROPANTASMA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41846</v>
          </cell>
        </row>
      </sheetData>
      <sheetData sheetId="9"/>
      <sheetData sheetId="10">
        <row r="7">
          <cell r="B7">
            <v>41846</v>
          </cell>
        </row>
      </sheetData>
      <sheetData sheetId="11">
        <row r="7">
          <cell r="B7">
            <v>41846</v>
          </cell>
        </row>
      </sheetData>
      <sheetData sheetId="12">
        <row r="7">
          <cell r="B7">
            <v>41846</v>
          </cell>
        </row>
      </sheetData>
      <sheetData sheetId="13">
        <row r="7">
          <cell r="B7">
            <v>41846</v>
          </cell>
        </row>
      </sheetData>
      <sheetData sheetId="14">
        <row r="36">
          <cell r="B36">
            <v>240.42301546703544</v>
          </cell>
        </row>
      </sheetData>
      <sheetData sheetId="15"/>
      <sheetData sheetId="16">
        <row r="12">
          <cell r="C12">
            <v>151.6164</v>
          </cell>
        </row>
        <row r="13">
          <cell r="C13">
            <v>151.6671</v>
          </cell>
        </row>
        <row r="14">
          <cell r="C14">
            <v>151.6164</v>
          </cell>
        </row>
        <row r="15">
          <cell r="C15">
            <v>151.6062</v>
          </cell>
        </row>
        <row r="16">
          <cell r="C16">
            <v>153.42391333333299</v>
          </cell>
        </row>
        <row r="17">
          <cell r="C17">
            <v>154.13971000000001</v>
          </cell>
        </row>
        <row r="18">
          <cell r="C18">
            <v>150.2259</v>
          </cell>
        </row>
        <row r="19">
          <cell r="C19">
            <v>155.50781166666701</v>
          </cell>
        </row>
        <row r="20">
          <cell r="C20">
            <v>155.61976000000001</v>
          </cell>
        </row>
        <row r="21">
          <cell r="C21">
            <v>165.64189999999999</v>
          </cell>
        </row>
        <row r="22">
          <cell r="C22">
            <v>175.89</v>
          </cell>
        </row>
        <row r="23">
          <cell r="C23">
            <v>165.452206666667</v>
          </cell>
        </row>
        <row r="24">
          <cell r="C24">
            <v>163.438695</v>
          </cell>
        </row>
        <row r="25">
          <cell r="C25">
            <v>165.49032666666699</v>
          </cell>
        </row>
        <row r="26">
          <cell r="C26">
            <v>153.50099</v>
          </cell>
        </row>
        <row r="27">
          <cell r="C27">
            <v>162.95675666666699</v>
          </cell>
        </row>
        <row r="28">
          <cell r="C28">
            <v>154.752888333333</v>
          </cell>
        </row>
        <row r="29">
          <cell r="C29">
            <v>150.87209999999999</v>
          </cell>
        </row>
        <row r="30">
          <cell r="C30">
            <v>175.89</v>
          </cell>
        </row>
        <row r="31">
          <cell r="C31">
            <v>175.89</v>
          </cell>
        </row>
        <row r="32">
          <cell r="C32">
            <v>175.89</v>
          </cell>
        </row>
        <row r="33">
          <cell r="C33">
            <v>171.7055</v>
          </cell>
        </row>
        <row r="34">
          <cell r="C34">
            <v>155.03290000000001</v>
          </cell>
        </row>
        <row r="35">
          <cell r="C35">
            <v>154.871241666667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PCA-PCF"/>
      <sheetName val="GEOSA"/>
      <sheetName val="EEC20"/>
      <sheetName val="DISNORTE"/>
      <sheetName val="DISSUR"/>
      <sheetName val="PLB-PMG"/>
      <sheetName val="BUEFIELDS"/>
      <sheetName val="MONTE ROSA"/>
      <sheetName val="ENACAL"/>
      <sheetName val="CCN"/>
      <sheetName val="GESARSA"/>
      <sheetName val="PENSA"/>
      <sheetName val="ENSA"/>
      <sheetName val="INDEX"/>
      <sheetName val="SIUNA"/>
      <sheetName val="MULUKUKU"/>
      <sheetName val="AMAYO 1"/>
      <sheetName val="ALBANISA"/>
      <sheetName val="AMAYO 2"/>
      <sheetName val="BLUE POWER"/>
      <sheetName val="HEMCO"/>
      <sheetName val="EOLO"/>
      <sheetName val="HIDROPANTASMA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41847</v>
          </cell>
        </row>
      </sheetData>
      <sheetData sheetId="9"/>
      <sheetData sheetId="10">
        <row r="7">
          <cell r="B7">
            <v>41847</v>
          </cell>
        </row>
      </sheetData>
      <sheetData sheetId="11">
        <row r="7">
          <cell r="B7">
            <v>41847</v>
          </cell>
        </row>
      </sheetData>
      <sheetData sheetId="12">
        <row r="7">
          <cell r="B7">
            <v>41847</v>
          </cell>
        </row>
      </sheetData>
      <sheetData sheetId="13">
        <row r="7">
          <cell r="B7">
            <v>41847</v>
          </cell>
        </row>
      </sheetData>
      <sheetData sheetId="14">
        <row r="36">
          <cell r="B36">
            <v>225.16324722285759</v>
          </cell>
        </row>
      </sheetData>
      <sheetData sheetId="15"/>
      <sheetData sheetId="16">
        <row r="12">
          <cell r="C12">
            <v>150.64674666666599</v>
          </cell>
        </row>
        <row r="13">
          <cell r="C13">
            <v>150.39888833333299</v>
          </cell>
        </row>
        <row r="14">
          <cell r="C14">
            <v>150.62691000000001</v>
          </cell>
        </row>
        <row r="15">
          <cell r="C15">
            <v>157.08237</v>
          </cell>
        </row>
        <row r="16">
          <cell r="C16">
            <v>157.82957999999999</v>
          </cell>
        </row>
        <row r="17">
          <cell r="C17">
            <v>158.48912999999999</v>
          </cell>
        </row>
        <row r="18">
          <cell r="C18">
            <v>150.92605166666701</v>
          </cell>
        </row>
        <row r="19">
          <cell r="C19">
            <v>151.23849999999999</v>
          </cell>
        </row>
        <row r="20">
          <cell r="C20">
            <v>150.764843333333</v>
          </cell>
        </row>
        <row r="21">
          <cell r="C21">
            <v>150.87209999999999</v>
          </cell>
        </row>
        <row r="22">
          <cell r="C22">
            <v>150.87209999999999</v>
          </cell>
        </row>
        <row r="23">
          <cell r="C23">
            <v>150.87209999999999</v>
          </cell>
        </row>
        <row r="24">
          <cell r="C24">
            <v>163.79801499999999</v>
          </cell>
        </row>
        <row r="25">
          <cell r="C25">
            <v>150.87209999999999</v>
          </cell>
        </row>
        <row r="26">
          <cell r="C26">
            <v>175.89</v>
          </cell>
        </row>
        <row r="27">
          <cell r="C27">
            <v>175.89</v>
          </cell>
        </row>
        <row r="28">
          <cell r="C28">
            <v>175.89</v>
          </cell>
        </row>
        <row r="29">
          <cell r="C29">
            <v>155.41829999999999</v>
          </cell>
        </row>
        <row r="30">
          <cell r="C30">
            <v>175.89</v>
          </cell>
        </row>
        <row r="31">
          <cell r="C31">
            <v>175.89</v>
          </cell>
        </row>
        <row r="32">
          <cell r="C32">
            <v>175.89</v>
          </cell>
        </row>
        <row r="33">
          <cell r="C33">
            <v>167.254901666667</v>
          </cell>
        </row>
        <row r="34">
          <cell r="C34">
            <v>155.03290000000001</v>
          </cell>
        </row>
        <row r="35">
          <cell r="C35">
            <v>153.59120833333299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PCA-PCF"/>
      <sheetName val="GEOSA"/>
      <sheetName val="EEC20"/>
      <sheetName val="DISNORTE"/>
      <sheetName val="DISSUR"/>
      <sheetName val="PLB-PMG"/>
      <sheetName val="BUEFIELDS"/>
      <sheetName val="MONTE ROSA"/>
      <sheetName val="ENACAL"/>
      <sheetName val="CCN"/>
      <sheetName val="GESARSA"/>
      <sheetName val="PENSA"/>
      <sheetName val="ENSA"/>
      <sheetName val="INDEX"/>
      <sheetName val="SIUNA"/>
      <sheetName val="MULUKUKU"/>
      <sheetName val="AMAYO 1"/>
      <sheetName val="ALBANISA"/>
      <sheetName val="AMAYO 2"/>
      <sheetName val="BLUE POWER"/>
      <sheetName val="HEMCO"/>
      <sheetName val="EOLO"/>
      <sheetName val="HIDROPANTASMA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41821</v>
          </cell>
        </row>
      </sheetData>
      <sheetData sheetId="9"/>
      <sheetData sheetId="10">
        <row r="7">
          <cell r="B7">
            <v>41821</v>
          </cell>
        </row>
      </sheetData>
      <sheetData sheetId="11">
        <row r="7">
          <cell r="B7">
            <v>41821</v>
          </cell>
        </row>
      </sheetData>
      <sheetData sheetId="12">
        <row r="7">
          <cell r="B7">
            <v>41821</v>
          </cell>
        </row>
      </sheetData>
      <sheetData sheetId="13">
        <row r="7">
          <cell r="B7">
            <v>41821</v>
          </cell>
        </row>
      </sheetData>
      <sheetData sheetId="14">
        <row r="36">
          <cell r="B36">
            <v>281.56035705389723</v>
          </cell>
        </row>
      </sheetData>
      <sheetData sheetId="15"/>
      <sheetData sheetId="16">
        <row r="12">
          <cell r="C12">
            <v>158.8784</v>
          </cell>
        </row>
        <row r="13">
          <cell r="C13">
            <v>153.93520000000001</v>
          </cell>
        </row>
        <row r="14">
          <cell r="C14">
            <v>161.27000000000001</v>
          </cell>
        </row>
        <row r="15">
          <cell r="C15">
            <v>161.27000000000001</v>
          </cell>
        </row>
        <row r="16">
          <cell r="C16">
            <v>161.27000000000001</v>
          </cell>
        </row>
        <row r="17">
          <cell r="C17">
            <v>156.33959999999999</v>
          </cell>
        </row>
        <row r="18">
          <cell r="C18">
            <v>155.43029999999999</v>
          </cell>
        </row>
        <row r="19">
          <cell r="C19">
            <v>161.27000000000001</v>
          </cell>
        </row>
        <row r="20">
          <cell r="C20">
            <v>159.3057</v>
          </cell>
        </row>
        <row r="21">
          <cell r="C21">
            <v>161.27000000000001</v>
          </cell>
        </row>
        <row r="22">
          <cell r="C22">
            <v>164.07990000000001</v>
          </cell>
        </row>
        <row r="23">
          <cell r="C23">
            <v>167.614</v>
          </cell>
        </row>
        <row r="24">
          <cell r="C24">
            <v>167.614</v>
          </cell>
        </row>
        <row r="25">
          <cell r="C25">
            <v>179.69049999999999</v>
          </cell>
        </row>
        <row r="26">
          <cell r="C26">
            <v>175.0299</v>
          </cell>
        </row>
        <row r="27">
          <cell r="C27">
            <v>174.23419999999999</v>
          </cell>
        </row>
        <row r="28">
          <cell r="C28">
            <v>169.3493</v>
          </cell>
        </row>
        <row r="29">
          <cell r="C29">
            <v>162.8887</v>
          </cell>
        </row>
        <row r="30">
          <cell r="C30">
            <v>165.83160000000001</v>
          </cell>
        </row>
        <row r="31">
          <cell r="C31">
            <v>168.34649999999999</v>
          </cell>
        </row>
        <row r="32">
          <cell r="C32">
            <v>168.4376</v>
          </cell>
        </row>
        <row r="33">
          <cell r="C33">
            <v>177.86099999999999</v>
          </cell>
        </row>
        <row r="34">
          <cell r="C34">
            <v>161.27000000000001</v>
          </cell>
        </row>
        <row r="35">
          <cell r="C35">
            <v>160.16800000000001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PCA-PCF"/>
      <sheetName val="GEOSA"/>
      <sheetName val="EEC20"/>
      <sheetName val="DISNORTE"/>
      <sheetName val="DISSUR"/>
      <sheetName val="PLB-PMG"/>
      <sheetName val="BUEFIELDS"/>
      <sheetName val="MONTE ROSA"/>
      <sheetName val="ENACAL"/>
      <sheetName val="CCN"/>
      <sheetName val="GESARSA"/>
      <sheetName val="PENSA"/>
      <sheetName val="ENSA"/>
      <sheetName val="INDEX"/>
      <sheetName val="SIUNA"/>
      <sheetName val="MULUKUKU"/>
      <sheetName val="AMAYO 1"/>
      <sheetName val="ALBANISA"/>
      <sheetName val="AMAYO 2"/>
      <sheetName val="BLUE POWER"/>
      <sheetName val="HEMCO"/>
      <sheetName val="EOLO"/>
      <sheetName val="HIDROPANTASMA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41848</v>
          </cell>
        </row>
      </sheetData>
      <sheetData sheetId="9"/>
      <sheetData sheetId="10">
        <row r="7">
          <cell r="B7">
            <v>41848</v>
          </cell>
        </row>
      </sheetData>
      <sheetData sheetId="11">
        <row r="7">
          <cell r="B7">
            <v>41848</v>
          </cell>
        </row>
      </sheetData>
      <sheetData sheetId="12">
        <row r="7">
          <cell r="B7">
            <v>41848</v>
          </cell>
        </row>
      </sheetData>
      <sheetData sheetId="13">
        <row r="7">
          <cell r="B7">
            <v>41848</v>
          </cell>
        </row>
      </sheetData>
      <sheetData sheetId="14">
        <row r="36">
          <cell r="B36">
            <v>251.0423934080639</v>
          </cell>
        </row>
      </sheetData>
      <sheetData sheetId="15"/>
      <sheetData sheetId="16">
        <row r="12">
          <cell r="C12">
            <v>151.256</v>
          </cell>
        </row>
        <row r="13">
          <cell r="C13">
            <v>151.256</v>
          </cell>
        </row>
        <row r="14">
          <cell r="C14">
            <v>151.256</v>
          </cell>
        </row>
        <row r="15">
          <cell r="C15">
            <v>151.256</v>
          </cell>
        </row>
        <row r="16">
          <cell r="C16">
            <v>157.25036</v>
          </cell>
        </row>
        <row r="17">
          <cell r="C17">
            <v>157.159703333333</v>
          </cell>
        </row>
        <row r="18">
          <cell r="C18">
            <v>156.806726666667</v>
          </cell>
        </row>
        <row r="19">
          <cell r="C19">
            <v>153.3776</v>
          </cell>
        </row>
        <row r="20">
          <cell r="C20">
            <v>163.73761999999999</v>
          </cell>
        </row>
        <row r="21">
          <cell r="C21">
            <v>164.48920000000001</v>
          </cell>
        </row>
        <row r="22">
          <cell r="C22">
            <v>161.03479999999999</v>
          </cell>
        </row>
        <row r="23">
          <cell r="C23">
            <v>161.80279999999999</v>
          </cell>
        </row>
        <row r="24">
          <cell r="C24">
            <v>161.79490000000001</v>
          </cell>
        </row>
        <row r="25">
          <cell r="C25">
            <v>161.81030000000001</v>
          </cell>
        </row>
        <row r="26">
          <cell r="C26">
            <v>162.22739999999999</v>
          </cell>
        </row>
        <row r="27">
          <cell r="C27">
            <v>174.42429999999999</v>
          </cell>
        </row>
        <row r="28">
          <cell r="C28">
            <v>167.54759999999999</v>
          </cell>
        </row>
        <row r="29">
          <cell r="C29">
            <v>181.81</v>
          </cell>
        </row>
        <row r="30">
          <cell r="C30">
            <v>181.81</v>
          </cell>
        </row>
        <row r="31">
          <cell r="C31">
            <v>165.81795666666599</v>
          </cell>
        </row>
        <row r="32">
          <cell r="C32">
            <v>166.68170333333299</v>
          </cell>
        </row>
        <row r="33">
          <cell r="C33">
            <v>156.22685000000001</v>
          </cell>
        </row>
        <row r="34">
          <cell r="C34">
            <v>160.16154499999999</v>
          </cell>
        </row>
        <row r="35">
          <cell r="C35">
            <v>151.256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PCA-PCF"/>
      <sheetName val="GEOSA"/>
      <sheetName val="EEC20"/>
      <sheetName val="DISNORTE"/>
      <sheetName val="DISSUR"/>
      <sheetName val="PLB-PMG"/>
      <sheetName val="BUEFIELDS"/>
      <sheetName val="MONTE ROSA"/>
      <sheetName val="ENACAL"/>
      <sheetName val="CCN"/>
      <sheetName val="GESARSA"/>
      <sheetName val="PENSA"/>
      <sheetName val="ENSA"/>
      <sheetName val="INDEX"/>
      <sheetName val="SIUNA"/>
      <sheetName val="MULUKUKU"/>
      <sheetName val="AMAYO 1"/>
      <sheetName val="ALBANISA"/>
      <sheetName val="AMAYO 2"/>
      <sheetName val="BLUE POWER"/>
      <sheetName val="HEMCO"/>
      <sheetName val="EOLO"/>
      <sheetName val="HIDROPANTASMA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41849</v>
          </cell>
        </row>
      </sheetData>
      <sheetData sheetId="9"/>
      <sheetData sheetId="10">
        <row r="7">
          <cell r="B7">
            <v>41849</v>
          </cell>
        </row>
      </sheetData>
      <sheetData sheetId="11">
        <row r="7">
          <cell r="B7">
            <v>41849</v>
          </cell>
        </row>
      </sheetData>
      <sheetData sheetId="12">
        <row r="7">
          <cell r="B7">
            <v>41849</v>
          </cell>
        </row>
      </sheetData>
      <sheetData sheetId="13">
        <row r="7">
          <cell r="B7">
            <v>41849</v>
          </cell>
        </row>
      </sheetData>
      <sheetData sheetId="14">
        <row r="36">
          <cell r="B36">
            <v>275.01489760153612</v>
          </cell>
        </row>
      </sheetData>
      <sheetData sheetId="15"/>
      <sheetData sheetId="16">
        <row r="12">
          <cell r="C12">
            <v>151.256</v>
          </cell>
        </row>
        <row r="13">
          <cell r="C13">
            <v>151.256</v>
          </cell>
        </row>
        <row r="14">
          <cell r="C14">
            <v>151.256</v>
          </cell>
        </row>
        <row r="15">
          <cell r="C15">
            <v>151.256</v>
          </cell>
        </row>
        <row r="16">
          <cell r="C16">
            <v>151.256</v>
          </cell>
        </row>
        <row r="17">
          <cell r="C17">
            <v>151.256</v>
          </cell>
        </row>
        <row r="18">
          <cell r="C18">
            <v>151.256</v>
          </cell>
        </row>
        <row r="19">
          <cell r="C19">
            <v>151.256</v>
          </cell>
        </row>
        <row r="20">
          <cell r="C20">
            <v>177.661628333333</v>
          </cell>
        </row>
        <row r="21">
          <cell r="C21">
            <v>161.283165</v>
          </cell>
        </row>
        <row r="22">
          <cell r="C22">
            <v>162.28285333333301</v>
          </cell>
        </row>
        <row r="23">
          <cell r="C23">
            <v>164.86678333333299</v>
          </cell>
        </row>
        <row r="24">
          <cell r="C24">
            <v>162.79521</v>
          </cell>
        </row>
        <row r="25">
          <cell r="C25">
            <v>181.81</v>
          </cell>
        </row>
        <row r="26">
          <cell r="C26">
            <v>162.014283333333</v>
          </cell>
        </row>
        <row r="27">
          <cell r="C27">
            <v>165.11929833333301</v>
          </cell>
        </row>
        <row r="28">
          <cell r="C28">
            <v>165.08929333333299</v>
          </cell>
        </row>
        <row r="29">
          <cell r="C29">
            <v>157.83985833333301</v>
          </cell>
        </row>
        <row r="30">
          <cell r="C30">
            <v>162.685405</v>
          </cell>
        </row>
        <row r="31">
          <cell r="C31">
            <v>163.27783666666701</v>
          </cell>
        </row>
        <row r="32">
          <cell r="C32">
            <v>165.400575</v>
          </cell>
        </row>
        <row r="33">
          <cell r="C33">
            <v>153.26785333333299</v>
          </cell>
        </row>
        <row r="34">
          <cell r="C34">
            <v>181.81</v>
          </cell>
        </row>
        <row r="35">
          <cell r="C35">
            <v>181.81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PCA-PCF"/>
      <sheetName val="GEOSA"/>
      <sheetName val="EEC20"/>
      <sheetName val="DISNORTE"/>
      <sheetName val="DISSUR"/>
      <sheetName val="PLB-PMG"/>
      <sheetName val="BUEFIELDS"/>
      <sheetName val="MONTE ROSA"/>
      <sheetName val="ENACAL"/>
      <sheetName val="CCN"/>
      <sheetName val="GESARSA"/>
      <sheetName val="PENSA"/>
      <sheetName val="ENSA"/>
      <sheetName val="INDEX"/>
      <sheetName val="SIUNA"/>
      <sheetName val="MULUKUKU"/>
      <sheetName val="AMAYO 1"/>
      <sheetName val="ALBANISA"/>
      <sheetName val="AMAYO 2"/>
      <sheetName val="BLUE POWER"/>
      <sheetName val="HEMCO"/>
      <sheetName val="EOLO"/>
      <sheetName val="HIDROPANTASMA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41850</v>
          </cell>
        </row>
      </sheetData>
      <sheetData sheetId="9"/>
      <sheetData sheetId="10">
        <row r="7">
          <cell r="B7">
            <v>41850</v>
          </cell>
        </row>
      </sheetData>
      <sheetData sheetId="11">
        <row r="7">
          <cell r="B7">
            <v>41850</v>
          </cell>
        </row>
      </sheetData>
      <sheetData sheetId="12">
        <row r="7">
          <cell r="B7">
            <v>41850</v>
          </cell>
        </row>
      </sheetData>
      <sheetData sheetId="13">
        <row r="7">
          <cell r="B7">
            <v>41850</v>
          </cell>
        </row>
      </sheetData>
      <sheetData sheetId="14">
        <row r="36">
          <cell r="B36">
            <v>304.3861355980128</v>
          </cell>
        </row>
      </sheetData>
      <sheetData sheetId="15"/>
      <sheetData sheetId="16">
        <row r="12">
          <cell r="C12">
            <v>151.256</v>
          </cell>
        </row>
        <row r="13">
          <cell r="C13">
            <v>151.256</v>
          </cell>
        </row>
        <row r="14">
          <cell r="C14">
            <v>150.393413333333</v>
          </cell>
        </row>
        <row r="15">
          <cell r="C15">
            <v>145.16567000000001</v>
          </cell>
        </row>
        <row r="16">
          <cell r="C16">
            <v>145.647265</v>
          </cell>
        </row>
        <row r="17">
          <cell r="C17">
            <v>148.79577</v>
          </cell>
        </row>
        <row r="18">
          <cell r="C18">
            <v>149.937003333333</v>
          </cell>
        </row>
        <row r="19">
          <cell r="C19">
            <v>153.38541000000001</v>
          </cell>
        </row>
        <row r="20">
          <cell r="C20">
            <v>156.05303833333301</v>
          </cell>
        </row>
        <row r="21">
          <cell r="C21">
            <v>163.587613333333</v>
          </cell>
        </row>
        <row r="22">
          <cell r="C22">
            <v>163.93408833333299</v>
          </cell>
        </row>
        <row r="23">
          <cell r="C23">
            <v>164.599488333333</v>
          </cell>
        </row>
        <row r="24">
          <cell r="C24">
            <v>161.51980166666701</v>
          </cell>
        </row>
        <row r="25">
          <cell r="C25">
            <v>161.40538333333299</v>
          </cell>
        </row>
        <row r="26">
          <cell r="C26">
            <v>163.87317166666699</v>
          </cell>
        </row>
        <row r="27">
          <cell r="C27">
            <v>164.03584333333299</v>
          </cell>
        </row>
        <row r="28">
          <cell r="C28">
            <v>166.85868666666701</v>
          </cell>
        </row>
        <row r="29">
          <cell r="C29">
            <v>154.46626000000001</v>
          </cell>
        </row>
        <row r="30">
          <cell r="C30">
            <v>181.81</v>
          </cell>
        </row>
        <row r="31">
          <cell r="C31">
            <v>181.81</v>
          </cell>
        </row>
        <row r="32">
          <cell r="C32">
            <v>162.604946666666</v>
          </cell>
        </row>
        <row r="33">
          <cell r="C33">
            <v>154.59147666666701</v>
          </cell>
        </row>
        <row r="34">
          <cell r="C34">
            <v>154.331613333333</v>
          </cell>
        </row>
        <row r="35">
          <cell r="C35">
            <v>150.86859999999999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PCA-PCF"/>
      <sheetName val="GEOSA"/>
      <sheetName val="EEC20"/>
      <sheetName val="DISNORTE"/>
      <sheetName val="DISSUR"/>
      <sheetName val="PLB-PMG"/>
      <sheetName val="BLUEFIELDS"/>
      <sheetName val="MONTE ROSA"/>
      <sheetName val="ENACAL"/>
      <sheetName val="CCN"/>
      <sheetName val="GESARSA"/>
      <sheetName val="PENSA"/>
      <sheetName val="ENSA"/>
      <sheetName val="INDEX"/>
      <sheetName val="SIUNA"/>
      <sheetName val="MULUKUKU"/>
      <sheetName val="AMAYO 1"/>
      <sheetName val="ALBANISA"/>
      <sheetName val="AMAYO 2"/>
      <sheetName val="BLUE POWER"/>
      <sheetName val="HEMCO"/>
      <sheetName val="EOLO"/>
      <sheetName val="HIDROPANTASMA"/>
      <sheetName val="CNDC"/>
      <sheetName val="ENATREL"/>
      <sheetName val="Sheet5"/>
      <sheetName val="BUEFIELD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41851</v>
          </cell>
        </row>
      </sheetData>
      <sheetData sheetId="9"/>
      <sheetData sheetId="10"/>
      <sheetData sheetId="11">
        <row r="36">
          <cell r="C36">
            <v>0</v>
          </cell>
        </row>
      </sheetData>
      <sheetData sheetId="12">
        <row r="7">
          <cell r="B7">
            <v>41851</v>
          </cell>
        </row>
      </sheetData>
      <sheetData sheetId="13">
        <row r="7">
          <cell r="B7">
            <v>41851</v>
          </cell>
        </row>
      </sheetData>
      <sheetData sheetId="14">
        <row r="36">
          <cell r="B36">
            <v>295.40090407247453</v>
          </cell>
        </row>
      </sheetData>
      <sheetData sheetId="15"/>
      <sheetData sheetId="16">
        <row r="6">
          <cell r="B6" t="str">
            <v>AGENTE PRODUCTOR: EMPRESA NICARAGUENSE DE ELECTRICIDAD PCA-PCF</v>
          </cell>
        </row>
        <row r="12">
          <cell r="C12">
            <v>149.88334333333299</v>
          </cell>
        </row>
        <row r="13">
          <cell r="C13">
            <v>148.97570166666699</v>
          </cell>
        </row>
        <row r="14">
          <cell r="C14">
            <v>145.66204500000001</v>
          </cell>
        </row>
        <row r="15">
          <cell r="C15">
            <v>145.836626666667</v>
          </cell>
        </row>
        <row r="16">
          <cell r="C16">
            <v>146.56810666666701</v>
          </cell>
        </row>
        <row r="17">
          <cell r="C17">
            <v>150.77930000000001</v>
          </cell>
        </row>
        <row r="18">
          <cell r="C18">
            <v>151.256</v>
          </cell>
        </row>
        <row r="19">
          <cell r="C19">
            <v>152.971441666667</v>
          </cell>
        </row>
        <row r="20">
          <cell r="C20">
            <v>175.869036666667</v>
          </cell>
        </row>
        <row r="21">
          <cell r="C21">
            <v>181.81</v>
          </cell>
        </row>
        <row r="22">
          <cell r="C22">
            <v>181.81</v>
          </cell>
        </row>
        <row r="23">
          <cell r="C23">
            <v>181.81</v>
          </cell>
        </row>
        <row r="24">
          <cell r="C24">
            <v>162.96319666666699</v>
          </cell>
        </row>
        <row r="25">
          <cell r="C25">
            <v>179.90766333333301</v>
          </cell>
        </row>
        <row r="26">
          <cell r="C26">
            <v>161.05191666666701</v>
          </cell>
        </row>
        <row r="27">
          <cell r="C27">
            <v>160.93315999999999</v>
          </cell>
        </row>
        <row r="28">
          <cell r="C28">
            <v>166.97542833333301</v>
          </cell>
        </row>
        <row r="29">
          <cell r="C29">
            <v>155.49358833333301</v>
          </cell>
        </row>
        <row r="30">
          <cell r="C30">
            <v>181.81</v>
          </cell>
        </row>
        <row r="31">
          <cell r="C31">
            <v>163.37787666666699</v>
          </cell>
        </row>
        <row r="32">
          <cell r="C32">
            <v>181.81</v>
          </cell>
        </row>
        <row r="33">
          <cell r="C33">
            <v>166.97182000000001</v>
          </cell>
        </row>
        <row r="34">
          <cell r="C34">
            <v>158.56807833333301</v>
          </cell>
        </row>
        <row r="35">
          <cell r="C35">
            <v>154.56673166666701</v>
          </cell>
        </row>
      </sheetData>
      <sheetData sheetId="17">
        <row r="6">
          <cell r="B6" t="str">
            <v xml:space="preserve">AGENTE PRODUCTOR: GENERADORA  ELECTRICA OCCIDENTAL S.A. </v>
          </cell>
        </row>
      </sheetData>
      <sheetData sheetId="18">
        <row r="6">
          <cell r="B6" t="str">
            <v>AGENTE PRODUCTOR: EMPRESA ENERGETICA CORINTO, LTD.</v>
          </cell>
        </row>
      </sheetData>
      <sheetData sheetId="19">
        <row r="6">
          <cell r="B6" t="str">
            <v>AGENTE CONSUMIDOR: DISTRIBUIDORA DE ELECTRICIDAD DEL  NORTE,S.A</v>
          </cell>
        </row>
      </sheetData>
      <sheetData sheetId="20">
        <row r="6">
          <cell r="B6" t="str">
            <v>AGENTE CONSUMIDOR: DISTRIBUIDORA DE ELECTRICIDAD DEL SUR, S.A</v>
          </cell>
        </row>
      </sheetData>
      <sheetData sheetId="21">
        <row r="6">
          <cell r="B6" t="str">
            <v>AGENTE PRODUCTOR: EMPRESA NICARAGUENSE DE ELECTRICIDAD PLB-PMG</v>
          </cell>
        </row>
      </sheetData>
      <sheetData sheetId="22">
        <row r="6">
          <cell r="B6" t="str">
            <v>AGENTE CONSUMIDOR: EMPRESA NICARAGUENSE DE ELECTRICIDAD - BLUEFIELDS</v>
          </cell>
        </row>
      </sheetData>
      <sheetData sheetId="23">
        <row r="6">
          <cell r="B6" t="str">
            <v>AGENTE PRODUCTOR: MONTE ROSA, S.A.</v>
          </cell>
        </row>
      </sheetData>
      <sheetData sheetId="24">
        <row r="6">
          <cell r="B6" t="str">
            <v>AGENTE CONSUMIDOR: EMPRESA NICARAGUENSE DE ACUEDUCTOS Y ALCANTARILLADOS SANITARIOS</v>
          </cell>
        </row>
      </sheetData>
      <sheetData sheetId="25">
        <row r="6">
          <cell r="B6" t="str">
            <v>AGENTE CONSUMIDOR: COMPAÑIA CERVECERA DE NICARAGUA, S.A.</v>
          </cell>
        </row>
      </sheetData>
      <sheetData sheetId="26">
        <row r="6">
          <cell r="B6" t="str">
            <v xml:space="preserve">AGENTE PRODUCTOR: GENERADORA SAN RAFAEL S.A. </v>
          </cell>
        </row>
      </sheetData>
      <sheetData sheetId="27">
        <row r="6">
          <cell r="B6" t="str">
            <v>AGENTE PRODUCTOR: POLARIS ENERGY NICARAGUA, S.A</v>
          </cell>
        </row>
      </sheetData>
      <sheetData sheetId="28">
        <row r="6">
          <cell r="B6" t="str">
            <v xml:space="preserve">AGENTE CONSUMIDOR: EMBOTELLADORA NACIONAL, S.A. </v>
          </cell>
        </row>
      </sheetData>
      <sheetData sheetId="29">
        <row r="6">
          <cell r="B6" t="str">
            <v xml:space="preserve">AGENTE CONSUMIDOR: INDEX DE NICARAGUA, S.A. </v>
          </cell>
        </row>
      </sheetData>
      <sheetData sheetId="30">
        <row r="6">
          <cell r="B6" t="str">
            <v>AGENTE CONSUMIDOR: EMPRESA NICARAGUENSE DE ELECTRICIDAD-SIUNA</v>
          </cell>
        </row>
      </sheetData>
      <sheetData sheetId="31">
        <row r="6">
          <cell r="B6" t="str">
            <v>AGENTE CONSUMIDOR: EMPRESA NICARAGUENSE DE ELECTRICIDAD-MULUKUKU</v>
          </cell>
        </row>
      </sheetData>
      <sheetData sheetId="32">
        <row r="6">
          <cell r="B6" t="str">
            <v>AGENTE PRODUCTOR: CONSORCIO EOLICO AMAYO, S.A</v>
          </cell>
        </row>
      </sheetData>
      <sheetData sheetId="33">
        <row r="6">
          <cell r="B6" t="str">
            <v>AGENTE PRODUCTOR: ALBA DE NICARAGUA, S.A.</v>
          </cell>
        </row>
      </sheetData>
      <sheetData sheetId="34">
        <row r="6">
          <cell r="B6" t="str">
            <v>AGENTE PRODUCTOR: AMAYO 2</v>
          </cell>
        </row>
      </sheetData>
      <sheetData sheetId="35">
        <row r="6">
          <cell r="B6" t="str">
            <v>AGENTE PRODUCTOR: BLUE POWER &amp; ENERGY, S.A.</v>
          </cell>
        </row>
      </sheetData>
      <sheetData sheetId="36">
        <row r="6">
          <cell r="B6" t="str">
            <v>AGENTE PRODUCTOR: HEMCO DE NICARAGUA, S.A.</v>
          </cell>
        </row>
      </sheetData>
      <sheetData sheetId="37">
        <row r="6">
          <cell r="B6" t="str">
            <v>AGENTE PRODUCTOR: EOLO DE NICARAGUA, S.A.</v>
          </cell>
        </row>
      </sheetData>
      <sheetData sheetId="38">
        <row r="6">
          <cell r="B6" t="str">
            <v>AGENTE PRODUCTOR: HIDROPANTASMA S.A</v>
          </cell>
        </row>
      </sheetData>
      <sheetData sheetId="39"/>
      <sheetData sheetId="40"/>
      <sheetData sheetId="41"/>
      <sheetData sheetId="42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41821</v>
          </cell>
        </row>
        <row r="110">
          <cell r="N110">
            <v>190</v>
          </cell>
        </row>
      </sheetData>
      <sheetData sheetId="1" refreshError="1"/>
      <sheetData sheetId="2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41822</v>
          </cell>
        </row>
        <row r="110">
          <cell r="N110">
            <v>0.5</v>
          </cell>
        </row>
      </sheetData>
      <sheetData sheetId="1" refreshError="1"/>
      <sheetData sheetId="2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41823</v>
          </cell>
        </row>
        <row r="110">
          <cell r="N110">
            <v>0.5</v>
          </cell>
        </row>
      </sheetData>
      <sheetData sheetId="1" refreshError="1"/>
      <sheetData sheetId="2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41824</v>
          </cell>
        </row>
        <row r="110">
          <cell r="N110">
            <v>0.5</v>
          </cell>
        </row>
      </sheetData>
      <sheetData sheetId="1" refreshError="1"/>
      <sheetData sheetId="2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Trans_pot_050714"/>
    </sheetNames>
    <sheetDataSet>
      <sheetData sheetId="0">
        <row r="10">
          <cell r="B10">
            <v>41825</v>
          </cell>
        </row>
        <row r="110">
          <cell r="N110">
            <v>0.5</v>
          </cell>
        </row>
      </sheetData>
      <sheetData sheetId="1"/>
      <sheetData sheetId="2"/>
      <sheetData sheetId="3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Trans_pot_060714"/>
    </sheetNames>
    <sheetDataSet>
      <sheetData sheetId="0">
        <row r="10">
          <cell r="B10">
            <v>41826</v>
          </cell>
        </row>
        <row r="110">
          <cell r="N110">
            <v>0.5</v>
          </cell>
        </row>
      </sheetData>
      <sheetData sheetId="1"/>
      <sheetData sheetId="2"/>
      <sheetData sheetId="3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PCA-PCF"/>
      <sheetName val="GEOSA"/>
      <sheetName val="EEC20"/>
      <sheetName val="DISNORTE"/>
      <sheetName val="DISSUR"/>
      <sheetName val="PLB-PMG"/>
      <sheetName val="BUEFIELDS"/>
      <sheetName val="MONTE ROSA"/>
      <sheetName val="ENACAL"/>
      <sheetName val="CCN"/>
      <sheetName val="GESARSA"/>
      <sheetName val="PENSA"/>
      <sheetName val="ENSA"/>
      <sheetName val="INDEX"/>
      <sheetName val="SIUNA"/>
      <sheetName val="MULUKUKU"/>
      <sheetName val="AMAYO 1"/>
      <sheetName val="ALBANISA"/>
      <sheetName val="AMAYO 2"/>
      <sheetName val="BLUE POWER"/>
      <sheetName val="HEMCO"/>
      <sheetName val="EOLO"/>
      <sheetName val="HIDROPANTASMA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41822</v>
          </cell>
        </row>
      </sheetData>
      <sheetData sheetId="9"/>
      <sheetData sheetId="10">
        <row r="7">
          <cell r="B7">
            <v>41822</v>
          </cell>
        </row>
      </sheetData>
      <sheetData sheetId="11">
        <row r="7">
          <cell r="B7">
            <v>41822</v>
          </cell>
        </row>
      </sheetData>
      <sheetData sheetId="12">
        <row r="7">
          <cell r="B7">
            <v>41822</v>
          </cell>
        </row>
      </sheetData>
      <sheetData sheetId="13">
        <row r="7">
          <cell r="B7">
            <v>41822</v>
          </cell>
        </row>
      </sheetData>
      <sheetData sheetId="14">
        <row r="36">
          <cell r="B36">
            <v>251.32777694063191</v>
          </cell>
        </row>
      </sheetData>
      <sheetData sheetId="15"/>
      <sheetData sheetId="16">
        <row r="12">
          <cell r="C12">
            <v>160.1465</v>
          </cell>
        </row>
        <row r="13">
          <cell r="C13">
            <v>165.580833333333</v>
          </cell>
        </row>
        <row r="14">
          <cell r="C14">
            <v>159.3057</v>
          </cell>
        </row>
        <row r="15">
          <cell r="C15">
            <v>161.27000000000001</v>
          </cell>
        </row>
        <row r="16">
          <cell r="C16">
            <v>159.3057</v>
          </cell>
        </row>
        <row r="17">
          <cell r="C17">
            <v>161.27000000000001</v>
          </cell>
        </row>
        <row r="18">
          <cell r="C18">
            <v>161.27000000000001</v>
          </cell>
        </row>
        <row r="19">
          <cell r="C19">
            <v>162.38419999999999</v>
          </cell>
        </row>
        <row r="20">
          <cell r="C20">
            <v>162.54509999999999</v>
          </cell>
        </row>
        <row r="21">
          <cell r="C21">
            <v>169.4085</v>
          </cell>
        </row>
        <row r="22">
          <cell r="C22">
            <v>168.27969999999999</v>
          </cell>
        </row>
        <row r="23">
          <cell r="C23">
            <v>168.20939999999999</v>
          </cell>
        </row>
        <row r="24">
          <cell r="C24">
            <v>178.48660000000001</v>
          </cell>
        </row>
        <row r="25">
          <cell r="C25">
            <v>177.93046000000001</v>
          </cell>
        </row>
        <row r="26">
          <cell r="C26">
            <v>173.07669999999999</v>
          </cell>
        </row>
        <row r="27">
          <cell r="C27">
            <v>169.04490000000001</v>
          </cell>
        </row>
        <row r="28">
          <cell r="C28">
            <v>168.12809999999999</v>
          </cell>
        </row>
        <row r="29">
          <cell r="C29">
            <v>168.1456</v>
          </cell>
        </row>
        <row r="30">
          <cell r="C30">
            <v>175.603698333333</v>
          </cell>
        </row>
        <row r="31">
          <cell r="C31">
            <v>169.67679999999999</v>
          </cell>
        </row>
        <row r="32">
          <cell r="C32">
            <v>180.821</v>
          </cell>
        </row>
        <row r="33">
          <cell r="C33">
            <v>172.07044999999999</v>
          </cell>
        </row>
        <row r="34">
          <cell r="C34">
            <v>163.5</v>
          </cell>
        </row>
        <row r="35">
          <cell r="C35">
            <v>159.5222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Trans_pot_070714"/>
    </sheetNames>
    <sheetDataSet>
      <sheetData sheetId="0">
        <row r="10">
          <cell r="B10">
            <v>41827</v>
          </cell>
        </row>
        <row r="110">
          <cell r="N110">
            <v>0.5</v>
          </cell>
        </row>
      </sheetData>
      <sheetData sheetId="1"/>
      <sheetData sheetId="2"/>
      <sheetData sheetId="3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Trans_pot_080714"/>
    </sheetNames>
    <sheetDataSet>
      <sheetData sheetId="0">
        <row r="10">
          <cell r="B10">
            <v>41828</v>
          </cell>
        </row>
        <row r="110">
          <cell r="N110">
            <v>0.5</v>
          </cell>
        </row>
      </sheetData>
      <sheetData sheetId="1"/>
      <sheetData sheetId="2"/>
      <sheetData sheetId="3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Trans_pot_090714"/>
    </sheetNames>
    <sheetDataSet>
      <sheetData sheetId="0">
        <row r="10">
          <cell r="B10">
            <v>41829</v>
          </cell>
        </row>
        <row r="110">
          <cell r="N110">
            <v>0.5</v>
          </cell>
        </row>
      </sheetData>
      <sheetData sheetId="1"/>
      <sheetData sheetId="2"/>
      <sheetData sheetId="3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Trans_pot_100714"/>
    </sheetNames>
    <sheetDataSet>
      <sheetData sheetId="0">
        <row r="10">
          <cell r="B10">
            <v>41830</v>
          </cell>
        </row>
        <row r="110">
          <cell r="N110">
            <v>214.5</v>
          </cell>
        </row>
      </sheetData>
      <sheetData sheetId="1"/>
      <sheetData sheetId="2"/>
      <sheetData sheetId="3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Trans_pot_110714"/>
    </sheetNames>
    <sheetDataSet>
      <sheetData sheetId="0">
        <row r="10">
          <cell r="B10">
            <v>41831</v>
          </cell>
        </row>
        <row r="110">
          <cell r="N110">
            <v>214.5</v>
          </cell>
        </row>
      </sheetData>
      <sheetData sheetId="1"/>
      <sheetData sheetId="2"/>
      <sheetData sheetId="3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Trans_pot_120714"/>
    </sheetNames>
    <sheetDataSet>
      <sheetData sheetId="0">
        <row r="10">
          <cell r="B10">
            <v>41832</v>
          </cell>
        </row>
        <row r="110">
          <cell r="N110">
            <v>0.5</v>
          </cell>
        </row>
      </sheetData>
      <sheetData sheetId="1"/>
      <sheetData sheetId="2"/>
      <sheetData sheetId="3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Trans_pot_130714"/>
    </sheetNames>
    <sheetDataSet>
      <sheetData sheetId="0">
        <row r="10">
          <cell r="B10">
            <v>41833</v>
          </cell>
        </row>
        <row r="110">
          <cell r="N110">
            <v>0.5</v>
          </cell>
        </row>
      </sheetData>
      <sheetData sheetId="1"/>
      <sheetData sheetId="2"/>
      <sheetData sheetId="3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Trans_pot_140714"/>
    </sheetNames>
    <sheetDataSet>
      <sheetData sheetId="0">
        <row r="10">
          <cell r="B10">
            <v>41834</v>
          </cell>
        </row>
        <row r="110">
          <cell r="N110">
            <v>0.5</v>
          </cell>
        </row>
      </sheetData>
      <sheetData sheetId="1"/>
      <sheetData sheetId="2"/>
      <sheetData sheetId="3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Trans_pot_150714"/>
    </sheetNames>
    <sheetDataSet>
      <sheetData sheetId="0">
        <row r="10">
          <cell r="B10">
            <v>41835</v>
          </cell>
        </row>
        <row r="110">
          <cell r="N110">
            <v>215</v>
          </cell>
        </row>
      </sheetData>
      <sheetData sheetId="1"/>
      <sheetData sheetId="2"/>
      <sheetData sheetId="3" refreshError="1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Trans_pot_160714"/>
    </sheetNames>
    <sheetDataSet>
      <sheetData sheetId="0">
        <row r="10">
          <cell r="B10">
            <v>41836</v>
          </cell>
        </row>
        <row r="110">
          <cell r="N110">
            <v>190</v>
          </cell>
        </row>
      </sheetData>
      <sheetData sheetId="1"/>
      <sheetData sheetId="2"/>
      <sheetData sheetId="3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PCA-PCF"/>
      <sheetName val="GEOSA"/>
      <sheetName val="EEC20"/>
      <sheetName val="DISNORTE"/>
      <sheetName val="DISSUR"/>
      <sheetName val="PLB-PMG"/>
      <sheetName val="BUEFIELDS"/>
      <sheetName val="MONTE ROSA"/>
      <sheetName val="ENACAL"/>
      <sheetName val="CCN"/>
      <sheetName val="GESARSA"/>
      <sheetName val="PENSA"/>
      <sheetName val="ENSA"/>
      <sheetName val="INDEX"/>
      <sheetName val="SIUNA"/>
      <sheetName val="MULUKUKU"/>
      <sheetName val="AMAYO 1"/>
      <sheetName val="ALBANISA"/>
      <sheetName val="AMAYO 2"/>
      <sheetName val="BLUE POWER"/>
      <sheetName val="HEMCO"/>
      <sheetName val="EOLO"/>
      <sheetName val="HIDROPANTASMA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41823</v>
          </cell>
        </row>
      </sheetData>
      <sheetData sheetId="9"/>
      <sheetData sheetId="10">
        <row r="7">
          <cell r="B7">
            <v>41823</v>
          </cell>
        </row>
      </sheetData>
      <sheetData sheetId="11">
        <row r="7">
          <cell r="B7">
            <v>41823</v>
          </cell>
        </row>
      </sheetData>
      <sheetData sheetId="12">
        <row r="7">
          <cell r="B7">
            <v>41823</v>
          </cell>
        </row>
      </sheetData>
      <sheetData sheetId="13">
        <row r="7">
          <cell r="B7">
            <v>41823</v>
          </cell>
        </row>
      </sheetData>
      <sheetData sheetId="14">
        <row r="36">
          <cell r="B36">
            <v>256.82395290733353</v>
          </cell>
        </row>
      </sheetData>
      <sheetData sheetId="15"/>
      <sheetData sheetId="16">
        <row r="12">
          <cell r="C12">
            <v>159.5222</v>
          </cell>
        </row>
        <row r="13">
          <cell r="C13">
            <v>159.5438</v>
          </cell>
        </row>
        <row r="14">
          <cell r="C14">
            <v>159.53299999999999</v>
          </cell>
        </row>
        <row r="15">
          <cell r="C15">
            <v>161.27000000000001</v>
          </cell>
        </row>
        <row r="16">
          <cell r="C16">
            <v>161.27000000000001</v>
          </cell>
        </row>
        <row r="17">
          <cell r="C17">
            <v>159.53299999999999</v>
          </cell>
        </row>
        <row r="18">
          <cell r="C18">
            <v>159.53299999999999</v>
          </cell>
        </row>
        <row r="19">
          <cell r="C19">
            <v>161.27000000000001</v>
          </cell>
        </row>
        <row r="20">
          <cell r="C20">
            <v>168.03673000000001</v>
          </cell>
        </row>
        <row r="21">
          <cell r="C21">
            <v>169.0274</v>
          </cell>
        </row>
        <row r="22">
          <cell r="C22">
            <v>169.20230000000001</v>
          </cell>
        </row>
        <row r="23">
          <cell r="C23">
            <v>169.25219999999999</v>
          </cell>
        </row>
        <row r="24">
          <cell r="C24">
            <v>172.1208</v>
          </cell>
        </row>
        <row r="25">
          <cell r="C25">
            <v>168.17699999999999</v>
          </cell>
        </row>
        <row r="26">
          <cell r="C26">
            <v>168.97020000000001</v>
          </cell>
        </row>
        <row r="27">
          <cell r="C27">
            <v>165.30180833333301</v>
          </cell>
        </row>
        <row r="28">
          <cell r="C28">
            <v>161.27000000000001</v>
          </cell>
        </row>
        <row r="29">
          <cell r="C29">
            <v>161.27000000000001</v>
          </cell>
        </row>
        <row r="30">
          <cell r="C30">
            <v>177.65729999999999</v>
          </cell>
        </row>
        <row r="31">
          <cell r="C31">
            <v>172.15191666666701</v>
          </cell>
        </row>
        <row r="32">
          <cell r="C32">
            <v>166.317933333334</v>
          </cell>
        </row>
        <row r="33">
          <cell r="C33">
            <v>159.40844999999999</v>
          </cell>
        </row>
        <row r="34">
          <cell r="C34">
            <v>154.3647</v>
          </cell>
        </row>
        <row r="35">
          <cell r="C35">
            <v>155.2817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Trans_pot_170714"/>
    </sheetNames>
    <sheetDataSet>
      <sheetData sheetId="0">
        <row r="10">
          <cell r="B10">
            <v>41837</v>
          </cell>
        </row>
        <row r="110">
          <cell r="N110">
            <v>190</v>
          </cell>
        </row>
      </sheetData>
      <sheetData sheetId="1"/>
      <sheetData sheetId="2"/>
      <sheetData sheetId="3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Trans_pot_180714"/>
    </sheetNames>
    <sheetDataSet>
      <sheetData sheetId="0">
        <row r="10">
          <cell r="B10">
            <v>41838</v>
          </cell>
        </row>
        <row r="110">
          <cell r="N110">
            <v>215</v>
          </cell>
        </row>
      </sheetData>
      <sheetData sheetId="1"/>
      <sheetData sheetId="2"/>
      <sheetData sheetId="3" refreshError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Trans_pot_190714"/>
    </sheetNames>
    <sheetDataSet>
      <sheetData sheetId="0">
        <row r="10">
          <cell r="B10">
            <v>41839</v>
          </cell>
        </row>
        <row r="110">
          <cell r="N110">
            <v>0.5</v>
          </cell>
        </row>
      </sheetData>
      <sheetData sheetId="1"/>
      <sheetData sheetId="2"/>
      <sheetData sheetId="3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Trans_pot_200714"/>
    </sheetNames>
    <sheetDataSet>
      <sheetData sheetId="0">
        <row r="10">
          <cell r="B10">
            <v>41840</v>
          </cell>
        </row>
        <row r="110">
          <cell r="N110">
            <v>214.5</v>
          </cell>
        </row>
      </sheetData>
      <sheetData sheetId="1"/>
      <sheetData sheetId="2"/>
      <sheetData sheetId="3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Trans_pot_210714"/>
    </sheetNames>
    <sheetDataSet>
      <sheetData sheetId="0">
        <row r="10">
          <cell r="B10">
            <v>41841</v>
          </cell>
        </row>
        <row r="110">
          <cell r="N110">
            <v>190</v>
          </cell>
        </row>
      </sheetData>
      <sheetData sheetId="1"/>
      <sheetData sheetId="2"/>
      <sheetData sheetId="3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Trans_pot_220714"/>
    </sheetNames>
    <sheetDataSet>
      <sheetData sheetId="0">
        <row r="10">
          <cell r="B10">
            <v>41842</v>
          </cell>
        </row>
        <row r="110">
          <cell r="N110">
            <v>0.5</v>
          </cell>
        </row>
      </sheetData>
      <sheetData sheetId="1"/>
      <sheetData sheetId="2"/>
      <sheetData sheetId="3" refreshError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Trans_pot_230714"/>
    </sheetNames>
    <sheetDataSet>
      <sheetData sheetId="0">
        <row r="10">
          <cell r="B10">
            <v>41843</v>
          </cell>
        </row>
        <row r="110">
          <cell r="N110">
            <v>0.5</v>
          </cell>
        </row>
      </sheetData>
      <sheetData sheetId="1"/>
      <sheetData sheetId="2"/>
      <sheetData sheetId="3" refreshError="1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Trans_pot_240714"/>
    </sheetNames>
    <sheetDataSet>
      <sheetData sheetId="0">
        <row r="10">
          <cell r="B10">
            <v>41844</v>
          </cell>
        </row>
        <row r="110">
          <cell r="N110">
            <v>0.5</v>
          </cell>
        </row>
      </sheetData>
      <sheetData sheetId="1"/>
      <sheetData sheetId="2"/>
      <sheetData sheetId="3" refreshError="1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Trans_pot_250714"/>
    </sheetNames>
    <sheetDataSet>
      <sheetData sheetId="0">
        <row r="10">
          <cell r="B10">
            <v>41845</v>
          </cell>
        </row>
        <row r="110">
          <cell r="N110">
            <v>0.5</v>
          </cell>
        </row>
      </sheetData>
      <sheetData sheetId="1"/>
      <sheetData sheetId="2"/>
      <sheetData sheetId="3" refreshError="1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Trans_pot_260714"/>
    </sheetNames>
    <sheetDataSet>
      <sheetData sheetId="0">
        <row r="10">
          <cell r="B10">
            <v>41846</v>
          </cell>
        </row>
        <row r="110">
          <cell r="N110">
            <v>0.5</v>
          </cell>
        </row>
      </sheetData>
      <sheetData sheetId="1"/>
      <sheetData sheetId="2"/>
      <sheetData sheetId="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PCA-PCF"/>
      <sheetName val="GEOSA"/>
      <sheetName val="EEC20"/>
      <sheetName val="DISNORTE"/>
      <sheetName val="DISSUR"/>
      <sheetName val="PLB-PMG"/>
      <sheetName val="BUEFIELDS"/>
      <sheetName val="MONTE ROSA"/>
      <sheetName val="ENACAL"/>
      <sheetName val="CCN"/>
      <sheetName val="GESARSA"/>
      <sheetName val="PENSA"/>
      <sheetName val="ENSA"/>
      <sheetName val="INDEX"/>
      <sheetName val="SIUNA"/>
      <sheetName val="MULUKUKU"/>
      <sheetName val="AMAYO 1"/>
      <sheetName val="ALBANISA"/>
      <sheetName val="AMAYO 2"/>
      <sheetName val="BLUE POWER"/>
      <sheetName val="HEMCO"/>
      <sheetName val="EOLO"/>
      <sheetName val="HIDROPANTASMA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41824</v>
          </cell>
        </row>
      </sheetData>
      <sheetData sheetId="9"/>
      <sheetData sheetId="10">
        <row r="7">
          <cell r="B7">
            <v>41824</v>
          </cell>
        </row>
      </sheetData>
      <sheetData sheetId="11">
        <row r="7">
          <cell r="B7">
            <v>41824</v>
          </cell>
        </row>
      </sheetData>
      <sheetData sheetId="12">
        <row r="7">
          <cell r="B7">
            <v>41824</v>
          </cell>
        </row>
      </sheetData>
      <sheetData sheetId="13">
        <row r="7">
          <cell r="B7">
            <v>41824</v>
          </cell>
        </row>
      </sheetData>
      <sheetData sheetId="14">
        <row r="36">
          <cell r="B36">
            <v>294.33723989513123</v>
          </cell>
        </row>
      </sheetData>
      <sheetData sheetId="15"/>
      <sheetData sheetId="16">
        <row r="12">
          <cell r="C12">
            <v>157.4736</v>
          </cell>
        </row>
        <row r="13">
          <cell r="C13">
            <v>161.27000000000001</v>
          </cell>
        </row>
        <row r="14">
          <cell r="C14">
            <v>174.86699999999999</v>
          </cell>
        </row>
        <row r="15">
          <cell r="C15">
            <v>156.3109</v>
          </cell>
        </row>
        <row r="16">
          <cell r="C16">
            <v>158.2473</v>
          </cell>
        </row>
        <row r="17">
          <cell r="C17">
            <v>149.8262</v>
          </cell>
        </row>
        <row r="18">
          <cell r="C18">
            <v>161.27000000000001</v>
          </cell>
        </row>
        <row r="19">
          <cell r="C19">
            <v>161.27000000000001</v>
          </cell>
        </row>
        <row r="20">
          <cell r="C20">
            <v>163.5</v>
          </cell>
        </row>
        <row r="21">
          <cell r="C21">
            <v>161.27000000000001</v>
          </cell>
        </row>
        <row r="22">
          <cell r="C22">
            <v>163.5</v>
          </cell>
        </row>
        <row r="23">
          <cell r="C23">
            <v>163.5</v>
          </cell>
        </row>
        <row r="24">
          <cell r="C24">
            <v>162.68233333333399</v>
          </cell>
        </row>
        <row r="25">
          <cell r="C25">
            <v>163.5</v>
          </cell>
        </row>
        <row r="26">
          <cell r="C26">
            <v>163.80532500000001</v>
          </cell>
        </row>
        <row r="27">
          <cell r="C27">
            <v>164.11413999999999</v>
          </cell>
        </row>
        <row r="28">
          <cell r="C28">
            <v>174.34977000000001</v>
          </cell>
        </row>
        <row r="29">
          <cell r="C29">
            <v>165.92308666666699</v>
          </cell>
        </row>
        <row r="30">
          <cell r="C30">
            <v>165.76815166666699</v>
          </cell>
        </row>
        <row r="31">
          <cell r="C31">
            <v>161.27000000000001</v>
          </cell>
        </row>
        <row r="32">
          <cell r="C32">
            <v>161.27000000000001</v>
          </cell>
        </row>
        <row r="33">
          <cell r="C33">
            <v>161.29810000000001</v>
          </cell>
        </row>
        <row r="34">
          <cell r="C34">
            <v>161.27000000000001</v>
          </cell>
        </row>
        <row r="35">
          <cell r="C35">
            <v>167.11619999999999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Trans_pot_270714"/>
    </sheetNames>
    <sheetDataSet>
      <sheetData sheetId="0">
        <row r="10">
          <cell r="B10">
            <v>41847</v>
          </cell>
        </row>
        <row r="110">
          <cell r="N110">
            <v>0.5</v>
          </cell>
        </row>
      </sheetData>
      <sheetData sheetId="1"/>
      <sheetData sheetId="2"/>
      <sheetData sheetId="3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Trans_pot_280714"/>
    </sheetNames>
    <sheetDataSet>
      <sheetData sheetId="0">
        <row r="10">
          <cell r="B10">
            <v>41848</v>
          </cell>
        </row>
        <row r="110">
          <cell r="N110">
            <v>0.5</v>
          </cell>
        </row>
      </sheetData>
      <sheetData sheetId="1"/>
      <sheetData sheetId="2"/>
      <sheetData sheetId="3" refreshError="1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Trans_pot_290714"/>
    </sheetNames>
    <sheetDataSet>
      <sheetData sheetId="0">
        <row r="10">
          <cell r="B10">
            <v>41849</v>
          </cell>
        </row>
        <row r="110">
          <cell r="N110">
            <v>0.5</v>
          </cell>
        </row>
      </sheetData>
      <sheetData sheetId="1"/>
      <sheetData sheetId="2"/>
      <sheetData sheetId="3" refreshError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Trans_pot_300714"/>
    </sheetNames>
    <sheetDataSet>
      <sheetData sheetId="0">
        <row r="10">
          <cell r="B10">
            <v>41850</v>
          </cell>
        </row>
        <row r="110">
          <cell r="N110">
            <v>0.5</v>
          </cell>
        </row>
      </sheetData>
      <sheetData sheetId="1"/>
      <sheetData sheetId="2"/>
      <sheetData sheetId="3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41851</v>
          </cell>
        </row>
        <row r="110">
          <cell r="N110">
            <v>0.5</v>
          </cell>
        </row>
      </sheetData>
      <sheetData sheetId="1"/>
      <sheetData sheetId="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PCA-PCF"/>
      <sheetName val="GEOSA"/>
      <sheetName val="EEC20"/>
      <sheetName val="DISNORTE"/>
      <sheetName val="DISSUR"/>
      <sheetName val="PLB-PMG"/>
      <sheetName val="BUEFIELDS"/>
      <sheetName val="MONTE ROSA"/>
      <sheetName val="ENACAL"/>
      <sheetName val="CCN"/>
      <sheetName val="GESARSA"/>
      <sheetName val="PENSA"/>
      <sheetName val="ENSA"/>
      <sheetName val="INDEX"/>
      <sheetName val="SIUNA"/>
      <sheetName val="MULUKUKU"/>
      <sheetName val="AMAYO 1"/>
      <sheetName val="ALBANISA"/>
      <sheetName val="AMAYO 2"/>
      <sheetName val="BLUE POWER"/>
      <sheetName val="HEMCO"/>
      <sheetName val="EOLO"/>
      <sheetName val="HIDROPANTASMA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41825</v>
          </cell>
        </row>
      </sheetData>
      <sheetData sheetId="9"/>
      <sheetData sheetId="10">
        <row r="7">
          <cell r="B7">
            <v>41825</v>
          </cell>
        </row>
      </sheetData>
      <sheetData sheetId="11">
        <row r="7">
          <cell r="B7">
            <v>41825</v>
          </cell>
        </row>
      </sheetData>
      <sheetData sheetId="12">
        <row r="7">
          <cell r="B7">
            <v>41825</v>
          </cell>
        </row>
      </sheetData>
      <sheetData sheetId="13">
        <row r="7">
          <cell r="B7">
            <v>41825</v>
          </cell>
        </row>
      </sheetData>
      <sheetData sheetId="14">
        <row r="36">
          <cell r="B36">
            <v>273.27079494252257</v>
          </cell>
        </row>
      </sheetData>
      <sheetData sheetId="15"/>
      <sheetData sheetId="16">
        <row r="12">
          <cell r="C12">
            <v>160.1464</v>
          </cell>
        </row>
        <row r="13">
          <cell r="C13">
            <v>152.3218</v>
          </cell>
        </row>
        <row r="14">
          <cell r="C14">
            <v>161.27000000000001</v>
          </cell>
        </row>
        <row r="15">
          <cell r="C15">
            <v>147.84270000000001</v>
          </cell>
        </row>
        <row r="16">
          <cell r="C16">
            <v>161.27000000000001</v>
          </cell>
        </row>
        <row r="17">
          <cell r="C17">
            <v>149.48750000000001</v>
          </cell>
        </row>
        <row r="18">
          <cell r="C18">
            <v>161.27000000000001</v>
          </cell>
        </row>
        <row r="19">
          <cell r="C19">
            <v>161.88200000000001</v>
          </cell>
        </row>
        <row r="20">
          <cell r="C20">
            <v>161.27000000000001</v>
          </cell>
        </row>
        <row r="21">
          <cell r="C21">
            <v>169.297766666667</v>
          </cell>
        </row>
        <row r="22">
          <cell r="C22">
            <v>163.5</v>
          </cell>
        </row>
        <row r="23">
          <cell r="C23">
            <v>164.19890000000001</v>
          </cell>
        </row>
        <row r="24">
          <cell r="C24">
            <v>163.37495999999999</v>
          </cell>
        </row>
        <row r="25">
          <cell r="C25">
            <v>159.3057</v>
          </cell>
        </row>
        <row r="26">
          <cell r="C26">
            <v>161.27000000000001</v>
          </cell>
        </row>
        <row r="27">
          <cell r="C27">
            <v>161.27000000000001</v>
          </cell>
        </row>
        <row r="28">
          <cell r="C28">
            <v>159.007665</v>
          </cell>
        </row>
        <row r="29">
          <cell r="C29">
            <v>159.3057</v>
          </cell>
        </row>
        <row r="30">
          <cell r="C30">
            <v>163.5</v>
          </cell>
        </row>
        <row r="31">
          <cell r="C31">
            <v>164.121653333333</v>
          </cell>
        </row>
        <row r="32">
          <cell r="C32">
            <v>166.164346666667</v>
          </cell>
        </row>
        <row r="33">
          <cell r="C33">
            <v>164.653093333333</v>
          </cell>
        </row>
        <row r="34">
          <cell r="C34">
            <v>168.038491666667</v>
          </cell>
        </row>
        <row r="35">
          <cell r="C35">
            <v>161.27000000000001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PCA-PCF"/>
      <sheetName val="GEOSA"/>
      <sheetName val="EEC20"/>
      <sheetName val="DISNORTE"/>
      <sheetName val="DISSUR"/>
      <sheetName val="PLB-PMG"/>
      <sheetName val="BUEFIELDS"/>
      <sheetName val="MONTE ROSA"/>
      <sheetName val="ENACAL"/>
      <sheetName val="CCN"/>
      <sheetName val="GESARSA"/>
      <sheetName val="PENSA"/>
      <sheetName val="ENSA"/>
      <sheetName val="INDEX"/>
      <sheetName val="SIUNA"/>
      <sheetName val="MULUKUKU"/>
      <sheetName val="AMAYO 1"/>
      <sheetName val="ALBANISA"/>
      <sheetName val="AMAYO 2"/>
      <sheetName val="BLUE POWER"/>
      <sheetName val="HEMCO"/>
      <sheetName val="EOLO"/>
      <sheetName val="HIDROPANTASMA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41826</v>
          </cell>
        </row>
      </sheetData>
      <sheetData sheetId="9"/>
      <sheetData sheetId="10">
        <row r="7">
          <cell r="B7">
            <v>41826</v>
          </cell>
        </row>
      </sheetData>
      <sheetData sheetId="11">
        <row r="7">
          <cell r="B7">
            <v>41826</v>
          </cell>
        </row>
      </sheetData>
      <sheetData sheetId="12">
        <row r="7">
          <cell r="B7">
            <v>41826</v>
          </cell>
        </row>
      </sheetData>
      <sheetData sheetId="13">
        <row r="7">
          <cell r="B7">
            <v>41826</v>
          </cell>
        </row>
      </sheetData>
      <sheetData sheetId="14">
        <row r="36">
          <cell r="B36">
            <v>270.00867191398413</v>
          </cell>
        </row>
      </sheetData>
      <sheetData sheetId="15"/>
      <sheetData sheetId="16">
        <row r="12">
          <cell r="C12">
            <v>148.42320000000001</v>
          </cell>
        </row>
        <row r="13">
          <cell r="C13">
            <v>153.16909999999999</v>
          </cell>
        </row>
        <row r="14">
          <cell r="C14">
            <v>161.27000000000001</v>
          </cell>
        </row>
        <row r="15">
          <cell r="C15">
            <v>161.27000000000001</v>
          </cell>
        </row>
        <row r="16">
          <cell r="C16">
            <v>161.27000000000001</v>
          </cell>
        </row>
        <row r="17">
          <cell r="C17">
            <v>161.27000000000001</v>
          </cell>
        </row>
        <row r="18">
          <cell r="C18">
            <v>161.27000000000001</v>
          </cell>
        </row>
        <row r="19">
          <cell r="C19">
            <v>161.27000000000001</v>
          </cell>
        </row>
        <row r="20">
          <cell r="C20">
            <v>161.27000000000001</v>
          </cell>
        </row>
        <row r="21">
          <cell r="C21">
            <v>155.08690000000001</v>
          </cell>
        </row>
        <row r="22">
          <cell r="C22">
            <v>161.27000000000001</v>
          </cell>
        </row>
        <row r="23">
          <cell r="C23">
            <v>161.27000000000001</v>
          </cell>
        </row>
        <row r="24">
          <cell r="C24">
            <v>159.58686666666699</v>
          </cell>
        </row>
        <row r="25">
          <cell r="C25">
            <v>157.80665500000001</v>
          </cell>
        </row>
        <row r="26">
          <cell r="C26">
            <v>153.91720000000001</v>
          </cell>
        </row>
        <row r="27">
          <cell r="C27">
            <v>154.90469999999999</v>
          </cell>
        </row>
        <row r="28">
          <cell r="C28">
            <v>155.2543</v>
          </cell>
        </row>
        <row r="29">
          <cell r="C29">
            <v>156.2527</v>
          </cell>
        </row>
        <row r="30">
          <cell r="C30">
            <v>167.057003333333</v>
          </cell>
        </row>
        <row r="31">
          <cell r="C31">
            <v>163.5</v>
          </cell>
        </row>
        <row r="32">
          <cell r="C32">
            <v>161.27000000000001</v>
          </cell>
        </row>
        <row r="33">
          <cell r="C33">
            <v>160.15199999999999</v>
          </cell>
        </row>
        <row r="34">
          <cell r="C34">
            <v>152.36428000000001</v>
          </cell>
        </row>
        <row r="35">
          <cell r="C35">
            <v>149.97130000000001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PCA-PCF"/>
      <sheetName val="GEOSA"/>
      <sheetName val="EEC20"/>
      <sheetName val="DISNORTE"/>
      <sheetName val="DISSUR"/>
      <sheetName val="PLB-PMG"/>
      <sheetName val="BUEFIELDS"/>
      <sheetName val="MONTE ROSA"/>
      <sheetName val="ENACAL"/>
      <sheetName val="CCN"/>
      <sheetName val="GESARSA"/>
      <sheetName val="PENSA"/>
      <sheetName val="ENSA"/>
      <sheetName val="INDEX"/>
      <sheetName val="SIUNA"/>
      <sheetName val="MULUKUKU"/>
      <sheetName val="AMAYO 1"/>
      <sheetName val="ALBANISA"/>
      <sheetName val="AMAYO 2"/>
      <sheetName val="BLUE POWER"/>
      <sheetName val="HEMCO"/>
      <sheetName val="EOLO"/>
      <sheetName val="HIDROPANTASMA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41827</v>
          </cell>
        </row>
      </sheetData>
      <sheetData sheetId="9"/>
      <sheetData sheetId="10">
        <row r="7">
          <cell r="B7">
            <v>41827</v>
          </cell>
        </row>
      </sheetData>
      <sheetData sheetId="11">
        <row r="7">
          <cell r="B7">
            <v>41827</v>
          </cell>
        </row>
      </sheetData>
      <sheetData sheetId="12">
        <row r="7">
          <cell r="B7">
            <v>41827</v>
          </cell>
        </row>
      </sheetData>
      <sheetData sheetId="13">
        <row r="7">
          <cell r="B7">
            <v>41827</v>
          </cell>
        </row>
      </sheetData>
      <sheetData sheetId="14">
        <row r="36">
          <cell r="B36">
            <v>295.62034069696722</v>
          </cell>
        </row>
      </sheetData>
      <sheetData sheetId="15"/>
      <sheetData sheetId="16">
        <row r="12">
          <cell r="C12">
            <v>146.4128</v>
          </cell>
        </row>
        <row r="13">
          <cell r="C13">
            <v>146.69970000000001</v>
          </cell>
        </row>
        <row r="14">
          <cell r="C14">
            <v>146.4547</v>
          </cell>
        </row>
        <row r="15">
          <cell r="C15">
            <v>159.97</v>
          </cell>
        </row>
        <row r="16">
          <cell r="C16">
            <v>159.97</v>
          </cell>
        </row>
        <row r="17">
          <cell r="C17">
            <v>145.3997</v>
          </cell>
        </row>
        <row r="18">
          <cell r="C18">
            <v>159.97</v>
          </cell>
        </row>
        <row r="19">
          <cell r="C19">
            <v>159.97</v>
          </cell>
        </row>
        <row r="20">
          <cell r="C20">
            <v>159.97</v>
          </cell>
        </row>
        <row r="21">
          <cell r="C21">
            <v>164.78487999999999</v>
          </cell>
        </row>
        <row r="22">
          <cell r="C22">
            <v>159.97</v>
          </cell>
        </row>
        <row r="23">
          <cell r="C23">
            <v>159.97</v>
          </cell>
        </row>
        <row r="24">
          <cell r="C24">
            <v>159.97</v>
          </cell>
        </row>
        <row r="25">
          <cell r="C25">
            <v>159.97</v>
          </cell>
        </row>
        <row r="26">
          <cell r="C26">
            <v>159.97</v>
          </cell>
        </row>
        <row r="27">
          <cell r="C27">
            <v>159.97</v>
          </cell>
        </row>
        <row r="28">
          <cell r="C28">
            <v>161.35059999999999</v>
          </cell>
        </row>
        <row r="29">
          <cell r="C29">
            <v>159.97</v>
          </cell>
        </row>
        <row r="30">
          <cell r="C30">
            <v>163.20095000000001</v>
          </cell>
        </row>
        <row r="31">
          <cell r="C31">
            <v>163.74601999999999</v>
          </cell>
        </row>
        <row r="32">
          <cell r="C32">
            <v>159.97</v>
          </cell>
        </row>
        <row r="33">
          <cell r="C33">
            <v>156.77279999999999</v>
          </cell>
        </row>
        <row r="34">
          <cell r="C34">
            <v>161.36494500000001</v>
          </cell>
        </row>
        <row r="35">
          <cell r="C35">
            <v>152.43450000000001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2:DD53"/>
  <sheetViews>
    <sheetView tabSelected="1" topLeftCell="A7" zoomScale="80" zoomScaleNormal="80" workbookViewId="0">
      <selection activeCell="N47" sqref="N47"/>
    </sheetView>
  </sheetViews>
  <sheetFormatPr defaultColWidth="9.140625" defaultRowHeight="12.75" x14ac:dyDescent="0.25"/>
  <cols>
    <col min="1" max="1" width="3.5703125" style="1" customWidth="1"/>
    <col min="2" max="2" width="9.85546875" style="1" customWidth="1"/>
    <col min="3" max="30" width="9.7109375" style="1" customWidth="1"/>
    <col min="31" max="33" width="9.5703125" style="1" customWidth="1"/>
    <col min="34" max="16384" width="9.140625" style="1"/>
  </cols>
  <sheetData>
    <row r="2" spans="1:33" ht="25.5" customHeight="1" x14ac:dyDescent="0.25">
      <c r="B2" s="2"/>
      <c r="C2" s="3"/>
      <c r="D2" s="4"/>
      <c r="E2" s="5"/>
      <c r="F2" s="5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</row>
    <row r="3" spans="1:33" ht="24.75" customHeight="1" x14ac:dyDescent="0.25">
      <c r="B3" s="2"/>
      <c r="C3" s="5"/>
      <c r="D3" s="7"/>
      <c r="E3" s="5"/>
      <c r="F3" s="5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</row>
    <row r="4" spans="1:33" ht="13.5" customHeight="1" x14ac:dyDescent="0.25"/>
    <row r="7" spans="1:33" ht="26.25" customHeight="1" x14ac:dyDescent="0.25">
      <c r="B7" s="8" t="s">
        <v>0</v>
      </c>
    </row>
    <row r="8" spans="1:33" ht="18.75" x14ac:dyDescent="0.25">
      <c r="B8" s="9" t="s">
        <v>1</v>
      </c>
    </row>
    <row r="9" spans="1:33" ht="20.25" x14ac:dyDescent="0.25">
      <c r="B9" s="8" t="str">
        <f>+[1]PEAJE!C8</f>
        <v>PERIODO: 01.JULIO.2014 - 31.JULIO.2014</v>
      </c>
      <c r="C9" s="10"/>
      <c r="D9" s="10"/>
      <c r="E9" s="10"/>
      <c r="F9" s="10"/>
      <c r="G9" s="10"/>
    </row>
    <row r="11" spans="1:33" x14ac:dyDescent="0.25">
      <c r="C11" s="11">
        <f>[2]Sheet1!C4</f>
        <v>41821</v>
      </c>
      <c r="D11" s="11">
        <f>[2]Sheet1!D4</f>
        <v>41822</v>
      </c>
      <c r="E11" s="11">
        <f>[2]Sheet1!E4</f>
        <v>41823</v>
      </c>
      <c r="F11" s="11">
        <f>[2]Sheet1!F4</f>
        <v>41824</v>
      </c>
      <c r="G11" s="11">
        <f>[2]Sheet1!G4</f>
        <v>41825</v>
      </c>
      <c r="H11" s="11">
        <f>[2]Sheet1!H4</f>
        <v>41826</v>
      </c>
      <c r="I11" s="11">
        <f>[2]Sheet1!I4</f>
        <v>41827</v>
      </c>
      <c r="J11" s="11">
        <f>[2]Sheet1!J4</f>
        <v>41828</v>
      </c>
      <c r="K11" s="11">
        <f>[2]Sheet1!K4</f>
        <v>41829</v>
      </c>
      <c r="L11" s="11">
        <f>[2]Sheet1!L4</f>
        <v>41830</v>
      </c>
      <c r="M11" s="11">
        <f>[2]Sheet1!M4</f>
        <v>41831</v>
      </c>
      <c r="N11" s="11">
        <f>[2]Sheet1!N4</f>
        <v>41832</v>
      </c>
      <c r="O11" s="11">
        <f>[2]Sheet1!O4</f>
        <v>41833</v>
      </c>
      <c r="P11" s="11">
        <f>[2]Sheet1!P4</f>
        <v>41834</v>
      </c>
      <c r="Q11" s="11">
        <f>[2]Sheet1!Q4</f>
        <v>41835</v>
      </c>
      <c r="R11" s="11">
        <f>[2]Sheet1!R4</f>
        <v>41836</v>
      </c>
      <c r="S11" s="11">
        <f>[2]Sheet1!S4</f>
        <v>41837</v>
      </c>
      <c r="T11" s="11">
        <f>[2]Sheet1!T4</f>
        <v>41838</v>
      </c>
      <c r="U11" s="11">
        <f>[2]Sheet1!U4</f>
        <v>41839</v>
      </c>
      <c r="V11" s="11">
        <f>[2]Sheet1!V4</f>
        <v>41840</v>
      </c>
      <c r="W11" s="11">
        <f>[2]Sheet1!W4</f>
        <v>41841</v>
      </c>
      <c r="X11" s="11">
        <f>[2]Sheet1!X4</f>
        <v>41842</v>
      </c>
      <c r="Y11" s="11">
        <f>[2]Sheet1!Y4</f>
        <v>41843</v>
      </c>
      <c r="Z11" s="11">
        <f>[2]Sheet1!Z4</f>
        <v>41844</v>
      </c>
      <c r="AA11" s="11">
        <f>[2]Sheet1!AA4</f>
        <v>41845</v>
      </c>
      <c r="AB11" s="11">
        <f>[2]Sheet1!AB4</f>
        <v>41846</v>
      </c>
      <c r="AC11" s="11">
        <f>[2]Sheet1!AC4</f>
        <v>41847</v>
      </c>
      <c r="AD11" s="11">
        <f>[2]Sheet1!AD4</f>
        <v>41848</v>
      </c>
      <c r="AE11" s="11">
        <f>[2]Sheet1!AE4</f>
        <v>41849</v>
      </c>
      <c r="AF11" s="11">
        <f>[2]Sheet1!AF4</f>
        <v>41850</v>
      </c>
      <c r="AG11" s="11">
        <f>[2]Sheet1!AG4</f>
        <v>41851</v>
      </c>
    </row>
    <row r="12" spans="1:33" s="12" customFormat="1" ht="20.100000000000001" customHeight="1" x14ac:dyDescent="0.25">
      <c r="B12" s="13" t="s">
        <v>2</v>
      </c>
      <c r="C12" s="14">
        <f>[3]RESUMEN!$B$7</f>
        <v>41821</v>
      </c>
      <c r="D12" s="14">
        <f>[4]RESUMEN!$B$7</f>
        <v>41822</v>
      </c>
      <c r="E12" s="14">
        <f>[5]RESUMEN!$B$7</f>
        <v>41823</v>
      </c>
      <c r="F12" s="14">
        <f>[6]RESUMEN!$B$7</f>
        <v>41824</v>
      </c>
      <c r="G12" s="14">
        <f>[7]RESUMEN!$B$7</f>
        <v>41825</v>
      </c>
      <c r="H12" s="14">
        <f>[8]RESUMEN!$B$7</f>
        <v>41826</v>
      </c>
      <c r="I12" s="14">
        <f>[9]RESUMEN!$B$7</f>
        <v>41827</v>
      </c>
      <c r="J12" s="14">
        <f>[10]RESUMEN!$B$7</f>
        <v>41828</v>
      </c>
      <c r="K12" s="14">
        <f>[11]RESUMEN!$B$7</f>
        <v>41829</v>
      </c>
      <c r="L12" s="14">
        <f>[12]RESUMEN!$B$7</f>
        <v>41830</v>
      </c>
      <c r="M12" s="14">
        <f>[13]RESUMEN!$B$7</f>
        <v>41831</v>
      </c>
      <c r="N12" s="14">
        <f>[14]RESUMEN!$B$7</f>
        <v>41832</v>
      </c>
      <c r="O12" s="14">
        <f>[15]RESUMEN!$B$7</f>
        <v>41833</v>
      </c>
      <c r="P12" s="14">
        <f>[16]RESUMEN!$B$7</f>
        <v>41834</v>
      </c>
      <c r="Q12" s="14">
        <f>[17]RESUMEN!$B$7</f>
        <v>41835</v>
      </c>
      <c r="R12" s="14">
        <f>[18]RESUMEN!$B$7</f>
        <v>41836</v>
      </c>
      <c r="S12" s="14">
        <f>[19]RESUMEN!$B$7</f>
        <v>41837</v>
      </c>
      <c r="T12" s="14">
        <f>[20]RESUMEN!$B$7</f>
        <v>41838</v>
      </c>
      <c r="U12" s="14">
        <f>[21]RESUMEN!$B$7</f>
        <v>41839</v>
      </c>
      <c r="V12" s="14">
        <f>[22]RESUMEN!$B$7</f>
        <v>41840</v>
      </c>
      <c r="W12" s="14">
        <f>[23]RESUMEN!$B$7</f>
        <v>41841</v>
      </c>
      <c r="X12" s="14">
        <f>[24]RESUMEN!$B$7</f>
        <v>41842</v>
      </c>
      <c r="Y12" s="14">
        <f>[25]RESUMEN!$B$7</f>
        <v>41843</v>
      </c>
      <c r="Z12" s="14">
        <f>[26]RESUMEN!$B$7</f>
        <v>41844</v>
      </c>
      <c r="AA12" s="14">
        <f>[27]RESUMEN!$B$7</f>
        <v>41845</v>
      </c>
      <c r="AB12" s="14">
        <f>[28]RESUMEN!$B$7</f>
        <v>41846</v>
      </c>
      <c r="AC12" s="14">
        <f>[29]RESUMEN!$B$7</f>
        <v>41847</v>
      </c>
      <c r="AD12" s="14">
        <f>[30]RESUMEN!$B$7</f>
        <v>41848</v>
      </c>
      <c r="AE12" s="14">
        <f>[31]RESUMEN!$B$7</f>
        <v>41849</v>
      </c>
      <c r="AF12" s="14">
        <f>[32]RESUMEN!$B$7</f>
        <v>41850</v>
      </c>
      <c r="AG12" s="14">
        <f>[33]RESUMEN!$B$7</f>
        <v>41851</v>
      </c>
    </row>
    <row r="13" spans="1:33" ht="20.100000000000001" customHeight="1" x14ac:dyDescent="0.25">
      <c r="A13" s="15"/>
      <c r="B13" s="16">
        <v>4.1666666666666664E-2</v>
      </c>
      <c r="C13" s="17">
        <f>+'[3]PCA-PCF'!$C12</f>
        <v>158.8784</v>
      </c>
      <c r="D13" s="17">
        <f>+'[4]PCA-PCF'!$C12</f>
        <v>160.1465</v>
      </c>
      <c r="E13" s="17">
        <f>+'[5]PCA-PCF'!$C12</f>
        <v>159.5222</v>
      </c>
      <c r="F13" s="17">
        <f>+'[6]PCA-PCF'!$C12</f>
        <v>157.4736</v>
      </c>
      <c r="G13" s="17">
        <f>+'[7]PCA-PCF'!$C12</f>
        <v>160.1464</v>
      </c>
      <c r="H13" s="17">
        <f>+'[8]PCA-PCF'!$C12</f>
        <v>148.42320000000001</v>
      </c>
      <c r="I13" s="17">
        <f>+'[9]PCA-PCF'!$C12</f>
        <v>146.4128</v>
      </c>
      <c r="J13" s="17">
        <f>+'[10]PCA-PCF'!$C12</f>
        <v>159.97</v>
      </c>
      <c r="K13" s="17">
        <f>+'[11]PCA-PCF'!$C12</f>
        <v>145.44710000000001</v>
      </c>
      <c r="L13" s="17">
        <f>+'[12]PCA-PCF'!$C12</f>
        <v>149.7757</v>
      </c>
      <c r="M13" s="17">
        <f>+'[13]PCA-PCF'!$C12</f>
        <v>159.97</v>
      </c>
      <c r="N13" s="17">
        <f>+'[14]PCA-PCF'!$C12</f>
        <v>154.94200000000001</v>
      </c>
      <c r="O13" s="17">
        <f>+'[15]PCA-PCF'!$C12</f>
        <v>159.97</v>
      </c>
      <c r="P13" s="17">
        <f>+'[16]PCA-PCF'!$C12</f>
        <v>149.38290000000001</v>
      </c>
      <c r="Q13" s="17">
        <f>+'[17]PCA-PCF'!$C12</f>
        <v>162.12200000000001</v>
      </c>
      <c r="R13" s="17">
        <f>+'[18]PCA-PCF'!$C12</f>
        <v>150.05664999999999</v>
      </c>
      <c r="S13" s="17">
        <f>+'[19]PCA-PCF'!$C12</f>
        <v>166.12012833333301</v>
      </c>
      <c r="T13" s="17">
        <f>+'[20]PCA-PCF'!$C12</f>
        <v>165.86798833333299</v>
      </c>
      <c r="U13" s="17">
        <f>+'[21]PCA-PCF'!$C12</f>
        <v>162.12200000000001</v>
      </c>
      <c r="V13" s="17">
        <f>+'[22]PCA-PCF'!$C12</f>
        <v>146.4983</v>
      </c>
      <c r="W13" s="17">
        <f>+'[23]PCA-PCF'!$C12</f>
        <v>161.41999999999999</v>
      </c>
      <c r="X13" s="17">
        <f>+'[24]PCA-PCF'!$C12</f>
        <v>161.41999999999999</v>
      </c>
      <c r="Y13" s="17">
        <f>+'[25]PCA-PCF'!$C12</f>
        <v>150.5634</v>
      </c>
      <c r="Z13" s="17">
        <f>+'[26]PCA-PCF'!$C12</f>
        <v>150.87209999999999</v>
      </c>
      <c r="AA13" s="17">
        <f>+'[27]PCA-PCF'!$C12</f>
        <v>150.87209999999999</v>
      </c>
      <c r="AB13" s="17">
        <f>+'[28]PCA-PCF'!$C12</f>
        <v>151.6164</v>
      </c>
      <c r="AC13" s="17">
        <f>+'[29]PCA-PCF'!$C12</f>
        <v>150.64674666666599</v>
      </c>
      <c r="AD13" s="17">
        <f>+'[30]PCA-PCF'!$C12</f>
        <v>151.256</v>
      </c>
      <c r="AE13" s="17">
        <f>+'[31]PCA-PCF'!$C12</f>
        <v>151.256</v>
      </c>
      <c r="AF13" s="17">
        <f>+'[32]PCA-PCF'!$C12</f>
        <v>151.256</v>
      </c>
      <c r="AG13" s="17">
        <f>+'[33]PCA-PCF'!$C12</f>
        <v>149.88334333333299</v>
      </c>
    </row>
    <row r="14" spans="1:33" ht="20.100000000000001" customHeight="1" x14ac:dyDescent="0.25">
      <c r="A14" s="15"/>
      <c r="B14" s="16">
        <v>8.3333333333333301E-2</v>
      </c>
      <c r="C14" s="17">
        <f>+'[3]PCA-PCF'!$C13</f>
        <v>153.93520000000001</v>
      </c>
      <c r="D14" s="17">
        <f>+'[4]PCA-PCF'!$C13</f>
        <v>165.580833333333</v>
      </c>
      <c r="E14" s="17">
        <f>+'[5]PCA-PCF'!$C13</f>
        <v>159.5438</v>
      </c>
      <c r="F14" s="17">
        <f>+'[6]PCA-PCF'!$C13</f>
        <v>161.27000000000001</v>
      </c>
      <c r="G14" s="17">
        <f>+'[7]PCA-PCF'!$C13</f>
        <v>152.3218</v>
      </c>
      <c r="H14" s="17">
        <f>+'[8]PCA-PCF'!$C13</f>
        <v>153.16909999999999</v>
      </c>
      <c r="I14" s="17">
        <f>+'[9]PCA-PCF'!$C13</f>
        <v>146.69970000000001</v>
      </c>
      <c r="J14" s="17">
        <f>+'[10]PCA-PCF'!$C13</f>
        <v>159.97</v>
      </c>
      <c r="K14" s="17">
        <f>+'[11]PCA-PCF'!$C13</f>
        <v>147.44159999999999</v>
      </c>
      <c r="L14" s="17">
        <f>+'[12]PCA-PCF'!$C13</f>
        <v>146.39689999999999</v>
      </c>
      <c r="M14" s="17">
        <f>+'[13]PCA-PCF'!$C13</f>
        <v>159.97</v>
      </c>
      <c r="N14" s="17">
        <f>+'[14]PCA-PCF'!$C13</f>
        <v>156.80350000000001</v>
      </c>
      <c r="O14" s="17">
        <f>+'[15]PCA-PCF'!$C13</f>
        <v>159.97</v>
      </c>
      <c r="P14" s="17">
        <f>+'[16]PCA-PCF'!$C13</f>
        <v>139.9341</v>
      </c>
      <c r="Q14" s="17">
        <f>+'[17]PCA-PCF'!$C13</f>
        <v>162.12200000000001</v>
      </c>
      <c r="R14" s="17">
        <f>+'[18]PCA-PCF'!$C13</f>
        <v>149.10509999999999</v>
      </c>
      <c r="S14" s="17">
        <f>+'[19]PCA-PCF'!$C13</f>
        <v>150.959</v>
      </c>
      <c r="T14" s="17">
        <f>+'[20]PCA-PCF'!$C13</f>
        <v>152.20269999999999</v>
      </c>
      <c r="U14" s="17">
        <f>+'[21]PCA-PCF'!$C13</f>
        <v>150.5454</v>
      </c>
      <c r="V14" s="17">
        <f>+'[22]PCA-PCF'!$C13</f>
        <v>146.93639999999999</v>
      </c>
      <c r="W14" s="17">
        <f>+'[23]PCA-PCF'!$C13</f>
        <v>161.41999999999999</v>
      </c>
      <c r="X14" s="17">
        <f>+'[24]PCA-PCF'!$C13</f>
        <v>151.20009999999999</v>
      </c>
      <c r="Y14" s="17">
        <f>+'[25]PCA-PCF'!$C13</f>
        <v>150.70060000000001</v>
      </c>
      <c r="Z14" s="17">
        <f>+'[26]PCA-PCF'!$C13</f>
        <v>150.12562</v>
      </c>
      <c r="AA14" s="17">
        <f>+'[27]PCA-PCF'!$C13</f>
        <v>150.87209999999999</v>
      </c>
      <c r="AB14" s="17">
        <f>+'[28]PCA-PCF'!$C13</f>
        <v>151.6671</v>
      </c>
      <c r="AC14" s="17">
        <f>+'[29]PCA-PCF'!$C13</f>
        <v>150.39888833333299</v>
      </c>
      <c r="AD14" s="17">
        <f>+'[30]PCA-PCF'!$C13</f>
        <v>151.256</v>
      </c>
      <c r="AE14" s="17">
        <f>+'[31]PCA-PCF'!$C13</f>
        <v>151.256</v>
      </c>
      <c r="AF14" s="17">
        <f>+'[32]PCA-PCF'!$C13</f>
        <v>151.256</v>
      </c>
      <c r="AG14" s="17">
        <f>+'[33]PCA-PCF'!$C13</f>
        <v>148.97570166666699</v>
      </c>
    </row>
    <row r="15" spans="1:33" ht="20.100000000000001" customHeight="1" x14ac:dyDescent="0.25">
      <c r="A15" s="15"/>
      <c r="B15" s="16">
        <v>0.125</v>
      </c>
      <c r="C15" s="17">
        <f>+'[3]PCA-PCF'!$C14</f>
        <v>161.27000000000001</v>
      </c>
      <c r="D15" s="17">
        <f>+'[4]PCA-PCF'!$C14</f>
        <v>159.3057</v>
      </c>
      <c r="E15" s="17">
        <f>+'[5]PCA-PCF'!$C14</f>
        <v>159.53299999999999</v>
      </c>
      <c r="F15" s="17">
        <f>+'[6]PCA-PCF'!$C14</f>
        <v>174.86699999999999</v>
      </c>
      <c r="G15" s="17">
        <f>+'[7]PCA-PCF'!$C14</f>
        <v>161.27000000000001</v>
      </c>
      <c r="H15" s="17">
        <f>+'[8]PCA-PCF'!$C14</f>
        <v>161.27000000000001</v>
      </c>
      <c r="I15" s="17">
        <f>+'[9]PCA-PCF'!$C14</f>
        <v>146.4547</v>
      </c>
      <c r="J15" s="17">
        <f>+'[10]PCA-PCF'!$C14</f>
        <v>145.922</v>
      </c>
      <c r="K15" s="17">
        <f>+'[11]PCA-PCF'!$C14</f>
        <v>147.6558</v>
      </c>
      <c r="L15" s="17">
        <f>+'[12]PCA-PCF'!$C14</f>
        <v>147.9905</v>
      </c>
      <c r="M15" s="17">
        <f>+'[13]PCA-PCF'!$C14</f>
        <v>159.97</v>
      </c>
      <c r="N15" s="17">
        <f>+'[14]PCA-PCF'!$C14</f>
        <v>154.08070000000001</v>
      </c>
      <c r="O15" s="17">
        <f>+'[15]PCA-PCF'!$C14</f>
        <v>159.97</v>
      </c>
      <c r="P15" s="17">
        <f>+'[16]PCA-PCF'!$C14</f>
        <v>162.12200000000001</v>
      </c>
      <c r="Q15" s="17">
        <f>+'[17]PCA-PCF'!$C14</f>
        <v>146.4521</v>
      </c>
      <c r="R15" s="17">
        <f>+'[18]PCA-PCF'!$C14</f>
        <v>162.12200000000001</v>
      </c>
      <c r="S15" s="17">
        <f>+'[19]PCA-PCF'!$C14</f>
        <v>162.12200000000001</v>
      </c>
      <c r="T15" s="17">
        <f>+'[20]PCA-PCF'!$C14</f>
        <v>162.12200000000001</v>
      </c>
      <c r="U15" s="17">
        <f>+'[21]PCA-PCF'!$C14</f>
        <v>150.943501666667</v>
      </c>
      <c r="V15" s="17">
        <f>+'[22]PCA-PCF'!$C14</f>
        <v>147.17619999999999</v>
      </c>
      <c r="W15" s="17">
        <f>+'[23]PCA-PCF'!$C14</f>
        <v>154.7833</v>
      </c>
      <c r="X15" s="17">
        <f>+'[24]PCA-PCF'!$C14</f>
        <v>154.29640000000001</v>
      </c>
      <c r="Y15" s="17">
        <f>+'[25]PCA-PCF'!$C14</f>
        <v>151.23849999999999</v>
      </c>
      <c r="Z15" s="17">
        <f>+'[26]PCA-PCF'!$C14</f>
        <v>148.9813</v>
      </c>
      <c r="AA15" s="17">
        <f>+'[27]PCA-PCF'!$C14</f>
        <v>150.87209999999999</v>
      </c>
      <c r="AB15" s="17">
        <f>+'[28]PCA-PCF'!$C14</f>
        <v>151.6164</v>
      </c>
      <c r="AC15" s="17">
        <f>+'[29]PCA-PCF'!$C14</f>
        <v>150.62691000000001</v>
      </c>
      <c r="AD15" s="17">
        <f>+'[30]PCA-PCF'!$C14</f>
        <v>151.256</v>
      </c>
      <c r="AE15" s="17">
        <f>+'[31]PCA-PCF'!$C14</f>
        <v>151.256</v>
      </c>
      <c r="AF15" s="17">
        <f>+'[32]PCA-PCF'!$C14</f>
        <v>150.393413333333</v>
      </c>
      <c r="AG15" s="17">
        <f>+'[33]PCA-PCF'!$C14</f>
        <v>145.66204500000001</v>
      </c>
    </row>
    <row r="16" spans="1:33" ht="20.100000000000001" customHeight="1" x14ac:dyDescent="0.25">
      <c r="A16" s="15"/>
      <c r="B16" s="16">
        <v>0.16666666666666699</v>
      </c>
      <c r="C16" s="17">
        <f>+'[3]PCA-PCF'!$C15</f>
        <v>161.27000000000001</v>
      </c>
      <c r="D16" s="17">
        <f>+'[4]PCA-PCF'!$C15</f>
        <v>161.27000000000001</v>
      </c>
      <c r="E16" s="17">
        <f>+'[5]PCA-PCF'!$C15</f>
        <v>161.27000000000001</v>
      </c>
      <c r="F16" s="17">
        <f>+'[6]PCA-PCF'!$C15</f>
        <v>156.3109</v>
      </c>
      <c r="G16" s="17">
        <f>+'[7]PCA-PCF'!$C15</f>
        <v>147.84270000000001</v>
      </c>
      <c r="H16" s="17">
        <f>+'[8]PCA-PCF'!$C15</f>
        <v>161.27000000000001</v>
      </c>
      <c r="I16" s="17">
        <f>+'[9]PCA-PCF'!$C15</f>
        <v>159.97</v>
      </c>
      <c r="J16" s="17">
        <f>+'[10]PCA-PCF'!$C15</f>
        <v>146.72929999999999</v>
      </c>
      <c r="K16" s="17">
        <f>+'[11]PCA-PCF'!$C15</f>
        <v>147.608</v>
      </c>
      <c r="L16" s="17">
        <f>+'[12]PCA-PCF'!$C15</f>
        <v>147.608</v>
      </c>
      <c r="M16" s="17">
        <f>+'[13]PCA-PCF'!$C15</f>
        <v>159.97</v>
      </c>
      <c r="N16" s="17">
        <f>+'[14]PCA-PCF'!$C15</f>
        <v>155.2413</v>
      </c>
      <c r="O16" s="17">
        <f>+'[15]PCA-PCF'!$C15</f>
        <v>154.8032</v>
      </c>
      <c r="P16" s="17">
        <f>+'[16]PCA-PCF'!$C15</f>
        <v>162.12200000000001</v>
      </c>
      <c r="Q16" s="17">
        <f>+'[17]PCA-PCF'!$C15</f>
        <v>139.52500000000001</v>
      </c>
      <c r="R16" s="17">
        <f>+'[18]PCA-PCF'!$C15</f>
        <v>150.81989999999999</v>
      </c>
      <c r="S16" s="17">
        <f>+'[19]PCA-PCF'!$C15</f>
        <v>150.959</v>
      </c>
      <c r="T16" s="17">
        <f>+'[20]PCA-PCF'!$C15</f>
        <v>166.95850999999999</v>
      </c>
      <c r="U16" s="17">
        <f>+'[21]PCA-PCF'!$C15</f>
        <v>157.54740000000001</v>
      </c>
      <c r="V16" s="17">
        <f>+'[22]PCA-PCF'!$C15</f>
        <v>139.9314</v>
      </c>
      <c r="W16" s="17">
        <f>+'[23]PCA-PCF'!$C15</f>
        <v>161.41999999999999</v>
      </c>
      <c r="X16" s="17">
        <f>+'[24]PCA-PCF'!$C15</f>
        <v>150.87209999999999</v>
      </c>
      <c r="Y16" s="17">
        <f>+'[25]PCA-PCF'!$C15</f>
        <v>145.40620000000001</v>
      </c>
      <c r="Z16" s="17">
        <f>+'[26]PCA-PCF'!$C15</f>
        <v>160.269466666667</v>
      </c>
      <c r="AA16" s="17">
        <f>+'[27]PCA-PCF'!$C15</f>
        <v>150.87209999999999</v>
      </c>
      <c r="AB16" s="17">
        <f>+'[28]PCA-PCF'!$C15</f>
        <v>151.6062</v>
      </c>
      <c r="AC16" s="17">
        <f>+'[29]PCA-PCF'!$C15</f>
        <v>157.08237</v>
      </c>
      <c r="AD16" s="17">
        <f>+'[30]PCA-PCF'!$C15</f>
        <v>151.256</v>
      </c>
      <c r="AE16" s="17">
        <f>+'[31]PCA-PCF'!$C15</f>
        <v>151.256</v>
      </c>
      <c r="AF16" s="17">
        <f>+'[32]PCA-PCF'!$C15</f>
        <v>145.16567000000001</v>
      </c>
      <c r="AG16" s="17">
        <f>+'[33]PCA-PCF'!$C15</f>
        <v>145.836626666667</v>
      </c>
    </row>
    <row r="17" spans="1:108" ht="20.100000000000001" customHeight="1" x14ac:dyDescent="0.25">
      <c r="A17" s="15"/>
      <c r="B17" s="16">
        <v>0.20833333333333301</v>
      </c>
      <c r="C17" s="17">
        <f>+'[3]PCA-PCF'!$C16</f>
        <v>161.27000000000001</v>
      </c>
      <c r="D17" s="17">
        <f>+'[4]PCA-PCF'!$C16</f>
        <v>159.3057</v>
      </c>
      <c r="E17" s="17">
        <f>+'[5]PCA-PCF'!$C16</f>
        <v>161.27000000000001</v>
      </c>
      <c r="F17" s="17">
        <f>+'[6]PCA-PCF'!$C16</f>
        <v>158.2473</v>
      </c>
      <c r="G17" s="17">
        <f>+'[7]PCA-PCF'!$C16</f>
        <v>161.27000000000001</v>
      </c>
      <c r="H17" s="17">
        <f>+'[8]PCA-PCF'!$C16</f>
        <v>161.27000000000001</v>
      </c>
      <c r="I17" s="17">
        <f>+'[9]PCA-PCF'!$C16</f>
        <v>159.97</v>
      </c>
      <c r="J17" s="17">
        <f>+'[10]PCA-PCF'!$C16</f>
        <v>159.97</v>
      </c>
      <c r="K17" s="17">
        <f>+'[11]PCA-PCF'!$C16</f>
        <v>159.97</v>
      </c>
      <c r="L17" s="17">
        <f>+'[12]PCA-PCF'!$C16</f>
        <v>147.0617</v>
      </c>
      <c r="M17" s="17">
        <f>+'[13]PCA-PCF'!$C16</f>
        <v>159.97</v>
      </c>
      <c r="N17" s="17">
        <f>+'[14]PCA-PCF'!$C16</f>
        <v>153.78659999999999</v>
      </c>
      <c r="O17" s="17">
        <f>+'[15]PCA-PCF'!$C16</f>
        <v>155.66079999999999</v>
      </c>
      <c r="P17" s="17">
        <f>+'[16]PCA-PCF'!$C16</f>
        <v>162.12200000000001</v>
      </c>
      <c r="Q17" s="17">
        <f>+'[17]PCA-PCF'!$C16</f>
        <v>162.12200000000001</v>
      </c>
      <c r="R17" s="17">
        <f>+'[18]PCA-PCF'!$C16</f>
        <v>150.20760000000001</v>
      </c>
      <c r="S17" s="17">
        <f>+'[19]PCA-PCF'!$C16</f>
        <v>162.12200000000001</v>
      </c>
      <c r="T17" s="17">
        <f>+'[20]PCA-PCF'!$C16</f>
        <v>150.959</v>
      </c>
      <c r="U17" s="17">
        <f>+'[21]PCA-PCF'!$C16</f>
        <v>149.21559999999999</v>
      </c>
      <c r="V17" s="17">
        <f>+'[22]PCA-PCF'!$C16</f>
        <v>162.12200000000001</v>
      </c>
      <c r="W17" s="17">
        <f>+'[23]PCA-PCF'!$C16</f>
        <v>161.41999999999999</v>
      </c>
      <c r="X17" s="17">
        <f>+'[24]PCA-PCF'!$C16</f>
        <v>159.83781500000001</v>
      </c>
      <c r="Y17" s="17">
        <f>+'[25]PCA-PCF'!$C16</f>
        <v>150.38460000000001</v>
      </c>
      <c r="Z17" s="17">
        <f>+'[26]PCA-PCF'!$C16</f>
        <v>151.0487</v>
      </c>
      <c r="AA17" s="17">
        <f>+'[27]PCA-PCF'!$C16</f>
        <v>150.87209999999999</v>
      </c>
      <c r="AB17" s="17">
        <f>+'[28]PCA-PCF'!$C16</f>
        <v>153.42391333333299</v>
      </c>
      <c r="AC17" s="17">
        <f>+'[29]PCA-PCF'!$C16</f>
        <v>157.82957999999999</v>
      </c>
      <c r="AD17" s="17">
        <f>+'[30]PCA-PCF'!$C16</f>
        <v>157.25036</v>
      </c>
      <c r="AE17" s="17">
        <f>+'[31]PCA-PCF'!$C16</f>
        <v>151.256</v>
      </c>
      <c r="AF17" s="17">
        <f>+'[32]PCA-PCF'!$C16</f>
        <v>145.647265</v>
      </c>
      <c r="AG17" s="17">
        <f>+'[33]PCA-PCF'!$C16</f>
        <v>146.56810666666701</v>
      </c>
    </row>
    <row r="18" spans="1:108" ht="20.100000000000001" customHeight="1" x14ac:dyDescent="0.25">
      <c r="A18" s="15"/>
      <c r="B18" s="16">
        <v>0.25</v>
      </c>
      <c r="C18" s="17">
        <f>+'[3]PCA-PCF'!$C17</f>
        <v>156.33959999999999</v>
      </c>
      <c r="D18" s="17">
        <f>+'[4]PCA-PCF'!$C17</f>
        <v>161.27000000000001</v>
      </c>
      <c r="E18" s="17">
        <f>+'[5]PCA-PCF'!$C17</f>
        <v>159.53299999999999</v>
      </c>
      <c r="F18" s="17">
        <f>+'[6]PCA-PCF'!$C17</f>
        <v>149.8262</v>
      </c>
      <c r="G18" s="17">
        <f>+'[7]PCA-PCF'!$C17</f>
        <v>149.48750000000001</v>
      </c>
      <c r="H18" s="17">
        <f>+'[8]PCA-PCF'!$C17</f>
        <v>161.27000000000001</v>
      </c>
      <c r="I18" s="17">
        <f>+'[9]PCA-PCF'!$C17</f>
        <v>145.3997</v>
      </c>
      <c r="J18" s="17">
        <f>+'[10]PCA-PCF'!$C17</f>
        <v>159.97</v>
      </c>
      <c r="K18" s="17">
        <f>+'[11]PCA-PCF'!$C17</f>
        <v>145.3047</v>
      </c>
      <c r="L18" s="17">
        <f>+'[12]PCA-PCF'!$C17</f>
        <v>146.30189999999999</v>
      </c>
      <c r="M18" s="17">
        <f>+'[13]PCA-PCF'!$C17</f>
        <v>146.58690000000001</v>
      </c>
      <c r="N18" s="17">
        <f>+'[14]PCA-PCF'!$C17</f>
        <v>153.9034</v>
      </c>
      <c r="O18" s="17">
        <f>+'[15]PCA-PCF'!$C17</f>
        <v>152.63579999999999</v>
      </c>
      <c r="P18" s="17">
        <f>+'[16]PCA-PCF'!$C17</f>
        <v>162.12200000000001</v>
      </c>
      <c r="Q18" s="17">
        <f>+'[17]PCA-PCF'!$C17</f>
        <v>162.12200000000001</v>
      </c>
      <c r="R18" s="17">
        <f>+'[18]PCA-PCF'!$C17</f>
        <v>162.12200000000001</v>
      </c>
      <c r="S18" s="17">
        <f>+'[19]PCA-PCF'!$C17</f>
        <v>153.02930000000001</v>
      </c>
      <c r="T18" s="17">
        <f>+'[20]PCA-PCF'!$C17</f>
        <v>150.86536000000001</v>
      </c>
      <c r="U18" s="17">
        <f>+'[21]PCA-PCF'!$C17</f>
        <v>149.53489999999999</v>
      </c>
      <c r="V18" s="17">
        <f>+'[22]PCA-PCF'!$C17</f>
        <v>162.12200000000001</v>
      </c>
      <c r="W18" s="17">
        <f>+'[23]PCA-PCF'!$C17</f>
        <v>161.41999999999999</v>
      </c>
      <c r="X18" s="17">
        <f>+'[24]PCA-PCF'!$C17</f>
        <v>150.87209999999999</v>
      </c>
      <c r="Y18" s="17">
        <f>+'[25]PCA-PCF'!$C17</f>
        <v>152.327853333333</v>
      </c>
      <c r="Z18" s="17">
        <f>+'[26]PCA-PCF'!$C17</f>
        <v>150.60560000000001</v>
      </c>
      <c r="AA18" s="17">
        <f>+'[27]PCA-PCF'!$C17</f>
        <v>156.767126666667</v>
      </c>
      <c r="AB18" s="17">
        <f>+'[28]PCA-PCF'!$C17</f>
        <v>154.13971000000001</v>
      </c>
      <c r="AC18" s="17">
        <f>+'[29]PCA-PCF'!$C17</f>
        <v>158.48912999999999</v>
      </c>
      <c r="AD18" s="17">
        <f>+'[30]PCA-PCF'!$C17</f>
        <v>157.159703333333</v>
      </c>
      <c r="AE18" s="17">
        <f>+'[31]PCA-PCF'!$C17</f>
        <v>151.256</v>
      </c>
      <c r="AF18" s="17">
        <f>+'[32]PCA-PCF'!$C17</f>
        <v>148.79577</v>
      </c>
      <c r="AG18" s="17">
        <f>+'[33]PCA-PCF'!$C17</f>
        <v>150.77930000000001</v>
      </c>
    </row>
    <row r="19" spans="1:108" ht="20.100000000000001" customHeight="1" x14ac:dyDescent="0.25">
      <c r="A19" s="15"/>
      <c r="B19" s="16">
        <v>0.29166666666666702</v>
      </c>
      <c r="C19" s="17">
        <f>+'[3]PCA-PCF'!$C18</f>
        <v>155.43029999999999</v>
      </c>
      <c r="D19" s="17">
        <f>+'[4]PCA-PCF'!$C18</f>
        <v>161.27000000000001</v>
      </c>
      <c r="E19" s="17">
        <f>+'[5]PCA-PCF'!$C18</f>
        <v>159.53299999999999</v>
      </c>
      <c r="F19" s="17">
        <f>+'[6]PCA-PCF'!$C18</f>
        <v>161.27000000000001</v>
      </c>
      <c r="G19" s="17">
        <f>+'[7]PCA-PCF'!$C18</f>
        <v>161.27000000000001</v>
      </c>
      <c r="H19" s="17">
        <f>+'[8]PCA-PCF'!$C18</f>
        <v>161.27000000000001</v>
      </c>
      <c r="I19" s="17">
        <f>+'[9]PCA-PCF'!$C18</f>
        <v>159.97</v>
      </c>
      <c r="J19" s="17">
        <f>+'[10]PCA-PCF'!$C18</f>
        <v>159.97</v>
      </c>
      <c r="K19" s="17">
        <f>+'[11]PCA-PCF'!$C18</f>
        <v>159.97</v>
      </c>
      <c r="L19" s="17">
        <f>+'[12]PCA-PCF'!$C18</f>
        <v>159.97</v>
      </c>
      <c r="M19" s="17">
        <f>+'[13]PCA-PCF'!$C18</f>
        <v>159.97</v>
      </c>
      <c r="N19" s="17">
        <f>+'[14]PCA-PCF'!$C18</f>
        <v>159.97</v>
      </c>
      <c r="O19" s="17">
        <f>+'[15]PCA-PCF'!$C18</f>
        <v>149.7757</v>
      </c>
      <c r="P19" s="17">
        <f>+'[16]PCA-PCF'!$C18</f>
        <v>162.12200000000001</v>
      </c>
      <c r="Q19" s="17">
        <f>+'[17]PCA-PCF'!$C18</f>
        <v>162.12200000000001</v>
      </c>
      <c r="R19" s="17">
        <f>+'[18]PCA-PCF'!$C18</f>
        <v>150.959</v>
      </c>
      <c r="S19" s="17">
        <f>+'[19]PCA-PCF'!$C18</f>
        <v>150.959</v>
      </c>
      <c r="T19" s="17">
        <f>+'[20]PCA-PCF'!$C18</f>
        <v>150.71430000000001</v>
      </c>
      <c r="U19" s="17">
        <f>+'[21]PCA-PCF'!$C18</f>
        <v>145.4229</v>
      </c>
      <c r="V19" s="17">
        <f>+'[22]PCA-PCF'!$C18</f>
        <v>162.12200000000001</v>
      </c>
      <c r="W19" s="17">
        <f>+'[23]PCA-PCF'!$C18</f>
        <v>161.41999999999999</v>
      </c>
      <c r="X19" s="17">
        <f>+'[24]PCA-PCF'!$C18</f>
        <v>150.87209999999999</v>
      </c>
      <c r="Y19" s="17">
        <f>+'[25]PCA-PCF'!$C18</f>
        <v>150.801975</v>
      </c>
      <c r="Z19" s="17">
        <f>+'[26]PCA-PCF'!$C18</f>
        <v>150.20480000000001</v>
      </c>
      <c r="AA19" s="17">
        <f>+'[27]PCA-PCF'!$C18</f>
        <v>150.87209999999999</v>
      </c>
      <c r="AB19" s="17">
        <f>+'[28]PCA-PCF'!$C18</f>
        <v>150.2259</v>
      </c>
      <c r="AC19" s="17">
        <f>+'[29]PCA-PCF'!$C18</f>
        <v>150.92605166666701</v>
      </c>
      <c r="AD19" s="17">
        <f>+'[30]PCA-PCF'!$C18</f>
        <v>156.806726666667</v>
      </c>
      <c r="AE19" s="17">
        <f>+'[31]PCA-PCF'!$C18</f>
        <v>151.256</v>
      </c>
      <c r="AF19" s="17">
        <f>+'[32]PCA-PCF'!$C18</f>
        <v>149.937003333333</v>
      </c>
      <c r="AG19" s="17">
        <f>+'[33]PCA-PCF'!$C18</f>
        <v>151.256</v>
      </c>
    </row>
    <row r="20" spans="1:108" ht="20.100000000000001" customHeight="1" x14ac:dyDescent="0.25">
      <c r="A20" s="15"/>
      <c r="B20" s="16">
        <v>0.33333333333333298</v>
      </c>
      <c r="C20" s="17">
        <f>+'[3]PCA-PCF'!$C19</f>
        <v>161.27000000000001</v>
      </c>
      <c r="D20" s="17">
        <f>+'[4]PCA-PCF'!$C19</f>
        <v>162.38419999999999</v>
      </c>
      <c r="E20" s="17">
        <f>+'[5]PCA-PCF'!$C19</f>
        <v>161.27000000000001</v>
      </c>
      <c r="F20" s="17">
        <f>+'[6]PCA-PCF'!$C19</f>
        <v>161.27000000000001</v>
      </c>
      <c r="G20" s="17">
        <f>+'[7]PCA-PCF'!$C19</f>
        <v>161.88200000000001</v>
      </c>
      <c r="H20" s="17">
        <f>+'[8]PCA-PCF'!$C19</f>
        <v>161.27000000000001</v>
      </c>
      <c r="I20" s="17">
        <f>+'[9]PCA-PCF'!$C19</f>
        <v>159.97</v>
      </c>
      <c r="J20" s="17">
        <f>+'[10]PCA-PCF'!$C19</f>
        <v>159.97</v>
      </c>
      <c r="K20" s="17">
        <f>+'[11]PCA-PCF'!$C19</f>
        <v>159.97</v>
      </c>
      <c r="L20" s="17">
        <f>+'[12]PCA-PCF'!$C19</f>
        <v>167.61884166666701</v>
      </c>
      <c r="M20" s="17">
        <f>+'[13]PCA-PCF'!$C19</f>
        <v>160.20616666666601</v>
      </c>
      <c r="N20" s="17">
        <f>+'[14]PCA-PCF'!$C19</f>
        <v>159.97</v>
      </c>
      <c r="O20" s="17">
        <f>+'[15]PCA-PCF'!$C19</f>
        <v>159.97</v>
      </c>
      <c r="P20" s="17">
        <f>+'[16]PCA-PCF'!$C19</f>
        <v>162.12200000000001</v>
      </c>
      <c r="Q20" s="17">
        <f>+'[17]PCA-PCF'!$C19</f>
        <v>175.9222</v>
      </c>
      <c r="R20" s="17">
        <f>+'[18]PCA-PCF'!$C19</f>
        <v>150.959</v>
      </c>
      <c r="S20" s="17">
        <f>+'[19]PCA-PCF'!$C19</f>
        <v>156.50149999999999</v>
      </c>
      <c r="T20" s="17">
        <f>+'[20]PCA-PCF'!$C19</f>
        <v>162.842516666667</v>
      </c>
      <c r="U20" s="17">
        <f>+'[21]PCA-PCF'!$C19</f>
        <v>144.86359999999999</v>
      </c>
      <c r="V20" s="17">
        <f>+'[22]PCA-PCF'!$C19</f>
        <v>162.12200000000001</v>
      </c>
      <c r="W20" s="17">
        <f>+'[23]PCA-PCF'!$C19</f>
        <v>152.48949999999999</v>
      </c>
      <c r="X20" s="17">
        <f>+'[24]PCA-PCF'!$C19</f>
        <v>163.50829999999999</v>
      </c>
      <c r="Y20" s="17">
        <f>+'[25]PCA-PCF'!$C19</f>
        <v>150.87209999999999</v>
      </c>
      <c r="Z20" s="17">
        <f>+'[26]PCA-PCF'!$C19</f>
        <v>150.83094</v>
      </c>
      <c r="AA20" s="17">
        <f>+'[27]PCA-PCF'!$C19</f>
        <v>156.86426</v>
      </c>
      <c r="AB20" s="17">
        <f>+'[28]PCA-PCF'!$C19</f>
        <v>155.50781166666701</v>
      </c>
      <c r="AC20" s="17">
        <f>+'[29]PCA-PCF'!$C19</f>
        <v>151.23849999999999</v>
      </c>
      <c r="AD20" s="17">
        <f>+'[30]PCA-PCF'!$C19</f>
        <v>153.3776</v>
      </c>
      <c r="AE20" s="17">
        <f>+'[31]PCA-PCF'!$C19</f>
        <v>151.256</v>
      </c>
      <c r="AF20" s="17">
        <f>+'[32]PCA-PCF'!$C19</f>
        <v>153.38541000000001</v>
      </c>
      <c r="AG20" s="17">
        <f>+'[33]PCA-PCF'!$C19</f>
        <v>152.971441666667</v>
      </c>
    </row>
    <row r="21" spans="1:108" ht="20.100000000000001" customHeight="1" x14ac:dyDescent="0.25">
      <c r="A21" s="15"/>
      <c r="B21" s="16">
        <v>0.375</v>
      </c>
      <c r="C21" s="17">
        <f>+'[3]PCA-PCF'!$C20</f>
        <v>159.3057</v>
      </c>
      <c r="D21" s="17">
        <f>+'[4]PCA-PCF'!$C20</f>
        <v>162.54509999999999</v>
      </c>
      <c r="E21" s="17">
        <f>+'[5]PCA-PCF'!$C20</f>
        <v>168.03673000000001</v>
      </c>
      <c r="F21" s="17">
        <f>+'[6]PCA-PCF'!$C20</f>
        <v>163.5</v>
      </c>
      <c r="G21" s="17">
        <f>+'[7]PCA-PCF'!$C20</f>
        <v>161.27000000000001</v>
      </c>
      <c r="H21" s="17">
        <f>+'[8]PCA-PCF'!$C20</f>
        <v>161.27000000000001</v>
      </c>
      <c r="I21" s="17">
        <f>+'[9]PCA-PCF'!$C20</f>
        <v>159.97</v>
      </c>
      <c r="J21" s="17">
        <f>+'[10]PCA-PCF'!$C20</f>
        <v>164.87074000000001</v>
      </c>
      <c r="K21" s="17">
        <f>+'[11]PCA-PCF'!$C20</f>
        <v>164.87370833333301</v>
      </c>
      <c r="L21" s="17">
        <f>+'[12]PCA-PCF'!$C20</f>
        <v>165.103565</v>
      </c>
      <c r="M21" s="17">
        <f>+'[13]PCA-PCF'!$C20</f>
        <v>164.51020333333301</v>
      </c>
      <c r="N21" s="17">
        <f>+'[14]PCA-PCF'!$C20</f>
        <v>159.97</v>
      </c>
      <c r="O21" s="17">
        <f>+'[15]PCA-PCF'!$C20</f>
        <v>159.97</v>
      </c>
      <c r="P21" s="17">
        <f>+'[16]PCA-PCF'!$C20</f>
        <v>162.12200000000001</v>
      </c>
      <c r="Q21" s="17">
        <f>+'[17]PCA-PCF'!$C20</f>
        <v>156.871238333333</v>
      </c>
      <c r="R21" s="17">
        <f>+'[18]PCA-PCF'!$C20</f>
        <v>162.12200000000001</v>
      </c>
      <c r="S21" s="17">
        <f>+'[19]PCA-PCF'!$C20</f>
        <v>163.60051999999999</v>
      </c>
      <c r="T21" s="17">
        <f>+'[20]PCA-PCF'!$C20</f>
        <v>168.01472000000001</v>
      </c>
      <c r="U21" s="17">
        <f>+'[21]PCA-PCF'!$C20</f>
        <v>149.1788</v>
      </c>
      <c r="V21" s="17">
        <f>+'[22]PCA-PCF'!$C20</f>
        <v>162.12200000000001</v>
      </c>
      <c r="W21" s="17">
        <f>+'[23]PCA-PCF'!$C20</f>
        <v>167.764896666667</v>
      </c>
      <c r="X21" s="17">
        <f>+'[24]PCA-PCF'!$C20</f>
        <v>166.73008666666701</v>
      </c>
      <c r="Y21" s="17">
        <f>+'[25]PCA-PCF'!$C20</f>
        <v>153.9528</v>
      </c>
      <c r="Z21" s="17">
        <f>+'[26]PCA-PCF'!$C20</f>
        <v>161.41999999999999</v>
      </c>
      <c r="AA21" s="17">
        <f>+'[27]PCA-PCF'!$C20</f>
        <v>165.404315</v>
      </c>
      <c r="AB21" s="17">
        <f>+'[28]PCA-PCF'!$C20</f>
        <v>155.61976000000001</v>
      </c>
      <c r="AC21" s="17">
        <f>+'[29]PCA-PCF'!$C20</f>
        <v>150.764843333333</v>
      </c>
      <c r="AD21" s="17">
        <f>+'[30]PCA-PCF'!$C20</f>
        <v>163.73761999999999</v>
      </c>
      <c r="AE21" s="17">
        <f>+'[31]PCA-PCF'!$C20</f>
        <v>177.661628333333</v>
      </c>
      <c r="AF21" s="17">
        <f>+'[32]PCA-PCF'!$C20</f>
        <v>156.05303833333301</v>
      </c>
      <c r="AG21" s="17">
        <f>+'[33]PCA-PCF'!$C20</f>
        <v>175.869036666667</v>
      </c>
    </row>
    <row r="22" spans="1:108" ht="20.100000000000001" customHeight="1" x14ac:dyDescent="0.25">
      <c r="A22" s="15"/>
      <c r="B22" s="16">
        <v>0.41666666666666702</v>
      </c>
      <c r="C22" s="17">
        <f>+'[3]PCA-PCF'!$C21</f>
        <v>161.27000000000001</v>
      </c>
      <c r="D22" s="17">
        <f>+'[4]PCA-PCF'!$C21</f>
        <v>169.4085</v>
      </c>
      <c r="E22" s="17">
        <f>+'[5]PCA-PCF'!$C21</f>
        <v>169.0274</v>
      </c>
      <c r="F22" s="17">
        <f>+'[6]PCA-PCF'!$C21</f>
        <v>161.27000000000001</v>
      </c>
      <c r="G22" s="17">
        <f>+'[7]PCA-PCF'!$C21</f>
        <v>169.297766666667</v>
      </c>
      <c r="H22" s="17">
        <f>+'[8]PCA-PCF'!$C21</f>
        <v>155.08690000000001</v>
      </c>
      <c r="I22" s="17">
        <f>+'[9]PCA-PCF'!$C21</f>
        <v>164.78487999999999</v>
      </c>
      <c r="J22" s="17">
        <f>+'[10]PCA-PCF'!$C21</f>
        <v>162.55414999999999</v>
      </c>
      <c r="K22" s="17">
        <f>+'[11]PCA-PCF'!$C21</f>
        <v>159.97</v>
      </c>
      <c r="L22" s="17">
        <f>+'[12]PCA-PCF'!$C21</f>
        <v>159.97</v>
      </c>
      <c r="M22" s="17">
        <f>+'[13]PCA-PCF'!$C21</f>
        <v>159.97</v>
      </c>
      <c r="N22" s="17">
        <f>+'[14]PCA-PCF'!$C21</f>
        <v>183.62</v>
      </c>
      <c r="O22" s="17">
        <f>+'[15]PCA-PCF'!$C21</f>
        <v>166.77622</v>
      </c>
      <c r="P22" s="17">
        <f>+'[16]PCA-PCF'!$C21</f>
        <v>168.75371000000001</v>
      </c>
      <c r="Q22" s="17">
        <f>+'[17]PCA-PCF'!$C21</f>
        <v>162.12200000000001</v>
      </c>
      <c r="R22" s="17">
        <f>+'[18]PCA-PCF'!$C21</f>
        <v>170.380416666667</v>
      </c>
      <c r="S22" s="17">
        <f>+'[19]PCA-PCF'!$C21</f>
        <v>162.12200000000001</v>
      </c>
      <c r="T22" s="17">
        <f>+'[20]PCA-PCF'!$C21</f>
        <v>160.7747</v>
      </c>
      <c r="U22" s="17">
        <f>+'[21]PCA-PCF'!$C21</f>
        <v>149.22790000000001</v>
      </c>
      <c r="V22" s="17">
        <f>+'[22]PCA-PCF'!$C21</f>
        <v>162.12200000000001</v>
      </c>
      <c r="W22" s="17">
        <f>+'[23]PCA-PCF'!$C21</f>
        <v>170.49179166666701</v>
      </c>
      <c r="X22" s="17">
        <f>+'[24]PCA-PCF'!$C21</f>
        <v>168.703763333333</v>
      </c>
      <c r="Y22" s="17">
        <f>+'[25]PCA-PCF'!$C21</f>
        <v>164.79061999999999</v>
      </c>
      <c r="Z22" s="17">
        <f>+'[26]PCA-PCF'!$C21</f>
        <v>161.29839999999999</v>
      </c>
      <c r="AA22" s="17">
        <f>+'[27]PCA-PCF'!$C21</f>
        <v>168.01344499999999</v>
      </c>
      <c r="AB22" s="17">
        <f>+'[28]PCA-PCF'!$C21</f>
        <v>165.64189999999999</v>
      </c>
      <c r="AC22" s="17">
        <f>+'[29]PCA-PCF'!$C21</f>
        <v>150.87209999999999</v>
      </c>
      <c r="AD22" s="17">
        <f>+'[30]PCA-PCF'!$C21</f>
        <v>164.48920000000001</v>
      </c>
      <c r="AE22" s="17">
        <f>+'[31]PCA-PCF'!$C21</f>
        <v>161.283165</v>
      </c>
      <c r="AF22" s="17">
        <f>+'[32]PCA-PCF'!$C21</f>
        <v>163.587613333333</v>
      </c>
      <c r="AG22" s="17">
        <f>+'[33]PCA-PCF'!$C21</f>
        <v>181.81</v>
      </c>
    </row>
    <row r="23" spans="1:108" ht="20.100000000000001" customHeight="1" x14ac:dyDescent="0.25">
      <c r="A23" s="15"/>
      <c r="B23" s="16">
        <v>0.45833333333333298</v>
      </c>
      <c r="C23" s="17">
        <f>+'[3]PCA-PCF'!$C22</f>
        <v>164.07990000000001</v>
      </c>
      <c r="D23" s="17">
        <f>+'[4]PCA-PCF'!$C22</f>
        <v>168.27969999999999</v>
      </c>
      <c r="E23" s="17">
        <f>+'[5]PCA-PCF'!$C22</f>
        <v>169.20230000000001</v>
      </c>
      <c r="F23" s="17">
        <f>+'[6]PCA-PCF'!$C22</f>
        <v>163.5</v>
      </c>
      <c r="G23" s="17">
        <f>+'[7]PCA-PCF'!$C22</f>
        <v>163.5</v>
      </c>
      <c r="H23" s="17">
        <f>+'[8]PCA-PCF'!$C22</f>
        <v>161.27000000000001</v>
      </c>
      <c r="I23" s="17">
        <f>+'[9]PCA-PCF'!$C22</f>
        <v>159.97</v>
      </c>
      <c r="J23" s="17">
        <f>+'[10]PCA-PCF'!$C22</f>
        <v>169.76815500000001</v>
      </c>
      <c r="K23" s="17">
        <f>+'[11]PCA-PCF'!$C22</f>
        <v>164.90899999999999</v>
      </c>
      <c r="L23" s="17">
        <f>+'[12]PCA-PCF'!$C22</f>
        <v>159.97</v>
      </c>
      <c r="M23" s="17">
        <f>+'[13]PCA-PCF'!$C22</f>
        <v>167.91007833333299</v>
      </c>
      <c r="N23" s="17">
        <f>+'[14]PCA-PCF'!$C22</f>
        <v>156.77279999999999</v>
      </c>
      <c r="O23" s="17">
        <f>+'[15]PCA-PCF'!$C22</f>
        <v>165.03461999999999</v>
      </c>
      <c r="P23" s="17">
        <f>+'[16]PCA-PCF'!$C22</f>
        <v>165.032025</v>
      </c>
      <c r="Q23" s="17">
        <f>+'[17]PCA-PCF'!$C22</f>
        <v>162.12200000000001</v>
      </c>
      <c r="R23" s="17">
        <f>+'[18]PCA-PCF'!$C22</f>
        <v>162.12200000000001</v>
      </c>
      <c r="S23" s="17">
        <f>+'[19]PCA-PCF'!$C22</f>
        <v>162.12200000000001</v>
      </c>
      <c r="T23" s="17">
        <f>+'[20]PCA-PCF'!$C22</f>
        <v>172.3245</v>
      </c>
      <c r="U23" s="17">
        <f>+'[21]PCA-PCF'!$C22</f>
        <v>162.12200000000001</v>
      </c>
      <c r="V23" s="17">
        <f>+'[22]PCA-PCF'!$C22</f>
        <v>162.12200000000001</v>
      </c>
      <c r="W23" s="17">
        <f>+'[23]PCA-PCF'!$C22</f>
        <v>161.41999999999999</v>
      </c>
      <c r="X23" s="17">
        <f>+'[24]PCA-PCF'!$C22</f>
        <v>161.41999999999999</v>
      </c>
      <c r="Y23" s="17">
        <f>+'[25]PCA-PCF'!$C22</f>
        <v>166.15344999999999</v>
      </c>
      <c r="Z23" s="17">
        <f>+'[26]PCA-PCF'!$C22</f>
        <v>166.466725</v>
      </c>
      <c r="AA23" s="17">
        <f>+'[27]PCA-PCF'!$C22</f>
        <v>166.51915666666699</v>
      </c>
      <c r="AB23" s="17">
        <f>+'[28]PCA-PCF'!$C22</f>
        <v>175.89</v>
      </c>
      <c r="AC23" s="17">
        <f>+'[29]PCA-PCF'!$C22</f>
        <v>150.87209999999999</v>
      </c>
      <c r="AD23" s="17">
        <f>+'[30]PCA-PCF'!$C22</f>
        <v>161.03479999999999</v>
      </c>
      <c r="AE23" s="17">
        <f>+'[31]PCA-PCF'!$C22</f>
        <v>162.28285333333301</v>
      </c>
      <c r="AF23" s="17">
        <f>+'[32]PCA-PCF'!$C22</f>
        <v>163.93408833333299</v>
      </c>
      <c r="AG23" s="17">
        <f>+'[33]PCA-PCF'!$C22</f>
        <v>181.81</v>
      </c>
    </row>
    <row r="24" spans="1:108" ht="20.100000000000001" customHeight="1" x14ac:dyDescent="0.25">
      <c r="A24" s="15"/>
      <c r="B24" s="16">
        <v>0.5</v>
      </c>
      <c r="C24" s="17">
        <f>+'[3]PCA-PCF'!$C23</f>
        <v>167.614</v>
      </c>
      <c r="D24" s="17">
        <f>+'[4]PCA-PCF'!$C23</f>
        <v>168.20939999999999</v>
      </c>
      <c r="E24" s="17">
        <f>+'[5]PCA-PCF'!$C23</f>
        <v>169.25219999999999</v>
      </c>
      <c r="F24" s="17">
        <f>+'[6]PCA-PCF'!$C23</f>
        <v>163.5</v>
      </c>
      <c r="G24" s="17">
        <f>+'[7]PCA-PCF'!$C23</f>
        <v>164.19890000000001</v>
      </c>
      <c r="H24" s="17">
        <f>+'[8]PCA-PCF'!$C23</f>
        <v>161.27000000000001</v>
      </c>
      <c r="I24" s="17">
        <f>+'[9]PCA-PCF'!$C23</f>
        <v>159.97</v>
      </c>
      <c r="J24" s="17">
        <f>+'[10]PCA-PCF'!$C23</f>
        <v>170.801858333333</v>
      </c>
      <c r="K24" s="17">
        <f>+'[11]PCA-PCF'!$C23</f>
        <v>164.90899999999999</v>
      </c>
      <c r="L24" s="17">
        <f>+'[12]PCA-PCF'!$C23</f>
        <v>161.61633333333299</v>
      </c>
      <c r="M24" s="17">
        <f>+'[13]PCA-PCF'!$C23</f>
        <v>166.5342</v>
      </c>
      <c r="N24" s="17">
        <f>+'[14]PCA-PCF'!$C23</f>
        <v>159.97</v>
      </c>
      <c r="O24" s="17">
        <f>+'[15]PCA-PCF'!$C23</f>
        <v>156.82550000000001</v>
      </c>
      <c r="P24" s="17">
        <f>+'[16]PCA-PCF'!$C23</f>
        <v>162.12200000000001</v>
      </c>
      <c r="Q24" s="17">
        <f>+'[17]PCA-PCF'!$C23</f>
        <v>162.12200000000001</v>
      </c>
      <c r="R24" s="17">
        <f>+'[18]PCA-PCF'!$C23</f>
        <v>162.12200000000001</v>
      </c>
      <c r="S24" s="17">
        <f>+'[19]PCA-PCF'!$C23</f>
        <v>164.80128999999999</v>
      </c>
      <c r="T24" s="17">
        <f>+'[20]PCA-PCF'!$C23</f>
        <v>167.04787999999999</v>
      </c>
      <c r="U24" s="17">
        <f>+'[21]PCA-PCF'!$C23</f>
        <v>162.12200000000001</v>
      </c>
      <c r="V24" s="17">
        <f>+'[22]PCA-PCF'!$C23</f>
        <v>162.12200000000001</v>
      </c>
      <c r="W24" s="17">
        <f>+'[23]PCA-PCF'!$C23</f>
        <v>161.41999999999999</v>
      </c>
      <c r="X24" s="17">
        <f>+'[24]PCA-PCF'!$C23</f>
        <v>168.65</v>
      </c>
      <c r="Y24" s="17">
        <f>+'[25]PCA-PCF'!$C23</f>
        <v>160.3305</v>
      </c>
      <c r="Z24" s="17">
        <f>+'[26]PCA-PCF'!$C23</f>
        <v>166.94493499999999</v>
      </c>
      <c r="AA24" s="17">
        <f>+'[27]PCA-PCF'!$C23</f>
        <v>161.22890000000001</v>
      </c>
      <c r="AB24" s="17">
        <f>+'[28]PCA-PCF'!$C23</f>
        <v>165.452206666667</v>
      </c>
      <c r="AC24" s="17">
        <f>+'[29]PCA-PCF'!$C23</f>
        <v>150.87209999999999</v>
      </c>
      <c r="AD24" s="17">
        <f>+'[30]PCA-PCF'!$C23</f>
        <v>161.80279999999999</v>
      </c>
      <c r="AE24" s="17">
        <f>+'[31]PCA-PCF'!$C23</f>
        <v>164.86678333333299</v>
      </c>
      <c r="AF24" s="17">
        <f>+'[32]PCA-PCF'!$C23</f>
        <v>164.599488333333</v>
      </c>
      <c r="AG24" s="17">
        <f>+'[33]PCA-PCF'!$C23</f>
        <v>181.81</v>
      </c>
    </row>
    <row r="25" spans="1:108" ht="20.100000000000001" customHeight="1" x14ac:dyDescent="0.25">
      <c r="A25" s="15"/>
      <c r="B25" s="16">
        <v>0.54166666666666696</v>
      </c>
      <c r="C25" s="17">
        <f>+'[3]PCA-PCF'!$C24</f>
        <v>167.614</v>
      </c>
      <c r="D25" s="17">
        <f>+'[4]PCA-PCF'!$C24</f>
        <v>178.48660000000001</v>
      </c>
      <c r="E25" s="17">
        <f>+'[5]PCA-PCF'!$C24</f>
        <v>172.1208</v>
      </c>
      <c r="F25" s="17">
        <f>+'[6]PCA-PCF'!$C24</f>
        <v>162.68233333333399</v>
      </c>
      <c r="G25" s="17">
        <f>+'[7]PCA-PCF'!$C24</f>
        <v>163.37495999999999</v>
      </c>
      <c r="H25" s="17">
        <f>+'[8]PCA-PCF'!$C24</f>
        <v>159.58686666666699</v>
      </c>
      <c r="I25" s="17">
        <f>+'[9]PCA-PCF'!$C24</f>
        <v>159.97</v>
      </c>
      <c r="J25" s="17">
        <f>+'[10]PCA-PCF'!$C24</f>
        <v>167.06379999999999</v>
      </c>
      <c r="K25" s="17">
        <f>+'[11]PCA-PCF'!$C24</f>
        <v>164.90899999999999</v>
      </c>
      <c r="L25" s="17">
        <f>+'[12]PCA-PCF'!$C24</f>
        <v>161.6103</v>
      </c>
      <c r="M25" s="17">
        <f>+'[13]PCA-PCF'!$C24</f>
        <v>166.5608</v>
      </c>
      <c r="N25" s="17">
        <f>+'[14]PCA-PCF'!$C24</f>
        <v>156.77279999999999</v>
      </c>
      <c r="O25" s="17">
        <f>+'[15]PCA-PCF'!$C24</f>
        <v>156.77279999999999</v>
      </c>
      <c r="P25" s="17">
        <f>+'[16]PCA-PCF'!$C24</f>
        <v>162.12200000000001</v>
      </c>
      <c r="Q25" s="17">
        <f>+'[17]PCA-PCF'!$C24</f>
        <v>162.12200000000001</v>
      </c>
      <c r="R25" s="17">
        <f>+'[18]PCA-PCF'!$C24</f>
        <v>174.2373</v>
      </c>
      <c r="S25" s="17">
        <f>+'[19]PCA-PCF'!$C24</f>
        <v>167.82724666666601</v>
      </c>
      <c r="T25" s="17">
        <f>+'[20]PCA-PCF'!$C24</f>
        <v>160.9554</v>
      </c>
      <c r="U25" s="17">
        <f>+'[21]PCA-PCF'!$C24</f>
        <v>150.959</v>
      </c>
      <c r="V25" s="17">
        <f>+'[22]PCA-PCF'!$C24</f>
        <v>160.23894000000001</v>
      </c>
      <c r="W25" s="17">
        <f>+'[23]PCA-PCF'!$C24</f>
        <v>161.41999999999999</v>
      </c>
      <c r="X25" s="17">
        <f>+'[24]PCA-PCF'!$C24</f>
        <v>168.65</v>
      </c>
      <c r="Y25" s="17">
        <f>+'[25]PCA-PCF'!$C24</f>
        <v>160.28059999999999</v>
      </c>
      <c r="Z25" s="17">
        <f>+'[26]PCA-PCF'!$C24</f>
        <v>161.75149999999999</v>
      </c>
      <c r="AA25" s="17">
        <f>+'[27]PCA-PCF'!$C24</f>
        <v>161.21709999999999</v>
      </c>
      <c r="AB25" s="17">
        <f>+'[28]PCA-PCF'!$C24</f>
        <v>163.438695</v>
      </c>
      <c r="AC25" s="17">
        <f>+'[29]PCA-PCF'!$C24</f>
        <v>163.79801499999999</v>
      </c>
      <c r="AD25" s="17">
        <f>+'[30]PCA-PCF'!$C24</f>
        <v>161.79490000000001</v>
      </c>
      <c r="AE25" s="17">
        <f>+'[31]PCA-PCF'!$C24</f>
        <v>162.79521</v>
      </c>
      <c r="AF25" s="17">
        <f>+'[32]PCA-PCF'!$C24</f>
        <v>161.51980166666701</v>
      </c>
      <c r="AG25" s="17">
        <f>+'[33]PCA-PCF'!$C24</f>
        <v>162.96319666666699</v>
      </c>
    </row>
    <row r="26" spans="1:108" ht="20.100000000000001" customHeight="1" x14ac:dyDescent="0.25">
      <c r="A26" s="15"/>
      <c r="B26" s="16">
        <v>0.58333333333333304</v>
      </c>
      <c r="C26" s="17">
        <f>+'[3]PCA-PCF'!$C25</f>
        <v>179.69049999999999</v>
      </c>
      <c r="D26" s="17">
        <f>+'[4]PCA-PCF'!$C25</f>
        <v>177.93046000000001</v>
      </c>
      <c r="E26" s="17">
        <f>+'[5]PCA-PCF'!$C25</f>
        <v>168.17699999999999</v>
      </c>
      <c r="F26" s="17">
        <f>+'[6]PCA-PCF'!$C25</f>
        <v>163.5</v>
      </c>
      <c r="G26" s="17">
        <f>+'[7]PCA-PCF'!$C25</f>
        <v>159.3057</v>
      </c>
      <c r="H26" s="17">
        <f>+'[8]PCA-PCF'!$C25</f>
        <v>157.80665500000001</v>
      </c>
      <c r="I26" s="17">
        <f>+'[9]PCA-PCF'!$C25</f>
        <v>159.97</v>
      </c>
      <c r="J26" s="17">
        <f>+'[10]PCA-PCF'!$C25</f>
        <v>181.65690000000001</v>
      </c>
      <c r="K26" s="17">
        <f>+'[11]PCA-PCF'!$C25</f>
        <v>168.03299999999999</v>
      </c>
      <c r="L26" s="17">
        <f>+'[12]PCA-PCF'!$C25</f>
        <v>164.3888</v>
      </c>
      <c r="M26" s="17">
        <f>+'[13]PCA-PCF'!$C25</f>
        <v>166.6386</v>
      </c>
      <c r="N26" s="17">
        <f>+'[14]PCA-PCF'!$C25</f>
        <v>156.94640000000001</v>
      </c>
      <c r="O26" s="17">
        <f>+'[15]PCA-PCF'!$C25</f>
        <v>156.77279999999999</v>
      </c>
      <c r="P26" s="17">
        <f>+'[16]PCA-PCF'!$C25</f>
        <v>173.67042833333301</v>
      </c>
      <c r="Q26" s="17">
        <f>+'[17]PCA-PCF'!$C25</f>
        <v>168.65766666666701</v>
      </c>
      <c r="R26" s="17">
        <f>+'[18]PCA-PCF'!$C25</f>
        <v>162.12200000000001</v>
      </c>
      <c r="S26" s="17">
        <f>+'[19]PCA-PCF'!$C25</f>
        <v>167.07630333333299</v>
      </c>
      <c r="T26" s="17">
        <f>+'[20]PCA-PCF'!$C25</f>
        <v>168.178486666667</v>
      </c>
      <c r="U26" s="17">
        <f>+'[21]PCA-PCF'!$C25</f>
        <v>153.87291999999999</v>
      </c>
      <c r="V26" s="17">
        <f>+'[22]PCA-PCF'!$C25</f>
        <v>162.12200000000001</v>
      </c>
      <c r="W26" s="17">
        <f>+'[23]PCA-PCF'!$C25</f>
        <v>161.86150000000001</v>
      </c>
      <c r="X26" s="17">
        <f>+'[24]PCA-PCF'!$C25</f>
        <v>168.65</v>
      </c>
      <c r="Y26" s="17">
        <f>+'[25]PCA-PCF'!$C25</f>
        <v>160.1481</v>
      </c>
      <c r="Z26" s="17">
        <f>+'[26]PCA-PCF'!$C25</f>
        <v>170.59779</v>
      </c>
      <c r="AA26" s="17">
        <f>+'[27]PCA-PCF'!$C25</f>
        <v>162.23400000000001</v>
      </c>
      <c r="AB26" s="17">
        <f>+'[28]PCA-PCF'!$C25</f>
        <v>165.49032666666699</v>
      </c>
      <c r="AC26" s="17">
        <f>+'[29]PCA-PCF'!$C25</f>
        <v>150.87209999999999</v>
      </c>
      <c r="AD26" s="17">
        <f>+'[30]PCA-PCF'!$C25</f>
        <v>161.81030000000001</v>
      </c>
      <c r="AE26" s="17">
        <f>+'[31]PCA-PCF'!$C25</f>
        <v>181.81</v>
      </c>
      <c r="AF26" s="17">
        <f>+'[32]PCA-PCF'!$C25</f>
        <v>161.40538333333299</v>
      </c>
      <c r="AG26" s="17">
        <f>+'[33]PCA-PCF'!$C25</f>
        <v>179.90766333333301</v>
      </c>
    </row>
    <row r="27" spans="1:108" ht="20.100000000000001" customHeight="1" x14ac:dyDescent="0.25">
      <c r="A27" s="15"/>
      <c r="B27" s="16">
        <v>0.625</v>
      </c>
      <c r="C27" s="17">
        <f>+'[3]PCA-PCF'!$C26</f>
        <v>175.0299</v>
      </c>
      <c r="D27" s="17">
        <f>+'[4]PCA-PCF'!$C26</f>
        <v>173.07669999999999</v>
      </c>
      <c r="E27" s="17">
        <f>+'[5]PCA-PCF'!$C26</f>
        <v>168.97020000000001</v>
      </c>
      <c r="F27" s="17">
        <f>+'[6]PCA-PCF'!$C26</f>
        <v>163.80532500000001</v>
      </c>
      <c r="G27" s="17">
        <f>+'[7]PCA-PCF'!$C26</f>
        <v>161.27000000000001</v>
      </c>
      <c r="H27" s="17">
        <f>+'[8]PCA-PCF'!$C26</f>
        <v>153.91720000000001</v>
      </c>
      <c r="I27" s="17">
        <f>+'[9]PCA-PCF'!$C26</f>
        <v>159.97</v>
      </c>
      <c r="J27" s="17">
        <f>+'[10]PCA-PCF'!$C26</f>
        <v>167.20249999999999</v>
      </c>
      <c r="K27" s="17">
        <f>+'[11]PCA-PCF'!$C26</f>
        <v>160.47768666666701</v>
      </c>
      <c r="L27" s="17">
        <f>+'[12]PCA-PCF'!$C26</f>
        <v>164.90899999999999</v>
      </c>
      <c r="M27" s="17">
        <f>+'[13]PCA-PCF'!$C26</f>
        <v>166.69290000000001</v>
      </c>
      <c r="N27" s="17">
        <f>+'[14]PCA-PCF'!$C26</f>
        <v>159.97</v>
      </c>
      <c r="O27" s="17">
        <f>+'[15]PCA-PCF'!$C26</f>
        <v>163.90183666666701</v>
      </c>
      <c r="P27" s="17">
        <f>+'[16]PCA-PCF'!$C26</f>
        <v>168.11670000000001</v>
      </c>
      <c r="Q27" s="17">
        <f>+'[17]PCA-PCF'!$C26</f>
        <v>162.12200000000001</v>
      </c>
      <c r="R27" s="17">
        <f>+'[18]PCA-PCF'!$C26</f>
        <v>162.12200000000001</v>
      </c>
      <c r="S27" s="17">
        <f>+'[19]PCA-PCF'!$C26</f>
        <v>162.12200000000001</v>
      </c>
      <c r="T27" s="17">
        <f>+'[20]PCA-PCF'!$C26</f>
        <v>162.03919999999999</v>
      </c>
      <c r="U27" s="17">
        <f>+'[21]PCA-PCF'!$C26</f>
        <v>158.67230000000001</v>
      </c>
      <c r="V27" s="17">
        <f>+'[22]PCA-PCF'!$C26</f>
        <v>162.12200000000001</v>
      </c>
      <c r="W27" s="17">
        <f>+'[23]PCA-PCF'!$C26</f>
        <v>168.573786666666</v>
      </c>
      <c r="X27" s="17">
        <f>+'[24]PCA-PCF'!$C26</f>
        <v>161.41999999999999</v>
      </c>
      <c r="Y27" s="17">
        <f>+'[25]PCA-PCF'!$C26</f>
        <v>161.41999999999999</v>
      </c>
      <c r="Z27" s="17">
        <f>+'[26]PCA-PCF'!$C26</f>
        <v>175.89</v>
      </c>
      <c r="AA27" s="17">
        <f>+'[27]PCA-PCF'!$C26</f>
        <v>161.61320000000001</v>
      </c>
      <c r="AB27" s="17">
        <f>+'[28]PCA-PCF'!$C26</f>
        <v>153.50099</v>
      </c>
      <c r="AC27" s="17">
        <f>+'[29]PCA-PCF'!$C26</f>
        <v>175.89</v>
      </c>
      <c r="AD27" s="17">
        <f>+'[30]PCA-PCF'!$C26</f>
        <v>162.22739999999999</v>
      </c>
      <c r="AE27" s="17">
        <f>+'[31]PCA-PCF'!$C26</f>
        <v>162.014283333333</v>
      </c>
      <c r="AF27" s="17">
        <f>+'[32]PCA-PCF'!$C26</f>
        <v>163.87317166666699</v>
      </c>
      <c r="AG27" s="17">
        <f>+'[33]PCA-PCF'!$C26</f>
        <v>161.05191666666701</v>
      </c>
    </row>
    <row r="28" spans="1:108" ht="20.100000000000001" customHeight="1" x14ac:dyDescent="0.25">
      <c r="A28" s="15"/>
      <c r="B28" s="16">
        <v>0.66666666666666696</v>
      </c>
      <c r="C28" s="17">
        <f>+'[3]PCA-PCF'!$C27</f>
        <v>174.23419999999999</v>
      </c>
      <c r="D28" s="17">
        <f>+'[4]PCA-PCF'!$C27</f>
        <v>169.04490000000001</v>
      </c>
      <c r="E28" s="17">
        <f>+'[5]PCA-PCF'!$C27</f>
        <v>165.30180833333301</v>
      </c>
      <c r="F28" s="17">
        <f>+'[6]PCA-PCF'!$C27</f>
        <v>164.11413999999999</v>
      </c>
      <c r="G28" s="17">
        <f>+'[7]PCA-PCF'!$C27</f>
        <v>161.27000000000001</v>
      </c>
      <c r="H28" s="17">
        <f>+'[8]PCA-PCF'!$C27</f>
        <v>154.90469999999999</v>
      </c>
      <c r="I28" s="17">
        <f>+'[9]PCA-PCF'!$C27</f>
        <v>159.97</v>
      </c>
      <c r="J28" s="17">
        <f>+'[10]PCA-PCF'!$C27</f>
        <v>174.65651</v>
      </c>
      <c r="K28" s="17">
        <f>+'[11]PCA-PCF'!$C27</f>
        <v>160.52724000000001</v>
      </c>
      <c r="L28" s="17">
        <f>+'[12]PCA-PCF'!$C27</f>
        <v>164.90899999999999</v>
      </c>
      <c r="M28" s="17">
        <f>+'[13]PCA-PCF'!$C27</f>
        <v>167.19</v>
      </c>
      <c r="N28" s="17">
        <f>+'[14]PCA-PCF'!$C27</f>
        <v>156.77279999999999</v>
      </c>
      <c r="O28" s="17">
        <f>+'[15]PCA-PCF'!$C27</f>
        <v>156.77279999999999</v>
      </c>
      <c r="P28" s="17">
        <f>+'[16]PCA-PCF'!$C27</f>
        <v>162.12200000000001</v>
      </c>
      <c r="Q28" s="17">
        <f>+'[17]PCA-PCF'!$C27</f>
        <v>162.12200000000001</v>
      </c>
      <c r="R28" s="17">
        <f>+'[18]PCA-PCF'!$C27</f>
        <v>165.63149999999999</v>
      </c>
      <c r="S28" s="17">
        <f>+'[19]PCA-PCF'!$C27</f>
        <v>162.2225</v>
      </c>
      <c r="T28" s="17">
        <f>+'[20]PCA-PCF'!$C27</f>
        <v>162.99160000000001</v>
      </c>
      <c r="U28" s="17">
        <f>+'[21]PCA-PCF'!$C27</f>
        <v>162.12200000000001</v>
      </c>
      <c r="V28" s="17">
        <f>+'[22]PCA-PCF'!$C27</f>
        <v>162.12200000000001</v>
      </c>
      <c r="W28" s="17">
        <f>+'[23]PCA-PCF'!$C27</f>
        <v>171.64388</v>
      </c>
      <c r="X28" s="17">
        <f>+'[24]PCA-PCF'!$C27</f>
        <v>161.41999999999999</v>
      </c>
      <c r="Y28" s="17">
        <f>+'[25]PCA-PCF'!$C27</f>
        <v>165.28489999999999</v>
      </c>
      <c r="Z28" s="17">
        <f>+'[26]PCA-PCF'!$C27</f>
        <v>175.89</v>
      </c>
      <c r="AA28" s="17">
        <f>+'[27]PCA-PCF'!$C27</f>
        <v>175.89</v>
      </c>
      <c r="AB28" s="17">
        <f>+'[28]PCA-PCF'!$C27</f>
        <v>162.95675666666699</v>
      </c>
      <c r="AC28" s="17">
        <f>+'[29]PCA-PCF'!$C27</f>
        <v>175.89</v>
      </c>
      <c r="AD28" s="17">
        <f>+'[30]PCA-PCF'!$C27</f>
        <v>174.42429999999999</v>
      </c>
      <c r="AE28" s="17">
        <f>+'[31]PCA-PCF'!$C27</f>
        <v>165.11929833333301</v>
      </c>
      <c r="AF28" s="17">
        <f>+'[32]PCA-PCF'!$C27</f>
        <v>164.03584333333299</v>
      </c>
      <c r="AG28" s="17">
        <f>+'[33]PCA-PCF'!$C27</f>
        <v>160.93315999999999</v>
      </c>
    </row>
    <row r="29" spans="1:108" ht="20.100000000000001" customHeight="1" x14ac:dyDescent="0.25">
      <c r="A29" s="15"/>
      <c r="B29" s="16">
        <v>0.70833333333333304</v>
      </c>
      <c r="C29" s="17">
        <f>+'[3]PCA-PCF'!$C28</f>
        <v>169.3493</v>
      </c>
      <c r="D29" s="17">
        <f>+'[4]PCA-PCF'!$C28</f>
        <v>168.12809999999999</v>
      </c>
      <c r="E29" s="17">
        <f>+'[5]PCA-PCF'!$C28</f>
        <v>161.27000000000001</v>
      </c>
      <c r="F29" s="17">
        <f>+'[6]PCA-PCF'!$C28</f>
        <v>174.34977000000001</v>
      </c>
      <c r="G29" s="17">
        <f>+'[7]PCA-PCF'!$C28</f>
        <v>159.007665</v>
      </c>
      <c r="H29" s="17">
        <f>+'[8]PCA-PCF'!$C28</f>
        <v>155.2543</v>
      </c>
      <c r="I29" s="17">
        <f>+'[9]PCA-PCF'!$C28</f>
        <v>161.35059999999999</v>
      </c>
      <c r="J29" s="17">
        <f>+'[10]PCA-PCF'!$C28</f>
        <v>179.10563999999999</v>
      </c>
      <c r="K29" s="17">
        <f>+'[11]PCA-PCF'!$C28</f>
        <v>162.38362000000001</v>
      </c>
      <c r="L29" s="17">
        <f>+'[12]PCA-PCF'!$C28</f>
        <v>164.250466666666</v>
      </c>
      <c r="M29" s="17">
        <f>+'[13]PCA-PCF'!$C28</f>
        <v>164.90899999999999</v>
      </c>
      <c r="N29" s="17">
        <f>+'[14]PCA-PCF'!$C28</f>
        <v>156.77279999999999</v>
      </c>
      <c r="O29" s="17">
        <f>+'[15]PCA-PCF'!$C28</f>
        <v>156.77279999999999</v>
      </c>
      <c r="P29" s="17">
        <f>+'[16]PCA-PCF'!$C28</f>
        <v>162.12200000000001</v>
      </c>
      <c r="Q29" s="17">
        <f>+'[17]PCA-PCF'!$C28</f>
        <v>172.36920000000001</v>
      </c>
      <c r="R29" s="17">
        <f>+'[18]PCA-PCF'!$C28</f>
        <v>166.44290000000001</v>
      </c>
      <c r="S29" s="17">
        <f>+'[19]PCA-PCF'!$C28</f>
        <v>162.12200000000001</v>
      </c>
      <c r="T29" s="17">
        <f>+'[20]PCA-PCF'!$C28</f>
        <v>162.12200000000001</v>
      </c>
      <c r="U29" s="17">
        <f>+'[21]PCA-PCF'!$C28</f>
        <v>162.12200000000001</v>
      </c>
      <c r="V29" s="17">
        <f>+'[22]PCA-PCF'!$C28</f>
        <v>162.12200000000001</v>
      </c>
      <c r="W29" s="17">
        <f>+'[23]PCA-PCF'!$C28</f>
        <v>171.90799999999999</v>
      </c>
      <c r="X29" s="17">
        <f>+'[24]PCA-PCF'!$C28</f>
        <v>172.30699999999999</v>
      </c>
      <c r="Y29" s="17">
        <f>+'[25]PCA-PCF'!$C28</f>
        <v>158.292055</v>
      </c>
      <c r="Z29" s="17">
        <f>+'[26]PCA-PCF'!$C28</f>
        <v>175.89</v>
      </c>
      <c r="AA29" s="17">
        <f>+'[27]PCA-PCF'!$C28</f>
        <v>163.968658333333</v>
      </c>
      <c r="AB29" s="17">
        <f>+'[28]PCA-PCF'!$C28</f>
        <v>154.752888333333</v>
      </c>
      <c r="AC29" s="17">
        <f>+'[29]PCA-PCF'!$C28</f>
        <v>175.89</v>
      </c>
      <c r="AD29" s="17">
        <f>+'[30]PCA-PCF'!$C28</f>
        <v>167.54759999999999</v>
      </c>
      <c r="AE29" s="17">
        <f>+'[31]PCA-PCF'!$C28</f>
        <v>165.08929333333299</v>
      </c>
      <c r="AF29" s="17">
        <f>+'[32]PCA-PCF'!$C28</f>
        <v>166.85868666666701</v>
      </c>
      <c r="AG29" s="17">
        <f>+'[33]PCA-PCF'!$C28</f>
        <v>166.97542833333301</v>
      </c>
    </row>
    <row r="30" spans="1:108" ht="20.100000000000001" customHeight="1" x14ac:dyDescent="0.25">
      <c r="A30" s="15"/>
      <c r="B30" s="16">
        <v>0.75</v>
      </c>
      <c r="C30" s="17">
        <f>+'[3]PCA-PCF'!$C29</f>
        <v>162.8887</v>
      </c>
      <c r="D30" s="17">
        <f>+'[4]PCA-PCF'!$C29</f>
        <v>168.1456</v>
      </c>
      <c r="E30" s="17">
        <f>+'[5]PCA-PCF'!$C29</f>
        <v>161.27000000000001</v>
      </c>
      <c r="F30" s="17">
        <f>+'[6]PCA-PCF'!$C29</f>
        <v>165.92308666666699</v>
      </c>
      <c r="G30" s="17">
        <f>+'[7]PCA-PCF'!$C29</f>
        <v>159.3057</v>
      </c>
      <c r="H30" s="17">
        <f>+'[8]PCA-PCF'!$C29</f>
        <v>156.2527</v>
      </c>
      <c r="I30" s="17">
        <f>+'[9]PCA-PCF'!$C29</f>
        <v>159.97</v>
      </c>
      <c r="J30" s="17">
        <f>+'[10]PCA-PCF'!$C29</f>
        <v>162.97016666666701</v>
      </c>
      <c r="K30" s="17">
        <f>+'[11]PCA-PCF'!$C29</f>
        <v>156.77279999999999</v>
      </c>
      <c r="L30" s="17">
        <f>+'[12]PCA-PCF'!$C29</f>
        <v>162.01959333333301</v>
      </c>
      <c r="M30" s="17">
        <f>+'[13]PCA-PCF'!$C29</f>
        <v>161.3287</v>
      </c>
      <c r="N30" s="17">
        <f>+'[14]PCA-PCF'!$C29</f>
        <v>156.77279999999999</v>
      </c>
      <c r="O30" s="17">
        <f>+'[15]PCA-PCF'!$C29</f>
        <v>159.97</v>
      </c>
      <c r="P30" s="17">
        <f>+'[16]PCA-PCF'!$C29</f>
        <v>163.55369999999999</v>
      </c>
      <c r="Q30" s="17">
        <f>+'[17]PCA-PCF'!$C29</f>
        <v>162.12200000000001</v>
      </c>
      <c r="R30" s="17">
        <f>+'[18]PCA-PCF'!$C29</f>
        <v>166.11324999999999</v>
      </c>
      <c r="S30" s="17">
        <f>+'[19]PCA-PCF'!$C29</f>
        <v>164.2414</v>
      </c>
      <c r="T30" s="17">
        <f>+'[20]PCA-PCF'!$C29</f>
        <v>167.37352166666599</v>
      </c>
      <c r="U30" s="17">
        <f>+'[21]PCA-PCF'!$C29</f>
        <v>162.12200000000001</v>
      </c>
      <c r="V30" s="17">
        <f>+'[22]PCA-PCF'!$C29</f>
        <v>159.96019999999999</v>
      </c>
      <c r="W30" s="17">
        <f>+'[23]PCA-PCF'!$C29</f>
        <v>163.99098000000001</v>
      </c>
      <c r="X30" s="17">
        <f>+'[24]PCA-PCF'!$C29</f>
        <v>160.4597</v>
      </c>
      <c r="Y30" s="17">
        <f>+'[25]PCA-PCF'!$C29</f>
        <v>156.77444333333301</v>
      </c>
      <c r="Z30" s="17">
        <f>+'[26]PCA-PCF'!$C29</f>
        <v>164.05968166666699</v>
      </c>
      <c r="AA30" s="17">
        <f>+'[27]PCA-PCF'!$C29</f>
        <v>169.34774833333299</v>
      </c>
      <c r="AB30" s="17">
        <f>+'[28]PCA-PCF'!$C29</f>
        <v>150.87209999999999</v>
      </c>
      <c r="AC30" s="17">
        <f>+'[29]PCA-PCF'!$C29</f>
        <v>155.41829999999999</v>
      </c>
      <c r="AD30" s="17">
        <f>+'[30]PCA-PCF'!$C29</f>
        <v>181.81</v>
      </c>
      <c r="AE30" s="17">
        <f>+'[31]PCA-PCF'!$C29</f>
        <v>157.83985833333301</v>
      </c>
      <c r="AF30" s="17">
        <f>+'[32]PCA-PCF'!$C29</f>
        <v>154.46626000000001</v>
      </c>
      <c r="AG30" s="17">
        <f>+'[33]PCA-PCF'!$C29</f>
        <v>155.49358833333301</v>
      </c>
    </row>
    <row r="31" spans="1:108" ht="20.100000000000001" customHeight="1" x14ac:dyDescent="0.25">
      <c r="A31" s="15"/>
      <c r="B31" s="16">
        <v>0.79166666666666696</v>
      </c>
      <c r="C31" s="17">
        <f>+'[3]PCA-PCF'!$C30</f>
        <v>165.83160000000001</v>
      </c>
      <c r="D31" s="17">
        <f>+'[4]PCA-PCF'!$C30</f>
        <v>175.603698333333</v>
      </c>
      <c r="E31" s="17">
        <f>+'[5]PCA-PCF'!$C30</f>
        <v>177.65729999999999</v>
      </c>
      <c r="F31" s="17">
        <f>+'[6]PCA-PCF'!$C30</f>
        <v>165.76815166666699</v>
      </c>
      <c r="G31" s="17">
        <f>+'[7]PCA-PCF'!$C30</f>
        <v>163.5</v>
      </c>
      <c r="H31" s="17">
        <f>+'[8]PCA-PCF'!$C30</f>
        <v>167.057003333333</v>
      </c>
      <c r="I31" s="17">
        <f>+'[9]PCA-PCF'!$C30</f>
        <v>163.20095000000001</v>
      </c>
      <c r="J31" s="17">
        <f>+'[10]PCA-PCF'!$C30</f>
        <v>163.23954499999999</v>
      </c>
      <c r="K31" s="17">
        <f>+'[11]PCA-PCF'!$C30</f>
        <v>161.816673333333</v>
      </c>
      <c r="L31" s="17">
        <f>+'[12]PCA-PCF'!$C30</f>
        <v>162.55107833333301</v>
      </c>
      <c r="M31" s="17">
        <f>+'[13]PCA-PCF'!$C30</f>
        <v>161.26150000000001</v>
      </c>
      <c r="N31" s="17">
        <f>+'[14]PCA-PCF'!$C30</f>
        <v>171.053</v>
      </c>
      <c r="O31" s="17">
        <f>+'[15]PCA-PCF'!$C30</f>
        <v>163.29490000000001</v>
      </c>
      <c r="P31" s="17">
        <f>+'[16]PCA-PCF'!$C30</f>
        <v>162.12200000000001</v>
      </c>
      <c r="Q31" s="17">
        <f>+'[17]PCA-PCF'!$C30</f>
        <v>167.298628333333</v>
      </c>
      <c r="R31" s="17">
        <f>+'[18]PCA-PCF'!$C30</f>
        <v>166.995106666667</v>
      </c>
      <c r="S31" s="17">
        <f>+'[19]PCA-PCF'!$C30</f>
        <v>161.68631666666701</v>
      </c>
      <c r="T31" s="17">
        <f>+'[20]PCA-PCF'!$C30</f>
        <v>166.2567</v>
      </c>
      <c r="U31" s="17">
        <f>+'[21]PCA-PCF'!$C30</f>
        <v>162.12200000000001</v>
      </c>
      <c r="V31" s="17">
        <f>+'[22]PCA-PCF'!$C30</f>
        <v>158.66732500000001</v>
      </c>
      <c r="W31" s="17">
        <f>+'[23]PCA-PCF'!$C30</f>
        <v>167.09212333333301</v>
      </c>
      <c r="X31" s="17">
        <f>+'[24]PCA-PCF'!$C30</f>
        <v>175.2713</v>
      </c>
      <c r="Y31" s="17">
        <f>+'[25]PCA-PCF'!$C30</f>
        <v>165.83812</v>
      </c>
      <c r="Z31" s="17">
        <f>+'[26]PCA-PCF'!$C30</f>
        <v>175.89</v>
      </c>
      <c r="AA31" s="17">
        <f>+'[27]PCA-PCF'!$C30</f>
        <v>166.36505</v>
      </c>
      <c r="AB31" s="17">
        <f>+'[28]PCA-PCF'!$C30</f>
        <v>175.89</v>
      </c>
      <c r="AC31" s="17">
        <f>+'[29]PCA-PCF'!$C30</f>
        <v>175.89</v>
      </c>
      <c r="AD31" s="17">
        <f>+'[30]PCA-PCF'!$C30</f>
        <v>181.81</v>
      </c>
      <c r="AE31" s="17">
        <f>+'[31]PCA-PCF'!$C30</f>
        <v>162.685405</v>
      </c>
      <c r="AF31" s="17">
        <f>+'[32]PCA-PCF'!$C30</f>
        <v>181.81</v>
      </c>
      <c r="AG31" s="17">
        <f>+'[33]PCA-PCF'!$C30</f>
        <v>181.81</v>
      </c>
      <c r="DD31" s="18"/>
    </row>
    <row r="32" spans="1:108" ht="20.100000000000001" customHeight="1" x14ac:dyDescent="0.25">
      <c r="A32" s="15"/>
      <c r="B32" s="16">
        <v>0.83333333333333304</v>
      </c>
      <c r="C32" s="17">
        <f>+'[3]PCA-PCF'!$C31</f>
        <v>168.34649999999999</v>
      </c>
      <c r="D32" s="17">
        <f>+'[4]PCA-PCF'!$C31</f>
        <v>169.67679999999999</v>
      </c>
      <c r="E32" s="17">
        <f>+'[5]PCA-PCF'!$C31</f>
        <v>172.15191666666701</v>
      </c>
      <c r="F32" s="17">
        <f>+'[6]PCA-PCF'!$C31</f>
        <v>161.27000000000001</v>
      </c>
      <c r="G32" s="17">
        <f>+'[7]PCA-PCF'!$C31</f>
        <v>164.121653333333</v>
      </c>
      <c r="H32" s="17">
        <f>+'[8]PCA-PCF'!$C31</f>
        <v>163.5</v>
      </c>
      <c r="I32" s="17">
        <f>+'[9]PCA-PCF'!$C31</f>
        <v>163.74601999999999</v>
      </c>
      <c r="J32" s="17">
        <f>+'[10]PCA-PCF'!$C31</f>
        <v>161.6678</v>
      </c>
      <c r="K32" s="17">
        <f>+'[11]PCA-PCF'!$C31</f>
        <v>159.97</v>
      </c>
      <c r="L32" s="17">
        <f>+'[12]PCA-PCF'!$C31</f>
        <v>159.97</v>
      </c>
      <c r="M32" s="17">
        <f>+'[13]PCA-PCF'!$C31</f>
        <v>164.90899999999999</v>
      </c>
      <c r="N32" s="17">
        <f>+'[14]PCA-PCF'!$C31</f>
        <v>168.64930000000001</v>
      </c>
      <c r="O32" s="17">
        <f>+'[15]PCA-PCF'!$C31</f>
        <v>159.97</v>
      </c>
      <c r="P32" s="17">
        <f>+'[16]PCA-PCF'!$C31</f>
        <v>162.12200000000001</v>
      </c>
      <c r="Q32" s="17">
        <f>+'[17]PCA-PCF'!$C31</f>
        <v>162.12200000000001</v>
      </c>
      <c r="R32" s="17">
        <f>+'[18]PCA-PCF'!$C31</f>
        <v>165.44882000000001</v>
      </c>
      <c r="S32" s="17">
        <f>+'[19]PCA-PCF'!$C31</f>
        <v>162.12200000000001</v>
      </c>
      <c r="T32" s="17">
        <f>+'[20]PCA-PCF'!$C31</f>
        <v>162.12200000000001</v>
      </c>
      <c r="U32" s="17">
        <f>+'[21]PCA-PCF'!$C31</f>
        <v>162.12200000000001</v>
      </c>
      <c r="V32" s="17">
        <f>+'[22]PCA-PCF'!$C31</f>
        <v>167.95300166666701</v>
      </c>
      <c r="W32" s="17">
        <f>+'[23]PCA-PCF'!$C31</f>
        <v>161.41999999999999</v>
      </c>
      <c r="X32" s="17">
        <f>+'[24]PCA-PCF'!$C31</f>
        <v>161.41999999999999</v>
      </c>
      <c r="Y32" s="17">
        <f>+'[25]PCA-PCF'!$C31</f>
        <v>166.58851999999999</v>
      </c>
      <c r="Z32" s="17">
        <f>+'[26]PCA-PCF'!$C31</f>
        <v>161.1816</v>
      </c>
      <c r="AA32" s="17">
        <f>+'[27]PCA-PCF'!$C31</f>
        <v>166.43670333333301</v>
      </c>
      <c r="AB32" s="17">
        <f>+'[28]PCA-PCF'!$C31</f>
        <v>175.89</v>
      </c>
      <c r="AC32" s="17">
        <f>+'[29]PCA-PCF'!$C31</f>
        <v>175.89</v>
      </c>
      <c r="AD32" s="17">
        <f>+'[30]PCA-PCF'!$C31</f>
        <v>165.81795666666599</v>
      </c>
      <c r="AE32" s="17">
        <f>+'[31]PCA-PCF'!$C31</f>
        <v>163.27783666666701</v>
      </c>
      <c r="AF32" s="17">
        <f>+'[32]PCA-PCF'!$C31</f>
        <v>181.81</v>
      </c>
      <c r="AG32" s="17">
        <f>+'[33]PCA-PCF'!$C31</f>
        <v>163.37787666666699</v>
      </c>
    </row>
    <row r="33" spans="1:62" ht="20.100000000000001" customHeight="1" x14ac:dyDescent="0.25">
      <c r="A33" s="15"/>
      <c r="B33" s="16">
        <v>0.875</v>
      </c>
      <c r="C33" s="17">
        <f>+'[3]PCA-PCF'!$C32</f>
        <v>168.4376</v>
      </c>
      <c r="D33" s="17">
        <f>+'[4]PCA-PCF'!$C32</f>
        <v>180.821</v>
      </c>
      <c r="E33" s="17">
        <f>+'[5]PCA-PCF'!$C32</f>
        <v>166.317933333334</v>
      </c>
      <c r="F33" s="17">
        <f>+'[6]PCA-PCF'!$C32</f>
        <v>161.27000000000001</v>
      </c>
      <c r="G33" s="17">
        <f>+'[7]PCA-PCF'!$C32</f>
        <v>166.164346666667</v>
      </c>
      <c r="H33" s="17">
        <f>+'[8]PCA-PCF'!$C32</f>
        <v>161.27000000000001</v>
      </c>
      <c r="I33" s="17">
        <f>+'[9]PCA-PCF'!$C32</f>
        <v>159.97</v>
      </c>
      <c r="J33" s="17">
        <f>+'[10]PCA-PCF'!$C32</f>
        <v>159.97</v>
      </c>
      <c r="K33" s="17">
        <f>+'[11]PCA-PCF'!$C32</f>
        <v>160.7878</v>
      </c>
      <c r="L33" s="17">
        <f>+'[12]PCA-PCF'!$C32</f>
        <v>159.97</v>
      </c>
      <c r="M33" s="17">
        <f>+'[13]PCA-PCF'!$C32</f>
        <v>164.90899999999999</v>
      </c>
      <c r="N33" s="17">
        <f>+'[14]PCA-PCF'!$C32</f>
        <v>161.84219999999999</v>
      </c>
      <c r="O33" s="17">
        <f>+'[15]PCA-PCF'!$C32</f>
        <v>162.910163333333</v>
      </c>
      <c r="P33" s="17">
        <f>+'[16]PCA-PCF'!$C32</f>
        <v>162.12200000000001</v>
      </c>
      <c r="Q33" s="17">
        <f>+'[17]PCA-PCF'!$C32</f>
        <v>166.281941666666</v>
      </c>
      <c r="R33" s="17">
        <f>+'[18]PCA-PCF'!$C32</f>
        <v>166.16336999999999</v>
      </c>
      <c r="S33" s="17">
        <f>+'[19]PCA-PCF'!$C32</f>
        <v>170.05080000000001</v>
      </c>
      <c r="T33" s="17">
        <f>+'[20]PCA-PCF'!$C32</f>
        <v>166.33600000000001</v>
      </c>
      <c r="U33" s="17">
        <f>+'[21]PCA-PCF'!$C32</f>
        <v>155.372841666667</v>
      </c>
      <c r="V33" s="17">
        <f>+'[22]PCA-PCF'!$C32</f>
        <v>166.73654666666701</v>
      </c>
      <c r="W33" s="17">
        <f>+'[23]PCA-PCF'!$C32</f>
        <v>161.41999999999999</v>
      </c>
      <c r="X33" s="17">
        <f>+'[24]PCA-PCF'!$C32</f>
        <v>166.652986666667</v>
      </c>
      <c r="Y33" s="17">
        <f>+'[25]PCA-PCF'!$C32</f>
        <v>167.59962999999999</v>
      </c>
      <c r="Z33" s="17">
        <f>+'[26]PCA-PCF'!$C32</f>
        <v>164.16609500000001</v>
      </c>
      <c r="AA33" s="17">
        <f>+'[27]PCA-PCF'!$C32</f>
        <v>159.3623</v>
      </c>
      <c r="AB33" s="17">
        <f>+'[28]PCA-PCF'!$C32</f>
        <v>175.89</v>
      </c>
      <c r="AC33" s="17">
        <f>+'[29]PCA-PCF'!$C32</f>
        <v>175.89</v>
      </c>
      <c r="AD33" s="17">
        <f>+'[30]PCA-PCF'!$C32</f>
        <v>166.68170333333299</v>
      </c>
      <c r="AE33" s="17">
        <f>+'[31]PCA-PCF'!$C32</f>
        <v>165.400575</v>
      </c>
      <c r="AF33" s="17">
        <f>+'[32]PCA-PCF'!$C32</f>
        <v>162.604946666666</v>
      </c>
      <c r="AG33" s="17">
        <f>+'[33]PCA-PCF'!$C32</f>
        <v>181.81</v>
      </c>
    </row>
    <row r="34" spans="1:62" ht="20.100000000000001" customHeight="1" x14ac:dyDescent="0.25">
      <c r="A34" s="15"/>
      <c r="B34" s="16">
        <v>0.91666666666666696</v>
      </c>
      <c r="C34" s="17">
        <f>+'[3]PCA-PCF'!$C33</f>
        <v>177.86099999999999</v>
      </c>
      <c r="D34" s="17">
        <f>+'[4]PCA-PCF'!$C33</f>
        <v>172.07044999999999</v>
      </c>
      <c r="E34" s="17">
        <f>+'[5]PCA-PCF'!$C33</f>
        <v>159.40844999999999</v>
      </c>
      <c r="F34" s="17">
        <f>+'[6]PCA-PCF'!$C33</f>
        <v>161.29810000000001</v>
      </c>
      <c r="G34" s="17">
        <f>+'[7]PCA-PCF'!$C33</f>
        <v>164.653093333333</v>
      </c>
      <c r="H34" s="17">
        <f>+'[8]PCA-PCF'!$C33</f>
        <v>160.15199999999999</v>
      </c>
      <c r="I34" s="17">
        <f>+'[9]PCA-PCF'!$C33</f>
        <v>156.77279999999999</v>
      </c>
      <c r="J34" s="17">
        <f>+'[10]PCA-PCF'!$C33</f>
        <v>160.10484666666699</v>
      </c>
      <c r="K34" s="17">
        <f>+'[11]PCA-PCF'!$C33</f>
        <v>163.84312333333301</v>
      </c>
      <c r="L34" s="17">
        <f>+'[12]PCA-PCF'!$C33</f>
        <v>164.18908666666701</v>
      </c>
      <c r="M34" s="17">
        <f>+'[13]PCA-PCF'!$C33</f>
        <v>163.262666666667</v>
      </c>
      <c r="N34" s="17">
        <f>+'[14]PCA-PCF'!$C33</f>
        <v>160.07149999999999</v>
      </c>
      <c r="O34" s="17">
        <f>+'[15]PCA-PCF'!$C33</f>
        <v>160.050465</v>
      </c>
      <c r="P34" s="17">
        <f>+'[16]PCA-PCF'!$C33</f>
        <v>155.993406666667</v>
      </c>
      <c r="Q34" s="17">
        <f>+'[17]PCA-PCF'!$C33</f>
        <v>172.69750666666701</v>
      </c>
      <c r="R34" s="17">
        <f>+'[18]PCA-PCF'!$C33</f>
        <v>166.92099999999999</v>
      </c>
      <c r="S34" s="17">
        <f>+'[19]PCA-PCF'!$C33</f>
        <v>162.995033333333</v>
      </c>
      <c r="T34" s="17">
        <f>+'[20]PCA-PCF'!$C33</f>
        <v>166.92959999999999</v>
      </c>
      <c r="U34" s="17">
        <f>+'[21]PCA-PCF'!$C33</f>
        <v>156.54475500000001</v>
      </c>
      <c r="V34" s="17">
        <f>+'[22]PCA-PCF'!$C33</f>
        <v>154.38932500000001</v>
      </c>
      <c r="W34" s="17">
        <f>+'[23]PCA-PCF'!$C33</f>
        <v>166.55799166666699</v>
      </c>
      <c r="X34" s="17">
        <f>+'[24]PCA-PCF'!$C33</f>
        <v>152.28649999999999</v>
      </c>
      <c r="Y34" s="17">
        <f>+'[25]PCA-PCF'!$C33</f>
        <v>153.703125</v>
      </c>
      <c r="Z34" s="17">
        <f>+'[26]PCA-PCF'!$C33</f>
        <v>166.26920166666699</v>
      </c>
      <c r="AA34" s="17">
        <f>+'[27]PCA-PCF'!$C33</f>
        <v>164.18799166666699</v>
      </c>
      <c r="AB34" s="17">
        <f>+'[28]PCA-PCF'!$C33</f>
        <v>171.7055</v>
      </c>
      <c r="AC34" s="17">
        <f>+'[29]PCA-PCF'!$C33</f>
        <v>167.254901666667</v>
      </c>
      <c r="AD34" s="17">
        <f>+'[30]PCA-PCF'!$C33</f>
        <v>156.22685000000001</v>
      </c>
      <c r="AE34" s="17">
        <f>+'[31]PCA-PCF'!$C33</f>
        <v>153.26785333333299</v>
      </c>
      <c r="AF34" s="17">
        <f>+'[32]PCA-PCF'!$C33</f>
        <v>154.59147666666701</v>
      </c>
      <c r="AG34" s="17">
        <f>+'[33]PCA-PCF'!$C33</f>
        <v>166.97182000000001</v>
      </c>
    </row>
    <row r="35" spans="1:62" ht="20.100000000000001" customHeight="1" x14ac:dyDescent="0.25">
      <c r="A35" s="15"/>
      <c r="B35" s="16">
        <v>0.95833333333333304</v>
      </c>
      <c r="C35" s="17">
        <f>+'[3]PCA-PCF'!$C34</f>
        <v>161.27000000000001</v>
      </c>
      <c r="D35" s="17">
        <f>+'[4]PCA-PCF'!$C34</f>
        <v>163.5</v>
      </c>
      <c r="E35" s="17">
        <f>+'[5]PCA-PCF'!$C34</f>
        <v>154.3647</v>
      </c>
      <c r="F35" s="17">
        <f>+'[6]PCA-PCF'!$C34</f>
        <v>161.27000000000001</v>
      </c>
      <c r="G35" s="17">
        <f>+'[7]PCA-PCF'!$C34</f>
        <v>168.038491666667</v>
      </c>
      <c r="H35" s="17">
        <f>+'[8]PCA-PCF'!$C34</f>
        <v>152.36428000000001</v>
      </c>
      <c r="I35" s="17">
        <f>+'[9]PCA-PCF'!$C34</f>
        <v>161.36494500000001</v>
      </c>
      <c r="J35" s="17">
        <f>+'[10]PCA-PCF'!$C34</f>
        <v>162.45502500000001</v>
      </c>
      <c r="K35" s="17">
        <f>+'[11]PCA-PCF'!$C34</f>
        <v>156.48914666666701</v>
      </c>
      <c r="L35" s="17">
        <f>+'[12]PCA-PCF'!$C34</f>
        <v>159.97</v>
      </c>
      <c r="M35" s="17">
        <f>+'[13]PCA-PCF'!$C34</f>
        <v>163.386691666666</v>
      </c>
      <c r="N35" s="17">
        <f>+'[14]PCA-PCF'!$C34</f>
        <v>171.053</v>
      </c>
      <c r="O35" s="17">
        <f>+'[15]PCA-PCF'!$C34</f>
        <v>151.4442</v>
      </c>
      <c r="P35" s="17">
        <f>+'[16]PCA-PCF'!$C34</f>
        <v>158.21570333333301</v>
      </c>
      <c r="Q35" s="17">
        <f>+'[17]PCA-PCF'!$C34</f>
        <v>162.8535</v>
      </c>
      <c r="R35" s="17">
        <f>+'[18]PCA-PCF'!$C34</f>
        <v>155.29150000000001</v>
      </c>
      <c r="S35" s="17">
        <f>+'[19]PCA-PCF'!$C34</f>
        <v>150.959</v>
      </c>
      <c r="T35" s="17">
        <f>+'[20]PCA-PCF'!$C34</f>
        <v>154.3278</v>
      </c>
      <c r="U35" s="17">
        <f>+'[21]PCA-PCF'!$C34</f>
        <v>150.34023500000001</v>
      </c>
      <c r="V35" s="17">
        <f>+'[22]PCA-PCF'!$C34</f>
        <v>150.959</v>
      </c>
      <c r="W35" s="17">
        <f>+'[23]PCA-PCF'!$C34</f>
        <v>161.41999999999999</v>
      </c>
      <c r="X35" s="17">
        <f>+'[24]PCA-PCF'!$C34</f>
        <v>150.87209999999999</v>
      </c>
      <c r="Y35" s="17">
        <f>+'[25]PCA-PCF'!$C34</f>
        <v>154.296325</v>
      </c>
      <c r="Z35" s="17">
        <f>+'[26]PCA-PCF'!$C34</f>
        <v>154.19069999999999</v>
      </c>
      <c r="AA35" s="17">
        <f>+'[27]PCA-PCF'!$C34</f>
        <v>154.63362833333301</v>
      </c>
      <c r="AB35" s="17">
        <f>+'[28]PCA-PCF'!$C34</f>
        <v>155.03290000000001</v>
      </c>
      <c r="AC35" s="17">
        <f>+'[29]PCA-PCF'!$C34</f>
        <v>155.03290000000001</v>
      </c>
      <c r="AD35" s="17">
        <f>+'[30]PCA-PCF'!$C34</f>
        <v>160.16154499999999</v>
      </c>
      <c r="AE35" s="17">
        <f>+'[31]PCA-PCF'!$C34</f>
        <v>181.81</v>
      </c>
      <c r="AF35" s="17">
        <f>+'[32]PCA-PCF'!$C34</f>
        <v>154.331613333333</v>
      </c>
      <c r="AG35" s="17">
        <f>+'[33]PCA-PCF'!$C34</f>
        <v>158.56807833333301</v>
      </c>
    </row>
    <row r="36" spans="1:62" ht="20.100000000000001" customHeight="1" x14ac:dyDescent="0.25">
      <c r="A36" s="15"/>
      <c r="B36" s="19" t="s">
        <v>3</v>
      </c>
      <c r="C36" s="17">
        <f>+'[3]PCA-PCF'!$C35</f>
        <v>160.16800000000001</v>
      </c>
      <c r="D36" s="17">
        <f>+'[4]PCA-PCF'!$C35</f>
        <v>159.5222</v>
      </c>
      <c r="E36" s="17">
        <f>+'[5]PCA-PCF'!$C35</f>
        <v>155.2817</v>
      </c>
      <c r="F36" s="17">
        <f>+'[6]PCA-PCF'!$C35</f>
        <v>167.11619999999999</v>
      </c>
      <c r="G36" s="17">
        <f>+'[7]PCA-PCF'!$C35</f>
        <v>161.27000000000001</v>
      </c>
      <c r="H36" s="17">
        <f>+'[8]PCA-PCF'!$C35</f>
        <v>149.97130000000001</v>
      </c>
      <c r="I36" s="17">
        <f>+'[9]PCA-PCF'!$C35</f>
        <v>152.43450000000001</v>
      </c>
      <c r="J36" s="17">
        <f>+'[10]PCA-PCF'!$C35</f>
        <v>152.20009999999999</v>
      </c>
      <c r="K36" s="17">
        <f>+'[11]PCA-PCF'!$C35</f>
        <v>151.58750000000001</v>
      </c>
      <c r="L36" s="17">
        <f>+'[12]PCA-PCF'!$C35</f>
        <v>159.97</v>
      </c>
      <c r="M36" s="17">
        <f>+'[13]PCA-PCF'!$C35</f>
        <v>159.97</v>
      </c>
      <c r="N36" s="17">
        <f>+'[14]PCA-PCF'!$C35</f>
        <v>159.97</v>
      </c>
      <c r="O36" s="17">
        <f>+'[15]PCA-PCF'!$C35</f>
        <v>152.7167</v>
      </c>
      <c r="P36" s="17">
        <f>+'[16]PCA-PCF'!$C35</f>
        <v>153.55709999999999</v>
      </c>
      <c r="Q36" s="17">
        <f>+'[17]PCA-PCF'!$C35</f>
        <v>162.12200000000001</v>
      </c>
      <c r="R36" s="17">
        <f>+'[18]PCA-PCF'!$C35</f>
        <v>156.597518333333</v>
      </c>
      <c r="S36" s="17">
        <f>+'[19]PCA-PCF'!$C35</f>
        <v>150.959</v>
      </c>
      <c r="T36" s="17">
        <f>+'[20]PCA-PCF'!$C35</f>
        <v>150.959</v>
      </c>
      <c r="U36" s="17">
        <f>+'[21]PCA-PCF'!$C35</f>
        <v>149.88357500000001</v>
      </c>
      <c r="V36" s="17">
        <f>+'[22]PCA-PCF'!$C35</f>
        <v>155.543735</v>
      </c>
      <c r="W36" s="17">
        <f>+'[23]PCA-PCF'!$C35</f>
        <v>161.41999999999999</v>
      </c>
      <c r="X36" s="17">
        <f>+'[24]PCA-PCF'!$C35</f>
        <v>150.86109999999999</v>
      </c>
      <c r="Y36" s="17">
        <f>+'[25]PCA-PCF'!$C35</f>
        <v>150.87209999999999</v>
      </c>
      <c r="Z36" s="17">
        <f>+'[26]PCA-PCF'!$C35</f>
        <v>150.87209999999999</v>
      </c>
      <c r="AA36" s="17">
        <f>+'[27]PCA-PCF'!$C35</f>
        <v>155.93052499999999</v>
      </c>
      <c r="AB36" s="17">
        <f>+'[28]PCA-PCF'!$C35</f>
        <v>154.871241666667</v>
      </c>
      <c r="AC36" s="17">
        <f>+'[29]PCA-PCF'!$C35</f>
        <v>153.59120833333299</v>
      </c>
      <c r="AD36" s="17">
        <f>+'[30]PCA-PCF'!$C35</f>
        <v>151.256</v>
      </c>
      <c r="AE36" s="17">
        <f>+'[31]PCA-PCF'!$C35</f>
        <v>181.81</v>
      </c>
      <c r="AF36" s="17">
        <f>+'[32]PCA-PCF'!$C35</f>
        <v>150.86859999999999</v>
      </c>
      <c r="AG36" s="17">
        <f>+'[33]PCA-PCF'!$C35</f>
        <v>154.56673166666701</v>
      </c>
    </row>
    <row r="37" spans="1:62" x14ac:dyDescent="0.25">
      <c r="B37" s="20"/>
      <c r="C37" s="21">
        <f>SUM(C13:C36)-[2]Sheet1!C$29</f>
        <v>0</v>
      </c>
      <c r="D37" s="21">
        <f>SUM(D13:D36)-[2]Sheet1!D$29</f>
        <v>0</v>
      </c>
      <c r="E37" s="21">
        <f>SUM(E13:E36)-[2]Sheet1!E$29</f>
        <v>0</v>
      </c>
      <c r="F37" s="21">
        <f>SUM(F13:F36)-[2]Sheet1!F$29</f>
        <v>0</v>
      </c>
      <c r="G37" s="21">
        <f>SUM(G13:G36)-[2]Sheet1!G$29</f>
        <v>0</v>
      </c>
      <c r="H37" s="21">
        <f>SUM(H13:H36)-[2]Sheet1!H$29</f>
        <v>0</v>
      </c>
      <c r="I37" s="21">
        <f>SUM(I13:I36)-[2]Sheet1!I$29</f>
        <v>0</v>
      </c>
      <c r="J37" s="21">
        <f>SUM(J13:J36)-[2]Sheet1!J$29</f>
        <v>0</v>
      </c>
      <c r="K37" s="21">
        <f>SUM(K13:K36)-[2]Sheet1!K$29</f>
        <v>0</v>
      </c>
      <c r="L37" s="21">
        <f>SUM(L13:L36)-[2]Sheet1!L$29</f>
        <v>0</v>
      </c>
      <c r="M37" s="21">
        <f>SUM(M13:M36)-[2]Sheet1!M$29</f>
        <v>0</v>
      </c>
      <c r="N37" s="21">
        <f>SUM(N13:N36)-[2]Sheet1!N$29</f>
        <v>0</v>
      </c>
      <c r="O37" s="21">
        <f>SUM(O13:O36)-[2]Sheet1!O$29</f>
        <v>0</v>
      </c>
      <c r="P37" s="21">
        <f>SUM(P13:P36)-[2]Sheet1!P$29</f>
        <v>0</v>
      </c>
      <c r="Q37" s="21">
        <f>SUM(Q13:Q36)-[2]Sheet1!Q$29</f>
        <v>0</v>
      </c>
      <c r="R37" s="21">
        <f>SUM(R13:R36)-[2]Sheet1!R$29</f>
        <v>0</v>
      </c>
      <c r="S37" s="21">
        <f>SUM(S13:S36)-[2]Sheet1!S$29</f>
        <v>0</v>
      </c>
      <c r="T37" s="21">
        <f>SUM(T13:T36)-[2]Sheet1!T$29</f>
        <v>0</v>
      </c>
      <c r="U37" s="21">
        <f>SUM(U13:U36)-[2]Sheet1!U$29</f>
        <v>0</v>
      </c>
      <c r="V37" s="21">
        <f>SUM(V13:V36)-[2]Sheet1!V$29</f>
        <v>0</v>
      </c>
      <c r="W37" s="21">
        <f>SUM(W13:W36)-[2]Sheet1!W$29</f>
        <v>0</v>
      </c>
      <c r="X37" s="21">
        <f>SUM(X13:X36)-[2]Sheet1!X$29</f>
        <v>0</v>
      </c>
      <c r="Y37" s="21">
        <f>SUM(Y13:Y36)-[2]Sheet1!Y$29</f>
        <v>0</v>
      </c>
      <c r="Z37" s="21">
        <f>SUM(Z13:Z36)-[2]Sheet1!Z$29</f>
        <v>0</v>
      </c>
      <c r="AA37" s="21">
        <f>SUM(AA13:AA36)-[2]Sheet1!AA$29</f>
        <v>0</v>
      </c>
      <c r="AB37" s="21">
        <f>SUM(AB13:AB36)-[2]Sheet1!AB$29</f>
        <v>0</v>
      </c>
      <c r="AC37" s="21">
        <f>SUM(AC13:AC36)-[2]Sheet1!AC$29</f>
        <v>0</v>
      </c>
      <c r="AD37" s="21">
        <f>SUM(AD13:AD36)-[2]Sheet1!AD$29</f>
        <v>0</v>
      </c>
      <c r="AE37" s="21">
        <f>SUM(AE13:AE36)-[2]Sheet1!AE$29</f>
        <v>0</v>
      </c>
      <c r="AF37" s="21">
        <f>SUM(AF13:AF36)-[2]Sheet1!AF$29</f>
        <v>0</v>
      </c>
      <c r="AG37" s="21">
        <f>SUM(AG13:AG36)-[2]Sheet1!AG$29</f>
        <v>0</v>
      </c>
    </row>
    <row r="38" spans="1:62" ht="20.100000000000001" customHeight="1" x14ac:dyDescent="0.25"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</row>
    <row r="39" spans="1:62" ht="18.75" x14ac:dyDescent="0.25">
      <c r="B39" s="8" t="s">
        <v>4</v>
      </c>
      <c r="C39" s="20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</row>
    <row r="40" spans="1:62" x14ac:dyDescent="0.25">
      <c r="B40" s="23"/>
      <c r="C40" s="20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</row>
    <row r="41" spans="1:62" ht="13.5" customHeight="1" x14ac:dyDescent="0.25">
      <c r="B41" s="23"/>
      <c r="C41" s="14">
        <f>+[34]Sheet1!$B$10</f>
        <v>41821</v>
      </c>
      <c r="D41" s="14">
        <f>+[35]Sheet1!$B$10</f>
        <v>41822</v>
      </c>
      <c r="E41" s="14">
        <f>+[36]Sheet1!$B$10</f>
        <v>41823</v>
      </c>
      <c r="F41" s="14">
        <f>+[37]Sheet1!$B$10</f>
        <v>41824</v>
      </c>
      <c r="G41" s="14">
        <f>+[38]Sheet1!$B$10</f>
        <v>41825</v>
      </c>
      <c r="H41" s="14">
        <f>+[39]Sheet1!$B$10</f>
        <v>41826</v>
      </c>
      <c r="I41" s="14">
        <f>+[40]Sheet1!$B$10</f>
        <v>41827</v>
      </c>
      <c r="J41" s="14">
        <f>+[41]Sheet1!$B$10</f>
        <v>41828</v>
      </c>
      <c r="K41" s="14">
        <f>+[42]Sheet1!$B$10</f>
        <v>41829</v>
      </c>
      <c r="L41" s="14">
        <f>+[43]Sheet1!$B$10</f>
        <v>41830</v>
      </c>
      <c r="M41" s="14">
        <f>+[44]Sheet1!$B$10</f>
        <v>41831</v>
      </c>
      <c r="N41" s="14">
        <f>+[45]Sheet1!$B$10</f>
        <v>41832</v>
      </c>
      <c r="O41" s="14">
        <f>+[46]Sheet1!$B$10</f>
        <v>41833</v>
      </c>
      <c r="P41" s="14">
        <f>+[47]Sheet1!$B$10</f>
        <v>41834</v>
      </c>
      <c r="Q41" s="14">
        <f>+[48]Sheet1!$B$10</f>
        <v>41835</v>
      </c>
      <c r="R41" s="14">
        <f>+[49]Sheet1!$B$10</f>
        <v>41836</v>
      </c>
      <c r="S41" s="14">
        <f>+[50]Sheet1!$B$10</f>
        <v>41837</v>
      </c>
      <c r="T41" s="14">
        <f>+[51]Sheet1!$B$10</f>
        <v>41838</v>
      </c>
      <c r="U41" s="14">
        <f>+[52]Sheet1!$B$10</f>
        <v>41839</v>
      </c>
      <c r="V41" s="14">
        <f>+[53]Sheet1!$B$10</f>
        <v>41840</v>
      </c>
      <c r="W41" s="14">
        <f>+[54]Sheet1!$B$10</f>
        <v>41841</v>
      </c>
      <c r="X41" s="14">
        <f>+[55]Sheet1!$B$10</f>
        <v>41842</v>
      </c>
      <c r="Y41" s="14">
        <f>+[56]Sheet1!$B$10</f>
        <v>41843</v>
      </c>
      <c r="Z41" s="14">
        <f>+[57]Sheet1!$B$10</f>
        <v>41844</v>
      </c>
      <c r="AA41" s="14">
        <f>+[58]Sheet1!$B$10</f>
        <v>41845</v>
      </c>
      <c r="AB41" s="14">
        <f>+[59]Sheet1!$B$10</f>
        <v>41846</v>
      </c>
      <c r="AC41" s="14">
        <f>+[60]Sheet1!$B$10</f>
        <v>41847</v>
      </c>
      <c r="AD41" s="14">
        <f>+[61]Sheet1!$B$10</f>
        <v>41848</v>
      </c>
      <c r="AE41" s="14">
        <f>+[62]Sheet1!$B$10</f>
        <v>41849</v>
      </c>
      <c r="AF41" s="14">
        <f>+[63]Sheet1!$B$10</f>
        <v>41850</v>
      </c>
      <c r="AG41" s="14">
        <f>+[64]Sheet1!$B$10</f>
        <v>41851</v>
      </c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</row>
    <row r="42" spans="1:62" s="24" customFormat="1" ht="19.5" customHeight="1" x14ac:dyDescent="0.25">
      <c r="B42" s="25" t="s">
        <v>5</v>
      </c>
      <c r="C42" s="17">
        <f>+[34]Sheet1!$N$110</f>
        <v>190</v>
      </c>
      <c r="D42" s="17">
        <f>+[35]Sheet1!$N$110</f>
        <v>0.5</v>
      </c>
      <c r="E42" s="17">
        <f>+[36]Sheet1!$N$110</f>
        <v>0.5</v>
      </c>
      <c r="F42" s="17">
        <f>+[37]Sheet1!$N$110</f>
        <v>0.5</v>
      </c>
      <c r="G42" s="17">
        <f>+[38]Sheet1!$N$110</f>
        <v>0.5</v>
      </c>
      <c r="H42" s="17">
        <f>+[39]Sheet1!$N$110</f>
        <v>0.5</v>
      </c>
      <c r="I42" s="17">
        <f>+[40]Sheet1!$N$110</f>
        <v>0.5</v>
      </c>
      <c r="J42" s="17">
        <f>+[41]Sheet1!$N$110</f>
        <v>0.5</v>
      </c>
      <c r="K42" s="17">
        <f>+[42]Sheet1!$N$110</f>
        <v>0.5</v>
      </c>
      <c r="L42" s="17">
        <f>+[43]Sheet1!$N$110</f>
        <v>214.5</v>
      </c>
      <c r="M42" s="17">
        <f>+[44]Sheet1!$N$110</f>
        <v>214.5</v>
      </c>
      <c r="N42" s="17">
        <f>+[45]Sheet1!$N$110</f>
        <v>0.5</v>
      </c>
      <c r="O42" s="17">
        <f>+[46]Sheet1!$N$110</f>
        <v>0.5</v>
      </c>
      <c r="P42" s="17">
        <f>+[47]Sheet1!$N$110</f>
        <v>0.5</v>
      </c>
      <c r="Q42" s="17">
        <f>+[48]Sheet1!$N$110</f>
        <v>215</v>
      </c>
      <c r="R42" s="17">
        <f>+[49]Sheet1!$N$110</f>
        <v>190</v>
      </c>
      <c r="S42" s="17">
        <f>+[50]Sheet1!$N$110</f>
        <v>190</v>
      </c>
      <c r="T42" s="17">
        <f>+[51]Sheet1!$N$110</f>
        <v>215</v>
      </c>
      <c r="U42" s="17">
        <f>+[52]Sheet1!$N$110</f>
        <v>0.5</v>
      </c>
      <c r="V42" s="17">
        <f>+[53]Sheet1!$N$110</f>
        <v>214.5</v>
      </c>
      <c r="W42" s="17">
        <f>+[54]Sheet1!$N$110</f>
        <v>190</v>
      </c>
      <c r="X42" s="17">
        <f>+[55]Sheet1!$N$110</f>
        <v>0.5</v>
      </c>
      <c r="Y42" s="17">
        <f>+[56]Sheet1!$N$110</f>
        <v>0.5</v>
      </c>
      <c r="Z42" s="17">
        <f>+[57]Sheet1!$N$110</f>
        <v>0.5</v>
      </c>
      <c r="AA42" s="17">
        <f>+[58]Sheet1!$N$110</f>
        <v>0.5</v>
      </c>
      <c r="AB42" s="17">
        <f>+[59]Sheet1!$N$110</f>
        <v>0.5</v>
      </c>
      <c r="AC42" s="17">
        <f>+[60]Sheet1!$N$110</f>
        <v>0.5</v>
      </c>
      <c r="AD42" s="17">
        <f>+[61]Sheet1!$N$110</f>
        <v>0.5</v>
      </c>
      <c r="AE42" s="17">
        <f>+[62]Sheet1!$N$110</f>
        <v>0.5</v>
      </c>
      <c r="AF42" s="17">
        <f>+[63]Sheet1!$N$110</f>
        <v>0.5</v>
      </c>
      <c r="AG42" s="17">
        <f>+[64]Sheet1!$N$110</f>
        <v>0.5</v>
      </c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</row>
    <row r="43" spans="1:62" x14ac:dyDescent="0.25">
      <c r="B43" s="23"/>
      <c r="C43" s="20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</row>
    <row r="44" spans="1:62" x14ac:dyDescent="0.25">
      <c r="B44" s="23"/>
      <c r="C44" s="20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</row>
    <row r="45" spans="1:62" x14ac:dyDescent="0.25">
      <c r="B45" s="26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</row>
    <row r="46" spans="1:62" ht="18.75" x14ac:dyDescent="0.25">
      <c r="B46" s="8" t="s">
        <v>6</v>
      </c>
      <c r="C46" s="20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</row>
    <row r="47" spans="1:62" x14ac:dyDescent="0.25"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</row>
    <row r="48" spans="1:62" x14ac:dyDescent="0.25">
      <c r="E48" s="27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</row>
    <row r="49" spans="2:62" x14ac:dyDescent="0.25">
      <c r="B49" s="25" t="s">
        <v>5</v>
      </c>
      <c r="C49" s="28" t="s">
        <v>7</v>
      </c>
      <c r="D49" s="25" t="s">
        <v>8</v>
      </c>
      <c r="E49" s="25" t="s">
        <v>9</v>
      </c>
      <c r="F49" s="25" t="s">
        <v>9</v>
      </c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</row>
    <row r="50" spans="2:62" x14ac:dyDescent="0.25">
      <c r="B50" s="29" t="s">
        <v>10</v>
      </c>
      <c r="C50" s="17">
        <f>MAX($C$13:$AG$36)</f>
        <v>183.62</v>
      </c>
      <c r="D50" s="17">
        <f>MIN($C$13:$AG$36)</f>
        <v>139.52500000000001</v>
      </c>
      <c r="E50" s="17">
        <f>+[1]LIQUIDAC!BV288/[1]LIQUIDAC!BU288</f>
        <v>149.99760929930326</v>
      </c>
      <c r="F50" s="17">
        <f>AVERAGE($C$13:$AG$36)</f>
        <v>160.73175420026905</v>
      </c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</row>
    <row r="51" spans="2:62" x14ac:dyDescent="0.25">
      <c r="B51" s="29" t="s">
        <v>11</v>
      </c>
      <c r="C51" s="17">
        <f>MAX($C$42:$AG$42)</f>
        <v>215</v>
      </c>
      <c r="D51" s="17">
        <f>MIN($C$42:$AG$42)</f>
        <v>0.5</v>
      </c>
      <c r="E51" s="17">
        <f>[1]LIQUIDAC!BV290/[1]LIQUIDAC!BU290</f>
        <v>179.09445110415899</v>
      </c>
      <c r="F51" s="17">
        <f>AVERAGE($C$42:$AG$42)</f>
        <v>59.5</v>
      </c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</row>
    <row r="52" spans="2:62" x14ac:dyDescent="0.25">
      <c r="B52" s="23"/>
      <c r="C52" s="20"/>
      <c r="E52" s="27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</row>
    <row r="53" spans="2:62" x14ac:dyDescent="0.25">
      <c r="B53" s="23"/>
      <c r="C53" s="20"/>
      <c r="E53" s="27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</row>
  </sheetData>
  <sheetProtection password="8891" sheet="1" objects="1" scenarios="1"/>
  <conditionalFormatting sqref="C11:Q11">
    <cfRule type="cellIs" dxfId="17" priority="14" stopIfTrue="1" operator="equal">
      <formula>TRUNC(C$12,0)</formula>
    </cfRule>
  </conditionalFormatting>
  <conditionalFormatting sqref="C42:Q42">
    <cfRule type="cellIs" dxfId="16" priority="15" stopIfTrue="1" operator="equal">
      <formula>$C$51</formula>
    </cfRule>
    <cfRule type="cellIs" dxfId="15" priority="16" stopIfTrue="1" operator="equal">
      <formula>$D$51</formula>
    </cfRule>
  </conditionalFormatting>
  <conditionalFormatting sqref="C37">
    <cfRule type="cellIs" dxfId="14" priority="13" operator="notEqual">
      <formula>0</formula>
    </cfRule>
  </conditionalFormatting>
  <conditionalFormatting sqref="C11:Q11">
    <cfRule type="cellIs" dxfId="13" priority="12" stopIfTrue="1" operator="equal">
      <formula>TRUNC(C$12,0)</formula>
    </cfRule>
  </conditionalFormatting>
  <conditionalFormatting sqref="C13:C36">
    <cfRule type="cellIs" dxfId="12" priority="11" operator="equal">
      <formula>$D$50</formula>
    </cfRule>
    <cfRule type="cellIs" dxfId="11" priority="17" stopIfTrue="1" operator="equal">
      <formula>$C$50</formula>
    </cfRule>
    <cfRule type="cellIs" dxfId="10" priority="18" stopIfTrue="1" operator="equal">
      <formula>$D$50</formula>
    </cfRule>
  </conditionalFormatting>
  <conditionalFormatting sqref="R11:AG11">
    <cfRule type="cellIs" dxfId="9" priority="8" stopIfTrue="1" operator="equal">
      <formula>TRUNC(R$12,0)</formula>
    </cfRule>
  </conditionalFormatting>
  <conditionalFormatting sqref="R42:AF42">
    <cfRule type="cellIs" dxfId="8" priority="9" stopIfTrue="1" operator="equal">
      <formula>$C$51</formula>
    </cfRule>
    <cfRule type="cellIs" dxfId="7" priority="10" stopIfTrue="1" operator="equal">
      <formula>$D$51</formula>
    </cfRule>
  </conditionalFormatting>
  <conditionalFormatting sqref="R11:AG11">
    <cfRule type="cellIs" dxfId="6" priority="7" stopIfTrue="1" operator="equal">
      <formula>TRUNC(R$12,0)</formula>
    </cfRule>
  </conditionalFormatting>
  <conditionalFormatting sqref="D37:AG37">
    <cfRule type="cellIs" dxfId="5" priority="4" operator="notEqual">
      <formula>0</formula>
    </cfRule>
  </conditionalFormatting>
  <conditionalFormatting sqref="D13:AG36">
    <cfRule type="cellIs" dxfId="4" priority="3" operator="equal">
      <formula>$D$50</formula>
    </cfRule>
    <cfRule type="cellIs" dxfId="3" priority="5" stopIfTrue="1" operator="equal">
      <formula>$C$50</formula>
    </cfRule>
    <cfRule type="cellIs" dxfId="2" priority="6" stopIfTrue="1" operator="equal">
      <formula>$D$50</formula>
    </cfRule>
  </conditionalFormatting>
  <conditionalFormatting sqref="AG42">
    <cfRule type="cellIs" dxfId="1" priority="1" stopIfTrue="1" operator="equal">
      <formula>$C$51</formula>
    </cfRule>
    <cfRule type="cellIs" dxfId="0" priority="2" stopIfTrue="1" operator="equal">
      <formula>$D$51</formula>
    </cfRule>
  </conditionalFormatting>
  <printOptions horizontalCentered="1" verticalCentered="1"/>
  <pageMargins left="0" right="0" top="0" bottom="0" header="0" footer="0"/>
  <pageSetup paperSize="5" scale="64" orientation="landscape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PRECIOS</vt:lpstr>
      <vt:lpstr>PRECIOS!Print_Area</vt:lpstr>
    </vt:vector>
  </TitlesOfParts>
  <Company>CNDC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Evelin Garcia</dc:creator>
  <cp:lastModifiedBy>Evelin Garcia</cp:lastModifiedBy>
  <dcterms:created xsi:type="dcterms:W3CDTF">2014-08-15T20:03:03Z</dcterms:created>
  <dcterms:modified xsi:type="dcterms:W3CDTF">2014-08-15T20:05:33Z</dcterms:modified>
</cp:coreProperties>
</file>