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58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calcPr calcId="145621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F51" i="1" s="1"/>
  <c r="C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F50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50" i="1" l="1"/>
  <c r="D50" i="1"/>
  <c r="C37" i="1"/>
  <c r="C51" i="1"/>
  <c r="D51" i="1"/>
</calcChain>
</file>

<file path=xl/sharedStrings.xml><?xml version="1.0" encoding="utf-8"?>
<sst xmlns="http://schemas.openxmlformats.org/spreadsheetml/2006/main" count="16" uniqueCount="12">
  <si>
    <t>PRECIOS DE ENERGIA EN EL MERCADO DE OCASION ( US$/MWh )</t>
  </si>
  <si>
    <t>LIQUIDACION OFICIAL JULIO 2015</t>
  </si>
  <si>
    <t>Horas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</si>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</sst>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2" fillId="2" borderId="0" xfId="2" applyFill="1" applyAlignment="1" applyProtection="1">
      <alignment vertical="center"/>
      <protection hidden="1"/>
    </xf>
    <xf numFmtId="0" fontId="3" fillId="2" borderId="0" xfId="2" applyFont="1" applyFill="1" applyBorder="1" applyAlignment="1" applyProtection="1">
      <alignment horizontal="left" vertical="center"/>
      <protection hidden="1"/>
    </xf>
    <xf numFmtId="0" fontId="4" fillId="2" borderId="0" xfId="2" applyFont="1" applyFill="1" applyBorder="1" applyAlignment="1" applyProtection="1">
      <alignment horizontal="center" vertical="center"/>
      <protection hidden="1"/>
    </xf>
    <xf numFmtId="0" fontId="5" fillId="2" borderId="0" xfId="2" applyFont="1" applyFill="1" applyBorder="1" applyAlignment="1" applyProtection="1">
      <alignment vertical="center"/>
      <protection hidden="1"/>
    </xf>
    <xf numFmtId="0" fontId="6" fillId="2" borderId="0" xfId="2" applyFont="1" applyFill="1" applyBorder="1" applyAlignment="1" applyProtection="1">
      <alignment horizontal="left" vertical="center"/>
      <protection hidden="1"/>
    </xf>
    <xf numFmtId="0" fontId="7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vertical="center"/>
      <protection hidden="1"/>
    </xf>
    <xf numFmtId="0" fontId="8" fillId="2" borderId="0" xfId="2" applyFont="1" applyFill="1" applyAlignment="1" applyProtection="1">
      <alignment vertical="center"/>
      <protection hidden="1"/>
    </xf>
    <xf numFmtId="0" fontId="9" fillId="2" borderId="0" xfId="2" applyFont="1" applyFill="1" applyAlignment="1" applyProtection="1">
      <alignment vertical="center"/>
      <protection hidden="1"/>
    </xf>
    <xf numFmtId="164" fontId="10" fillId="2" borderId="0" xfId="2" applyNumberFormat="1" applyFont="1" applyFill="1" applyAlignment="1" applyProtection="1">
      <alignment horizontal="left" vertical="center"/>
      <protection hidden="1"/>
    </xf>
    <xf numFmtId="0" fontId="2" fillId="2" borderId="1" xfId="2" applyFill="1" applyBorder="1" applyAlignment="1" applyProtection="1">
      <alignment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0" fontId="12" fillId="2" borderId="0" xfId="2" applyFont="1" applyFill="1" applyAlignment="1" applyProtection="1">
      <alignment vertical="center"/>
      <protection hidden="1"/>
    </xf>
    <xf numFmtId="0" fontId="11" fillId="4" borderId="2" xfId="2" applyFont="1" applyFill="1" applyBorder="1" applyAlignment="1" applyProtection="1">
      <alignment horizontal="center" vertical="center"/>
      <protection hidden="1"/>
    </xf>
    <xf numFmtId="16" fontId="11" fillId="2" borderId="2" xfId="2" applyNumberFormat="1" applyFont="1" applyFill="1" applyBorder="1" applyAlignment="1" applyProtection="1">
      <alignment horizontal="center" vertical="center"/>
      <protection hidden="1"/>
    </xf>
    <xf numFmtId="43" fontId="2" fillId="2" borderId="0" xfId="1" applyFont="1" applyFill="1" applyAlignment="1" applyProtection="1">
      <alignment vertical="center"/>
      <protection hidden="1"/>
    </xf>
    <xf numFmtId="20" fontId="11" fillId="4" borderId="2" xfId="2" applyNumberFormat="1" applyFont="1" applyFill="1" applyBorder="1" applyAlignment="1" applyProtection="1">
      <alignment horizontal="center" vertical="center"/>
      <protection hidden="1"/>
    </xf>
    <xf numFmtId="2" fontId="7" fillId="2" borderId="2" xfId="2" applyNumberFormat="1" applyFont="1" applyFill="1" applyBorder="1" applyAlignment="1" applyProtection="1">
      <alignment horizontal="center" vertical="center"/>
      <protection hidden="1"/>
    </xf>
    <xf numFmtId="0" fontId="13" fillId="2" borderId="0" xfId="2" applyFont="1" applyFill="1" applyAlignment="1" applyProtection="1">
      <alignment vertical="center"/>
      <protection hidden="1"/>
    </xf>
    <xf numFmtId="49" fontId="11" fillId="4" borderId="2" xfId="2" applyNumberFormat="1" applyFont="1" applyFill="1" applyBorder="1" applyAlignment="1" applyProtection="1">
      <alignment horizontal="center" vertical="center"/>
      <protection hidden="1"/>
    </xf>
    <xf numFmtId="2" fontId="2" fillId="2" borderId="0" xfId="2" applyNumberFormat="1" applyFill="1" applyAlignment="1" applyProtection="1">
      <alignment horizontal="center" vertical="center"/>
      <protection hidden="1"/>
    </xf>
    <xf numFmtId="165" fontId="14" fillId="2" borderId="0" xfId="2" applyNumberFormat="1" applyFont="1" applyFill="1" applyAlignment="1" applyProtection="1">
      <alignment horizontal="center" vertical="center"/>
      <protection hidden="1"/>
    </xf>
    <xf numFmtId="2" fontId="2" fillId="2" borderId="0" xfId="2" applyNumberFormat="1" applyFill="1" applyAlignment="1" applyProtection="1">
      <alignment vertical="center"/>
      <protection hidden="1"/>
    </xf>
    <xf numFmtId="0" fontId="2" fillId="0" borderId="0" xfId="2" applyFill="1" applyAlignment="1" applyProtection="1">
      <alignment vertical="center"/>
      <protection hidden="1"/>
    </xf>
    <xf numFmtId="1" fontId="13" fillId="0" borderId="0" xfId="2" applyNumberFormat="1" applyFont="1" applyFill="1" applyAlignment="1" applyProtection="1">
      <alignment horizontal="center" vertical="center"/>
      <protection hidden="1"/>
    </xf>
    <xf numFmtId="2" fontId="2" fillId="0" borderId="0" xfId="2" applyNumberFormat="1" applyFill="1" applyAlignment="1" applyProtection="1">
      <alignment horizontal="center" vertical="center"/>
      <protection hidden="1"/>
    </xf>
    <xf numFmtId="2" fontId="2" fillId="0" borderId="0" xfId="2" applyNumberFormat="1" applyFill="1" applyAlignment="1" applyProtection="1">
      <alignment vertical="center"/>
      <protection hidden="1"/>
    </xf>
    <xf numFmtId="16" fontId="11" fillId="0" borderId="2" xfId="2" applyNumberFormat="1" applyFont="1" applyFill="1" applyBorder="1" applyAlignment="1" applyProtection="1">
      <alignment horizontal="center" vertical="center"/>
      <protection hidden="1"/>
    </xf>
    <xf numFmtId="0" fontId="2" fillId="0" borderId="0" xfId="2" applyFill="1" applyAlignment="1" applyProtection="1">
      <alignment horizontal="center" vertical="center"/>
      <protection hidden="1"/>
    </xf>
    <xf numFmtId="1" fontId="11" fillId="0" borderId="2" xfId="2" applyNumberFormat="1" applyFont="1" applyFill="1" applyBorder="1" applyAlignment="1" applyProtection="1">
      <alignment horizontal="center" vertical="center"/>
      <protection hidden="1"/>
    </xf>
    <xf numFmtId="2" fontId="7" fillId="0" borderId="2" xfId="2" applyNumberFormat="1" applyFont="1" applyFill="1" applyBorder="1" applyAlignment="1" applyProtection="1">
      <alignment horizontal="center" vertical="center"/>
      <protection hidden="1"/>
    </xf>
    <xf numFmtId="1" fontId="13" fillId="2" borderId="0" xfId="2" applyNumberFormat="1" applyFont="1" applyFill="1" applyAlignment="1" applyProtection="1">
      <alignment horizontal="left" vertical="center"/>
      <protection hidden="1"/>
    </xf>
    <xf numFmtId="0" fontId="15" fillId="2" borderId="0" xfId="2" applyFont="1" applyFill="1" applyAlignment="1" applyProtection="1">
      <alignment vertical="center"/>
      <protection hidden="1"/>
    </xf>
    <xf numFmtId="1" fontId="11" fillId="4" borderId="2" xfId="2" applyNumberFormat="1" applyFont="1" applyFill="1" applyBorder="1" applyAlignment="1" applyProtection="1">
      <alignment horizontal="center" vertical="center"/>
      <protection hidden="1"/>
    </xf>
    <xf numFmtId="1" fontId="11" fillId="2" borderId="3" xfId="2" applyNumberFormat="1" applyFont="1" applyFill="1" applyBorder="1" applyAlignment="1" applyProtection="1">
      <alignment horizontal="center" vertical="center"/>
      <protection hidden="1"/>
    </xf>
    <xf numFmtId="1" fontId="11" fillId="2" borderId="2" xfId="2" applyNumberFormat="1" applyFont="1" applyFill="1" applyBorder="1" applyAlignment="1" applyProtection="1">
      <alignment horizontal="center" vertical="center"/>
      <protection hidden="1"/>
    </xf>
    <xf numFmtId="1" fontId="11" fillId="4" borderId="2" xfId="2" applyNumberFormat="1" applyFont="1" applyFill="1" applyBorder="1" applyAlignment="1" applyProtection="1">
      <alignment vertical="center"/>
      <protection hidden="1"/>
    </xf>
    <xf numFmtId="1" fontId="13" fillId="2" borderId="0" xfId="2" applyNumberFormat="1" applyFont="1" applyFill="1" applyAlignment="1" applyProtection="1">
      <alignment horizontal="center" vertical="center"/>
      <protection hidden="1"/>
    </xf>
  </cellXfs>
  <cellStyles count="3">
    <cellStyle name="Comma" xfId="1" builtinId="3"/>
    <cellStyle name="Normal" xfId="0" builtinId="0"/>
    <cellStyle name="Normal_TRANSACCIONESSEPTIEMBRE2002-1Quincena" xfId="2"/>
  </cellStyles>
  <dxfs count="32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Jul_201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7201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7201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7201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7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7201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720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7201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7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7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7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Jul%201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72015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72015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72015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72015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72015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7201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7201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7201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7201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7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72015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72015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7201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72015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72015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715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715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715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715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715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7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72015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715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715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715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715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715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715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715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715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715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7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72015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7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715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715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715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715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715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715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715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715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7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72015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715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715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715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715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7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7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7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7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erd"/>
      <sheetName val="PRECIOS"/>
      <sheetName val="LIQUIDAC"/>
      <sheetName val="PEAJE"/>
      <sheetName val="HIDROPANTASMA-POT"/>
      <sheetName val="EOLO-POT"/>
      <sheetName val="HEMCO-POT"/>
      <sheetName val="BLUE POWER-POT"/>
      <sheetName val="AMAYO 2-POT"/>
      <sheetName val="ALBANISA-POT"/>
      <sheetName val="AMAYO 1-POT"/>
      <sheetName val="MULUKUKU-POT"/>
      <sheetName val="SIUNA-POT"/>
      <sheetName val="INDEX-POT"/>
      <sheetName val="ENSA-POT"/>
      <sheetName val="PENSA-POT"/>
      <sheetName val="GESARSA-POT"/>
      <sheetName val="CCN-POT"/>
      <sheetName val="ENACAL-POT"/>
      <sheetName val="MONTE ROSA-POT"/>
      <sheetName val="BLUEFIELDS-POT"/>
      <sheetName val="PLB-PMG-POT"/>
      <sheetName val="DISSUR-POT"/>
      <sheetName val="DISNORTE-POT"/>
      <sheetName val="EEC20-POT"/>
      <sheetName val="GEOSA-POT"/>
      <sheetName val="PCA-PCF-POT"/>
      <sheetName val="PHL"/>
      <sheetName val="HIDROPANTASMA"/>
      <sheetName val="EOLO"/>
      <sheetName val="HEMCO"/>
      <sheetName val="BLUE POWER"/>
      <sheetName val="AMAYO 2"/>
      <sheetName val="ALBANISA"/>
      <sheetName val="AMAYO 1"/>
      <sheetName val="MULUKUKU"/>
      <sheetName val="SIUNA"/>
      <sheetName val="INDEX"/>
      <sheetName val="ENSA"/>
      <sheetName val="PENSA"/>
      <sheetName val="GESARSA"/>
      <sheetName val="CCN"/>
      <sheetName val="ENACAL"/>
      <sheetName val="MONTE ROSA"/>
      <sheetName val="BLUEFIELDS"/>
      <sheetName val="PLB-PMG"/>
      <sheetName val="DISSUR"/>
      <sheetName val="DISNORTE"/>
      <sheetName val="EEC20"/>
      <sheetName val="GEOSA"/>
      <sheetName val="PCA-P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8">
          <cell r="BU288">
            <v>22723.863848156841</v>
          </cell>
          <cell r="BV288">
            <v>2161696.4890989466</v>
          </cell>
        </row>
        <row r="290">
          <cell r="BU290">
            <v>-163.62597775847001</v>
          </cell>
          <cell r="BV290">
            <v>-28191.967634843917</v>
          </cell>
        </row>
      </sheetData>
      <sheetData sheetId="8">
        <row r="8">
          <cell r="C8" t="str">
            <v>PERIODO: 01.JULIO.2015 - 31.JULIO.2015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42193</v>
          </cell>
        </row>
      </sheetData>
      <sheetData sheetId="9"/>
      <sheetData sheetId="10">
        <row r="7">
          <cell r="B7">
            <v>42193</v>
          </cell>
        </row>
      </sheetData>
      <sheetData sheetId="11">
        <row r="7">
          <cell r="B7">
            <v>42193</v>
          </cell>
        </row>
      </sheetData>
      <sheetData sheetId="12">
        <row r="7">
          <cell r="B7">
            <v>42193</v>
          </cell>
        </row>
      </sheetData>
      <sheetData sheetId="13">
        <row r="7">
          <cell r="B7">
            <v>42193</v>
          </cell>
        </row>
      </sheetData>
      <sheetData sheetId="14">
        <row r="36">
          <cell r="B36">
            <v>263.20741893288306</v>
          </cell>
        </row>
      </sheetData>
      <sheetData sheetId="15"/>
      <sheetData sheetId="16">
        <row r="8">
          <cell r="B8">
            <v>42193</v>
          </cell>
        </row>
        <row r="12">
          <cell r="C12">
            <v>96.222999999999999</v>
          </cell>
        </row>
        <row r="13">
          <cell r="C13">
            <v>96.222999999999999</v>
          </cell>
        </row>
        <row r="14">
          <cell r="C14">
            <v>98.704759999999993</v>
          </cell>
        </row>
        <row r="15">
          <cell r="C15">
            <v>96.222999999999999</v>
          </cell>
        </row>
        <row r="16">
          <cell r="C16">
            <v>96.353444999999994</v>
          </cell>
        </row>
        <row r="17">
          <cell r="C17">
            <v>96.222999999999999</v>
          </cell>
        </row>
        <row r="18">
          <cell r="C18">
            <v>98.602980000000002</v>
          </cell>
        </row>
        <row r="19">
          <cell r="C19">
            <v>97.489874999999998</v>
          </cell>
        </row>
        <row r="20">
          <cell r="C20">
            <v>99.329965000000001</v>
          </cell>
        </row>
        <row r="21">
          <cell r="C21">
            <v>99.303650000000005</v>
          </cell>
        </row>
        <row r="22">
          <cell r="C22">
            <v>100.205</v>
          </cell>
        </row>
        <row r="23">
          <cell r="C23">
            <v>105.23924</v>
          </cell>
        </row>
        <row r="24">
          <cell r="C24">
            <v>103.487585</v>
          </cell>
        </row>
        <row r="25">
          <cell r="C25">
            <v>99.296528333333001</v>
          </cell>
        </row>
        <row r="26">
          <cell r="C26">
            <v>98.764376666667005</v>
          </cell>
        </row>
        <row r="27">
          <cell r="C27">
            <v>97.716358333333005</v>
          </cell>
        </row>
        <row r="28">
          <cell r="C28">
            <v>96.365201666667005</v>
          </cell>
        </row>
        <row r="29">
          <cell r="C29">
            <v>96.324843333333007</v>
          </cell>
        </row>
        <row r="30">
          <cell r="C30">
            <v>102.885321666667</v>
          </cell>
        </row>
        <row r="31">
          <cell r="C31">
            <v>105.42751</v>
          </cell>
        </row>
        <row r="32">
          <cell r="C32">
            <v>102.327773333333</v>
          </cell>
        </row>
        <row r="33">
          <cell r="C33">
            <v>97.68347</v>
          </cell>
        </row>
        <row r="34">
          <cell r="C34">
            <v>96.222999999999999</v>
          </cell>
        </row>
        <row r="35">
          <cell r="C35">
            <v>96.222999999999999</v>
          </cell>
        </row>
      </sheetData>
      <sheetData sheetId="17">
        <row r="36">
          <cell r="I36">
            <v>580.02656430645266</v>
          </cell>
        </row>
      </sheetData>
      <sheetData sheetId="18">
        <row r="36">
          <cell r="I36">
            <v>126.28234594594593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162.048</v>
          </cell>
        </row>
      </sheetData>
      <sheetData sheetId="24"/>
      <sheetData sheetId="25"/>
      <sheetData sheetId="26"/>
      <sheetData sheetId="27">
        <row r="36">
          <cell r="H36">
            <v>555.96799999999996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298.15432015902906</v>
          </cell>
        </row>
      </sheetData>
      <sheetData sheetId="33">
        <row r="36">
          <cell r="S36">
            <v>723.24006038756249</v>
          </cell>
        </row>
      </sheetData>
      <sheetData sheetId="34">
        <row r="36">
          <cell r="E36">
            <v>156.75767984097149</v>
          </cell>
        </row>
      </sheetData>
      <sheetData sheetId="35">
        <row r="36">
          <cell r="E36">
            <v>264.36000000000007</v>
          </cell>
        </row>
      </sheetData>
      <sheetData sheetId="36"/>
      <sheetData sheetId="37">
        <row r="36">
          <cell r="E36">
            <v>397.47200000000004</v>
          </cell>
        </row>
      </sheetData>
      <sheetData sheetId="38">
        <row r="36">
          <cell r="E36">
            <v>82.959633199999985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42194</v>
          </cell>
        </row>
      </sheetData>
      <sheetData sheetId="9"/>
      <sheetData sheetId="10">
        <row r="7">
          <cell r="B7">
            <v>42194</v>
          </cell>
        </row>
      </sheetData>
      <sheetData sheetId="11">
        <row r="7">
          <cell r="B7">
            <v>42194</v>
          </cell>
        </row>
      </sheetData>
      <sheetData sheetId="12">
        <row r="7">
          <cell r="B7">
            <v>42194</v>
          </cell>
        </row>
      </sheetData>
      <sheetData sheetId="13">
        <row r="7">
          <cell r="B7">
            <v>42194</v>
          </cell>
        </row>
      </sheetData>
      <sheetData sheetId="14">
        <row r="36">
          <cell r="B36">
            <v>232.72001188619822</v>
          </cell>
        </row>
      </sheetData>
      <sheetData sheetId="15"/>
      <sheetData sheetId="16">
        <row r="8">
          <cell r="B8">
            <v>42194</v>
          </cell>
        </row>
        <row r="12">
          <cell r="C12">
            <v>102.25</v>
          </cell>
        </row>
        <row r="13">
          <cell r="C13">
            <v>102.25</v>
          </cell>
        </row>
        <row r="14">
          <cell r="C14">
            <v>102.25</v>
          </cell>
        </row>
        <row r="15">
          <cell r="C15">
            <v>102.25</v>
          </cell>
        </row>
        <row r="16">
          <cell r="C16">
            <v>102.25</v>
          </cell>
        </row>
        <row r="17">
          <cell r="C17">
            <v>102.25</v>
          </cell>
        </row>
        <row r="18">
          <cell r="C18">
            <v>102.476413333333</v>
          </cell>
        </row>
        <row r="19">
          <cell r="C19">
            <v>102.25</v>
          </cell>
        </row>
        <row r="20">
          <cell r="C20">
            <v>103.320635</v>
          </cell>
        </row>
        <row r="21">
          <cell r="C21">
            <v>103.41</v>
          </cell>
        </row>
        <row r="22">
          <cell r="C22">
            <v>103.41</v>
          </cell>
        </row>
        <row r="23">
          <cell r="C23">
            <v>103.41</v>
          </cell>
        </row>
        <row r="24">
          <cell r="C24">
            <v>103.41</v>
          </cell>
        </row>
        <row r="25">
          <cell r="C25">
            <v>103.41</v>
          </cell>
        </row>
        <row r="26">
          <cell r="C26">
            <v>103.41</v>
          </cell>
        </row>
        <row r="27">
          <cell r="C27">
            <v>103.41</v>
          </cell>
        </row>
        <row r="28">
          <cell r="C28">
            <v>103.41</v>
          </cell>
        </row>
        <row r="29">
          <cell r="C29">
            <v>103.41</v>
          </cell>
        </row>
        <row r="30">
          <cell r="C30">
            <v>104.666765</v>
          </cell>
        </row>
        <row r="31">
          <cell r="C31">
            <v>103.415215</v>
          </cell>
        </row>
        <row r="32">
          <cell r="C32">
            <v>103.531083333333</v>
          </cell>
        </row>
        <row r="33">
          <cell r="C33">
            <v>102.31656333333299</v>
          </cell>
        </row>
        <row r="34">
          <cell r="C34">
            <v>102.68852</v>
          </cell>
        </row>
        <row r="35">
          <cell r="C35">
            <v>102.25</v>
          </cell>
        </row>
      </sheetData>
      <sheetData sheetId="17">
        <row r="36">
          <cell r="I36">
            <v>581.93535687040367</v>
          </cell>
        </row>
      </sheetData>
      <sheetData sheetId="18">
        <row r="36">
          <cell r="I36">
            <v>142.48110270270271</v>
          </cell>
        </row>
      </sheetData>
      <sheetData sheetId="19"/>
      <sheetData sheetId="20"/>
      <sheetData sheetId="21"/>
      <sheetData sheetId="22"/>
      <sheetData sheetId="23">
        <row r="36">
          <cell r="E36">
            <v>160.96</v>
          </cell>
        </row>
      </sheetData>
      <sheetData sheetId="24"/>
      <sheetData sheetId="25"/>
      <sheetData sheetId="26"/>
      <sheetData sheetId="27">
        <row r="36">
          <cell r="H36">
            <v>636.41599999999994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190.20940275825149</v>
          </cell>
        </row>
      </sheetData>
      <sheetData sheetId="33">
        <row r="36">
          <cell r="S36">
            <v>742.48024999999996</v>
          </cell>
        </row>
      </sheetData>
      <sheetData sheetId="34">
        <row r="36">
          <cell r="E36">
            <v>106.75059724174901</v>
          </cell>
        </row>
      </sheetData>
      <sheetData sheetId="35">
        <row r="36">
          <cell r="E36">
            <v>186.48000000000002</v>
          </cell>
        </row>
      </sheetData>
      <sheetData sheetId="36"/>
      <sheetData sheetId="37">
        <row r="36">
          <cell r="E36">
            <v>287.96800000000007</v>
          </cell>
        </row>
      </sheetData>
      <sheetData sheetId="38">
        <row r="36">
          <cell r="E36">
            <v>141.23775160000002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42195</v>
          </cell>
        </row>
      </sheetData>
      <sheetData sheetId="9"/>
      <sheetData sheetId="10">
        <row r="7">
          <cell r="B7">
            <v>42195</v>
          </cell>
        </row>
      </sheetData>
      <sheetData sheetId="11">
        <row r="7">
          <cell r="B7">
            <v>42195</v>
          </cell>
        </row>
      </sheetData>
      <sheetData sheetId="12">
        <row r="7">
          <cell r="B7">
            <v>42195</v>
          </cell>
        </row>
      </sheetData>
      <sheetData sheetId="13">
        <row r="7">
          <cell r="B7">
            <v>42195</v>
          </cell>
        </row>
      </sheetData>
      <sheetData sheetId="14">
        <row r="36">
          <cell r="B36">
            <v>225.74916131430365</v>
          </cell>
        </row>
      </sheetData>
      <sheetData sheetId="15"/>
      <sheetData sheetId="16">
        <row r="8">
          <cell r="B8">
            <v>42195</v>
          </cell>
        </row>
        <row r="12">
          <cell r="C12">
            <v>102.25</v>
          </cell>
        </row>
        <row r="13">
          <cell r="C13">
            <v>102.25</v>
          </cell>
        </row>
        <row r="14">
          <cell r="C14">
            <v>102.25</v>
          </cell>
        </row>
        <row r="15">
          <cell r="C15">
            <v>102.25</v>
          </cell>
        </row>
        <row r="16">
          <cell r="C16">
            <v>102.25</v>
          </cell>
        </row>
        <row r="17">
          <cell r="C17">
            <v>102.25</v>
          </cell>
        </row>
        <row r="18">
          <cell r="C18">
            <v>102.25</v>
          </cell>
        </row>
        <row r="19">
          <cell r="C19">
            <v>103.74806333333299</v>
          </cell>
        </row>
        <row r="20">
          <cell r="C20">
            <v>102.885501666667</v>
          </cell>
        </row>
        <row r="21">
          <cell r="C21">
            <v>103.41</v>
          </cell>
        </row>
        <row r="22">
          <cell r="C22">
            <v>103.41</v>
          </cell>
        </row>
        <row r="23">
          <cell r="C23">
            <v>103.41</v>
          </cell>
        </row>
        <row r="24">
          <cell r="C24">
            <v>103.41</v>
          </cell>
        </row>
        <row r="25">
          <cell r="C25">
            <v>105.152311666667</v>
          </cell>
        </row>
        <row r="26">
          <cell r="C26">
            <v>106.288593333333</v>
          </cell>
        </row>
        <row r="27">
          <cell r="C27">
            <v>103.41</v>
          </cell>
        </row>
        <row r="28">
          <cell r="C28">
            <v>103.41</v>
          </cell>
        </row>
        <row r="29">
          <cell r="C29">
            <v>103.41</v>
          </cell>
        </row>
        <row r="30">
          <cell r="C30">
            <v>103.41</v>
          </cell>
        </row>
        <row r="31">
          <cell r="C31">
            <v>104.738378333333</v>
          </cell>
        </row>
        <row r="32">
          <cell r="C32">
            <v>104.449338333333</v>
          </cell>
        </row>
        <row r="33">
          <cell r="C33">
            <v>104.445641666667</v>
          </cell>
        </row>
        <row r="34">
          <cell r="C34">
            <v>103.41</v>
          </cell>
        </row>
        <row r="35">
          <cell r="C35">
            <v>104.279005</v>
          </cell>
        </row>
      </sheetData>
      <sheetData sheetId="17">
        <row r="36">
          <cell r="I36">
            <v>578.32634167101128</v>
          </cell>
        </row>
      </sheetData>
      <sheetData sheetId="18">
        <row r="36">
          <cell r="I36">
            <v>119.79519999999999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162.36800000000002</v>
          </cell>
        </row>
      </sheetData>
      <sheetData sheetId="24"/>
      <sheetData sheetId="25"/>
      <sheetData sheetId="26"/>
      <sheetData sheetId="27">
        <row r="36">
          <cell r="H36">
            <v>655.64800000000014</v>
          </cell>
        </row>
      </sheetData>
      <sheetData sheetId="28"/>
      <sheetData sheetId="29"/>
      <sheetData sheetId="30"/>
      <sheetData sheetId="31"/>
      <sheetData sheetId="32">
        <row r="36">
          <cell r="E36">
            <v>215.29459616009802</v>
          </cell>
        </row>
      </sheetData>
      <sheetData sheetId="33">
        <row r="36">
          <cell r="S36">
            <v>589.78177971611649</v>
          </cell>
        </row>
      </sheetData>
      <sheetData sheetId="34">
        <row r="36">
          <cell r="E36">
            <v>118.65740383990301</v>
          </cell>
        </row>
      </sheetData>
      <sheetData sheetId="35">
        <row r="36">
          <cell r="E36">
            <v>225.48</v>
          </cell>
        </row>
      </sheetData>
      <sheetData sheetId="36"/>
      <sheetData sheetId="37">
        <row r="36">
          <cell r="E36">
            <v>290.65599999999995</v>
          </cell>
        </row>
      </sheetData>
      <sheetData sheetId="38">
        <row r="36">
          <cell r="E36">
            <v>153.12321119999999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42196</v>
          </cell>
        </row>
      </sheetData>
      <sheetData sheetId="9"/>
      <sheetData sheetId="10">
        <row r="7">
          <cell r="B7">
            <v>42196</v>
          </cell>
        </row>
      </sheetData>
      <sheetData sheetId="11">
        <row r="7">
          <cell r="B7">
            <v>42196</v>
          </cell>
        </row>
      </sheetData>
      <sheetData sheetId="12">
        <row r="7">
          <cell r="B7">
            <v>42196</v>
          </cell>
        </row>
      </sheetData>
      <sheetData sheetId="13">
        <row r="7">
          <cell r="B7">
            <v>42196</v>
          </cell>
        </row>
      </sheetData>
      <sheetData sheetId="14">
        <row r="36">
          <cell r="B36">
            <v>227.19056794484925</v>
          </cell>
        </row>
      </sheetData>
      <sheetData sheetId="15"/>
      <sheetData sheetId="16">
        <row r="8">
          <cell r="B8">
            <v>42196</v>
          </cell>
        </row>
        <row r="12">
          <cell r="C12">
            <v>103.41</v>
          </cell>
        </row>
        <row r="13">
          <cell r="C13">
            <v>103.41</v>
          </cell>
        </row>
        <row r="14">
          <cell r="C14">
            <v>103.41</v>
          </cell>
        </row>
        <row r="15">
          <cell r="C15">
            <v>103.41</v>
          </cell>
        </row>
        <row r="16">
          <cell r="C16">
            <v>103.41</v>
          </cell>
        </row>
        <row r="17">
          <cell r="C17">
            <v>103.41</v>
          </cell>
        </row>
        <row r="18">
          <cell r="C18">
            <v>103.41</v>
          </cell>
        </row>
        <row r="19">
          <cell r="C19">
            <v>103.41</v>
          </cell>
        </row>
        <row r="20">
          <cell r="C20">
            <v>104.902116666667</v>
          </cell>
        </row>
        <row r="21">
          <cell r="C21">
            <v>103.41</v>
          </cell>
        </row>
        <row r="22">
          <cell r="C22">
            <v>103.41</v>
          </cell>
        </row>
        <row r="23">
          <cell r="C23">
            <v>103.41</v>
          </cell>
        </row>
        <row r="24">
          <cell r="C24">
            <v>103.41</v>
          </cell>
        </row>
        <row r="25">
          <cell r="C25">
            <v>104.063801666667</v>
          </cell>
        </row>
        <row r="26">
          <cell r="C26">
            <v>103.41</v>
          </cell>
        </row>
        <row r="27">
          <cell r="C27">
            <v>103.41</v>
          </cell>
        </row>
        <row r="28">
          <cell r="C28">
            <v>103.41</v>
          </cell>
        </row>
        <row r="29">
          <cell r="C29">
            <v>103.41</v>
          </cell>
        </row>
        <row r="30">
          <cell r="C30">
            <v>103.7045</v>
          </cell>
        </row>
        <row r="31">
          <cell r="C31">
            <v>103.462188333333</v>
          </cell>
        </row>
        <row r="32">
          <cell r="C32">
            <v>103.41</v>
          </cell>
        </row>
        <row r="33">
          <cell r="C33">
            <v>103.12068499999999</v>
          </cell>
        </row>
        <row r="34">
          <cell r="C34">
            <v>103.41</v>
          </cell>
        </row>
        <row r="35">
          <cell r="C35">
            <v>103.41</v>
          </cell>
        </row>
      </sheetData>
      <sheetData sheetId="17">
        <row r="36">
          <cell r="I36">
            <v>579.26020153904676</v>
          </cell>
        </row>
      </sheetData>
      <sheetData sheetId="18">
        <row r="36">
          <cell r="I36">
            <v>90.738010810810806</v>
          </cell>
        </row>
      </sheetData>
      <sheetData sheetId="19"/>
      <sheetData sheetId="20"/>
      <sheetData sheetId="21"/>
      <sheetData sheetId="22"/>
      <sheetData sheetId="23">
        <row r="36">
          <cell r="E36">
            <v>163.904</v>
          </cell>
        </row>
      </sheetData>
      <sheetData sheetId="24"/>
      <sheetData sheetId="25"/>
      <sheetData sheetId="26"/>
      <sheetData sheetId="27">
        <row r="36">
          <cell r="H36">
            <v>660.83200000000011</v>
          </cell>
        </row>
      </sheetData>
      <sheetData sheetId="28"/>
      <sheetData sheetId="29"/>
      <sheetData sheetId="30"/>
      <sheetData sheetId="31"/>
      <sheetData sheetId="32">
        <row r="36">
          <cell r="E36">
            <v>332.54817627386905</v>
          </cell>
        </row>
      </sheetData>
      <sheetData sheetId="33">
        <row r="36">
          <cell r="S36">
            <v>199.45281250000002</v>
          </cell>
        </row>
      </sheetData>
      <sheetData sheetId="34">
        <row r="36">
          <cell r="E36">
            <v>172.475823726134</v>
          </cell>
        </row>
      </sheetData>
      <sheetData sheetId="35">
        <row r="36">
          <cell r="E36">
            <v>322.99200000000002</v>
          </cell>
        </row>
      </sheetData>
      <sheetData sheetId="36"/>
      <sheetData sheetId="37">
        <row r="36">
          <cell r="E36">
            <v>391.61600000000004</v>
          </cell>
        </row>
      </sheetData>
      <sheetData sheetId="38">
        <row r="36">
          <cell r="E36">
            <v>153.48108720000008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42197</v>
          </cell>
        </row>
      </sheetData>
      <sheetData sheetId="9"/>
      <sheetData sheetId="10">
        <row r="7">
          <cell r="B7">
            <v>42197</v>
          </cell>
        </row>
      </sheetData>
      <sheetData sheetId="11">
        <row r="7">
          <cell r="B7">
            <v>42197</v>
          </cell>
        </row>
      </sheetData>
      <sheetData sheetId="12">
        <row r="7">
          <cell r="B7">
            <v>42197</v>
          </cell>
        </row>
      </sheetData>
      <sheetData sheetId="13">
        <row r="7">
          <cell r="B7">
            <v>42197</v>
          </cell>
        </row>
      </sheetData>
      <sheetData sheetId="14">
        <row r="36">
          <cell r="B36">
            <v>194.33807695589059</v>
          </cell>
        </row>
      </sheetData>
      <sheetData sheetId="15"/>
      <sheetData sheetId="16">
        <row r="8">
          <cell r="B8">
            <v>42197</v>
          </cell>
        </row>
        <row r="12">
          <cell r="C12">
            <v>103.41</v>
          </cell>
        </row>
        <row r="13">
          <cell r="C13">
            <v>103.41</v>
          </cell>
        </row>
        <row r="14">
          <cell r="C14">
            <v>103.41</v>
          </cell>
        </row>
        <row r="15">
          <cell r="C15">
            <v>103.41</v>
          </cell>
        </row>
        <row r="16">
          <cell r="C16">
            <v>103.41</v>
          </cell>
        </row>
        <row r="17">
          <cell r="C17">
            <v>103.41</v>
          </cell>
        </row>
        <row r="18">
          <cell r="C18">
            <v>102.30800000000001</v>
          </cell>
        </row>
        <row r="19">
          <cell r="C19">
            <v>101.973453333333</v>
          </cell>
        </row>
        <row r="20">
          <cell r="C20">
            <v>103.41</v>
          </cell>
        </row>
        <row r="21">
          <cell r="C21">
            <v>103.41</v>
          </cell>
        </row>
        <row r="22">
          <cell r="C22">
            <v>103.41</v>
          </cell>
        </row>
        <row r="23">
          <cell r="C23">
            <v>103.41</v>
          </cell>
        </row>
        <row r="24">
          <cell r="C24">
            <v>103.41</v>
          </cell>
        </row>
        <row r="25">
          <cell r="C25">
            <v>103.41</v>
          </cell>
        </row>
        <row r="26">
          <cell r="C26">
            <v>103.41</v>
          </cell>
        </row>
        <row r="27">
          <cell r="C27">
            <v>103.41</v>
          </cell>
        </row>
        <row r="28">
          <cell r="C28">
            <v>103.41</v>
          </cell>
        </row>
        <row r="29">
          <cell r="C29">
            <v>103.41</v>
          </cell>
        </row>
        <row r="30">
          <cell r="C30">
            <v>103.41</v>
          </cell>
        </row>
        <row r="31">
          <cell r="C31">
            <v>103.41</v>
          </cell>
        </row>
        <row r="32">
          <cell r="C32">
            <v>103.41</v>
          </cell>
        </row>
        <row r="33">
          <cell r="C33">
            <v>103.41</v>
          </cell>
        </row>
        <row r="34">
          <cell r="C34">
            <v>103.41</v>
          </cell>
        </row>
        <row r="35">
          <cell r="C35">
            <v>103.41</v>
          </cell>
        </row>
      </sheetData>
      <sheetData sheetId="17">
        <row r="36">
          <cell r="I36">
            <v>579.31599999999992</v>
          </cell>
        </row>
      </sheetData>
      <sheetData sheetId="18">
        <row r="36">
          <cell r="I36">
            <v>71.666113513513508</v>
          </cell>
        </row>
      </sheetData>
      <sheetData sheetId="19"/>
      <sheetData sheetId="20"/>
      <sheetData sheetId="21"/>
      <sheetData sheetId="22"/>
      <sheetData sheetId="23">
        <row r="36">
          <cell r="E36">
            <v>163.45599999999996</v>
          </cell>
        </row>
      </sheetData>
      <sheetData sheetId="24"/>
      <sheetData sheetId="25"/>
      <sheetData sheetId="26"/>
      <sheetData sheetId="27">
        <row r="36">
          <cell r="H36">
            <v>642.08000000000004</v>
          </cell>
        </row>
      </sheetData>
      <sheetData sheetId="28"/>
      <sheetData sheetId="29"/>
      <sheetData sheetId="30"/>
      <sheetData sheetId="31"/>
      <sheetData sheetId="32">
        <row r="36">
          <cell r="E36">
            <v>290.79978945380299</v>
          </cell>
        </row>
      </sheetData>
      <sheetData sheetId="33">
        <row r="36">
          <cell r="S36">
            <v>313.36843749999997</v>
          </cell>
        </row>
      </sheetData>
      <sheetData sheetId="34">
        <row r="36">
          <cell r="E36">
            <v>154.51221054619754</v>
          </cell>
        </row>
      </sheetData>
      <sheetData sheetId="35">
        <row r="36">
          <cell r="E36">
            <v>330.44800000000009</v>
          </cell>
        </row>
      </sheetData>
      <sheetData sheetId="36"/>
      <sheetData sheetId="37">
        <row r="36">
          <cell r="E36">
            <v>325.98399999999998</v>
          </cell>
        </row>
      </sheetData>
      <sheetData sheetId="38">
        <row r="36">
          <cell r="E36">
            <v>153.35781879999996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42198</v>
          </cell>
        </row>
      </sheetData>
      <sheetData sheetId="9"/>
      <sheetData sheetId="10">
        <row r="7">
          <cell r="B7">
            <v>42198</v>
          </cell>
        </row>
      </sheetData>
      <sheetData sheetId="11">
        <row r="7">
          <cell r="B7">
            <v>42198</v>
          </cell>
        </row>
      </sheetData>
      <sheetData sheetId="12">
        <row r="7">
          <cell r="B7">
            <v>42198</v>
          </cell>
        </row>
      </sheetData>
      <sheetData sheetId="13">
        <row r="7">
          <cell r="B7">
            <v>42198</v>
          </cell>
        </row>
      </sheetData>
      <sheetData sheetId="14">
        <row r="36">
          <cell r="B36">
            <v>230.55141428002929</v>
          </cell>
        </row>
      </sheetData>
      <sheetData sheetId="15"/>
      <sheetData sheetId="16">
        <row r="8">
          <cell r="B8">
            <v>42198</v>
          </cell>
        </row>
        <row r="12">
          <cell r="C12">
            <v>96.222999999999999</v>
          </cell>
        </row>
        <row r="13">
          <cell r="C13">
            <v>96.210093333333006</v>
          </cell>
        </row>
        <row r="14">
          <cell r="C14">
            <v>96.16</v>
          </cell>
        </row>
        <row r="15">
          <cell r="C15">
            <v>96.16</v>
          </cell>
        </row>
        <row r="16">
          <cell r="C16">
            <v>96.16</v>
          </cell>
        </row>
        <row r="17">
          <cell r="C17">
            <v>96.16</v>
          </cell>
        </row>
        <row r="18">
          <cell r="C18">
            <v>96.202163333333004</v>
          </cell>
        </row>
        <row r="19">
          <cell r="C19">
            <v>96.222999999999999</v>
          </cell>
        </row>
        <row r="20">
          <cell r="C20">
            <v>96.171348333333</v>
          </cell>
        </row>
        <row r="21">
          <cell r="C21">
            <v>98.395854999999997</v>
          </cell>
        </row>
        <row r="22">
          <cell r="C22">
            <v>101.84393666666701</v>
          </cell>
        </row>
        <row r="23">
          <cell r="C23">
            <v>101.759713333333</v>
          </cell>
        </row>
        <row r="24">
          <cell r="C24">
            <v>101.776385</v>
          </cell>
        </row>
        <row r="25">
          <cell r="C25">
            <v>102.049608333333</v>
          </cell>
        </row>
        <row r="26">
          <cell r="C26">
            <v>102.19720833333299</v>
          </cell>
        </row>
        <row r="27">
          <cell r="C27">
            <v>101.6987</v>
          </cell>
        </row>
        <row r="28">
          <cell r="C28">
            <v>101.67504333333299</v>
          </cell>
        </row>
        <row r="29">
          <cell r="C29">
            <v>96.222999999999999</v>
          </cell>
        </row>
        <row r="30">
          <cell r="C30">
            <v>98.465371666666996</v>
          </cell>
        </row>
        <row r="31">
          <cell r="C31">
            <v>98.389378333332999</v>
          </cell>
        </row>
        <row r="32">
          <cell r="C32">
            <v>98.373620000000003</v>
          </cell>
        </row>
        <row r="33">
          <cell r="C33">
            <v>100.32639</v>
          </cell>
        </row>
        <row r="34">
          <cell r="C34">
            <v>96.16</v>
          </cell>
        </row>
        <row r="35">
          <cell r="C35">
            <v>96.16</v>
          </cell>
        </row>
      </sheetData>
      <sheetData sheetId="17">
        <row r="36">
          <cell r="I36">
            <v>577.79918156497672</v>
          </cell>
        </row>
      </sheetData>
      <sheetData sheetId="18">
        <row r="36">
          <cell r="I36">
            <v>115.60738378378379</v>
          </cell>
        </row>
      </sheetData>
      <sheetData sheetId="19"/>
      <sheetData sheetId="20"/>
      <sheetData sheetId="21"/>
      <sheetData sheetId="22"/>
      <sheetData sheetId="23">
        <row r="36">
          <cell r="E36">
            <v>146.49599999999998</v>
          </cell>
        </row>
      </sheetData>
      <sheetData sheetId="24"/>
      <sheetData sheetId="25"/>
      <sheetData sheetId="26"/>
      <sheetData sheetId="27">
        <row r="36">
          <cell r="H36">
            <v>643.23199999999997</v>
          </cell>
        </row>
      </sheetData>
      <sheetData sheetId="28"/>
      <sheetData sheetId="29"/>
      <sheetData sheetId="30"/>
      <sheetData sheetId="31"/>
      <sheetData sheetId="32">
        <row r="36">
          <cell r="E36">
            <v>206.73293112491598</v>
          </cell>
        </row>
      </sheetData>
      <sheetData sheetId="33">
        <row r="36">
          <cell r="S36">
            <v>940.66848172642892</v>
          </cell>
        </row>
      </sheetData>
      <sheetData sheetId="34">
        <row r="36">
          <cell r="E36">
            <v>121.97106887508451</v>
          </cell>
        </row>
      </sheetData>
      <sheetData sheetId="35">
        <row r="36">
          <cell r="E36">
            <v>229.89600000000002</v>
          </cell>
        </row>
      </sheetData>
      <sheetData sheetId="36"/>
      <sheetData sheetId="37">
        <row r="36">
          <cell r="E36">
            <v>296.25600000000003</v>
          </cell>
        </row>
      </sheetData>
      <sheetData sheetId="38">
        <row r="36">
          <cell r="E36">
            <v>150.82087560000005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42199</v>
          </cell>
        </row>
      </sheetData>
      <sheetData sheetId="9"/>
      <sheetData sheetId="10">
        <row r="7">
          <cell r="B7">
            <v>42199</v>
          </cell>
        </row>
      </sheetData>
      <sheetData sheetId="11">
        <row r="7">
          <cell r="B7">
            <v>42199</v>
          </cell>
        </row>
      </sheetData>
      <sheetData sheetId="12">
        <row r="7">
          <cell r="B7">
            <v>42199</v>
          </cell>
        </row>
      </sheetData>
      <sheetData sheetId="13">
        <row r="7">
          <cell r="B7">
            <v>42199</v>
          </cell>
        </row>
      </sheetData>
      <sheetData sheetId="14">
        <row r="36">
          <cell r="B36">
            <v>231.8647304207563</v>
          </cell>
        </row>
      </sheetData>
      <sheetData sheetId="15"/>
      <sheetData sheetId="16">
        <row r="8">
          <cell r="B8">
            <v>42199</v>
          </cell>
        </row>
        <row r="12">
          <cell r="C12">
            <v>96.16</v>
          </cell>
        </row>
        <row r="13">
          <cell r="C13">
            <v>96.16</v>
          </cell>
        </row>
        <row r="14">
          <cell r="C14">
            <v>96.16</v>
          </cell>
        </row>
        <row r="15">
          <cell r="C15">
            <v>96.068820000000002</v>
          </cell>
        </row>
        <row r="16">
          <cell r="C16">
            <v>96.16</v>
          </cell>
        </row>
        <row r="17">
          <cell r="C17">
            <v>96.16</v>
          </cell>
        </row>
        <row r="18">
          <cell r="C18">
            <v>96.16</v>
          </cell>
        </row>
        <row r="19">
          <cell r="C19">
            <v>96.16</v>
          </cell>
        </row>
        <row r="20">
          <cell r="C20">
            <v>99.368168333333003</v>
          </cell>
        </row>
        <row r="21">
          <cell r="C21">
            <v>99.361186666666995</v>
          </cell>
        </row>
        <row r="22">
          <cell r="C22">
            <v>100.43537833333301</v>
          </cell>
        </row>
        <row r="23">
          <cell r="C23">
            <v>101.06623</v>
          </cell>
        </row>
        <row r="24">
          <cell r="C24">
            <v>101.41526500000001</v>
          </cell>
        </row>
        <row r="25">
          <cell r="C25">
            <v>100.71841499999999</v>
          </cell>
        </row>
        <row r="26">
          <cell r="C26">
            <v>100.72149166666701</v>
          </cell>
        </row>
        <row r="27">
          <cell r="C27">
            <v>100.72173833333299</v>
          </cell>
        </row>
        <row r="28">
          <cell r="C28">
            <v>100.712208333333</v>
          </cell>
        </row>
        <row r="29">
          <cell r="C29">
            <v>100.70086000000001</v>
          </cell>
        </row>
        <row r="30">
          <cell r="C30">
            <v>102.29225</v>
          </cell>
        </row>
        <row r="31">
          <cell r="C31">
            <v>99.724530000000001</v>
          </cell>
        </row>
        <row r="32">
          <cell r="C32">
            <v>100.222438333333</v>
          </cell>
        </row>
        <row r="33">
          <cell r="C33">
            <v>100.51684</v>
          </cell>
        </row>
        <row r="34">
          <cell r="C34">
            <v>96.16</v>
          </cell>
        </row>
        <row r="35">
          <cell r="C35">
            <v>96.16</v>
          </cell>
        </row>
      </sheetData>
      <sheetData sheetId="17">
        <row r="36">
          <cell r="I36">
            <v>646.02951668554147</v>
          </cell>
        </row>
      </sheetData>
      <sheetData sheetId="18">
        <row r="36">
          <cell r="I36">
            <v>135.77669189189189</v>
          </cell>
        </row>
      </sheetData>
      <sheetData sheetId="19"/>
      <sheetData sheetId="20"/>
      <sheetData sheetId="21"/>
      <sheetData sheetId="22"/>
      <sheetData sheetId="23">
        <row r="36">
          <cell r="E36">
            <v>94.559999999999988</v>
          </cell>
        </row>
      </sheetData>
      <sheetData sheetId="24"/>
      <sheetData sheetId="25"/>
      <sheetData sheetId="26"/>
      <sheetData sheetId="27">
        <row r="36">
          <cell r="H36">
            <v>557.12</v>
          </cell>
        </row>
      </sheetData>
      <sheetData sheetId="28"/>
      <sheetData sheetId="29"/>
      <sheetData sheetId="30"/>
      <sheetData sheetId="31"/>
      <sheetData sheetId="32">
        <row r="36">
          <cell r="E36">
            <v>137.1735576840295</v>
          </cell>
        </row>
      </sheetData>
      <sheetData sheetId="33">
        <row r="36">
          <cell r="S36">
            <v>1295.8933626292151</v>
          </cell>
        </row>
      </sheetData>
      <sheetData sheetId="34">
        <row r="36">
          <cell r="E36">
            <v>79.466442315970994</v>
          </cell>
        </row>
      </sheetData>
      <sheetData sheetId="35">
        <row r="36">
          <cell r="E36">
            <v>145.45600000000002</v>
          </cell>
        </row>
      </sheetData>
      <sheetData sheetId="36"/>
      <sheetData sheetId="37">
        <row r="36">
          <cell r="E36">
            <v>204.22400000000002</v>
          </cell>
        </row>
      </sheetData>
      <sheetData sheetId="38">
        <row r="36">
          <cell r="E36">
            <v>133.69849720000005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42200</v>
          </cell>
        </row>
      </sheetData>
      <sheetData sheetId="9"/>
      <sheetData sheetId="10">
        <row r="7">
          <cell r="B7">
            <v>42200</v>
          </cell>
        </row>
      </sheetData>
      <sheetData sheetId="11">
        <row r="7">
          <cell r="B7">
            <v>42200</v>
          </cell>
        </row>
      </sheetData>
      <sheetData sheetId="12">
        <row r="7">
          <cell r="B7">
            <v>42200</v>
          </cell>
        </row>
      </sheetData>
      <sheetData sheetId="13">
        <row r="7">
          <cell r="B7">
            <v>42200</v>
          </cell>
        </row>
      </sheetData>
      <sheetData sheetId="14">
        <row r="36">
          <cell r="B36">
            <v>250.21994112996481</v>
          </cell>
        </row>
      </sheetData>
      <sheetData sheetId="15"/>
      <sheetData sheetId="16">
        <row r="8">
          <cell r="B8">
            <v>42200</v>
          </cell>
        </row>
        <row r="12">
          <cell r="C12">
            <v>96.876946666666996</v>
          </cell>
        </row>
        <row r="13">
          <cell r="C13">
            <v>96.16</v>
          </cell>
        </row>
        <row r="14">
          <cell r="C14">
            <v>97.813238333333004</v>
          </cell>
        </row>
        <row r="15">
          <cell r="C15">
            <v>96.16</v>
          </cell>
        </row>
        <row r="16">
          <cell r="C16">
            <v>96.16</v>
          </cell>
        </row>
        <row r="17">
          <cell r="C17">
            <v>96.16</v>
          </cell>
        </row>
        <row r="18">
          <cell r="C18">
            <v>96.16</v>
          </cell>
        </row>
        <row r="19">
          <cell r="C19">
            <v>97.860609999999994</v>
          </cell>
        </row>
        <row r="20">
          <cell r="C20">
            <v>96.591181666666998</v>
          </cell>
        </row>
        <row r="21">
          <cell r="C21">
            <v>96.222999999999999</v>
          </cell>
        </row>
        <row r="22">
          <cell r="C22">
            <v>96.222999999999999</v>
          </cell>
        </row>
        <row r="23">
          <cell r="C23">
            <v>96.222999999999999</v>
          </cell>
        </row>
        <row r="24">
          <cell r="C24">
            <v>96.222999999999999</v>
          </cell>
        </row>
        <row r="25">
          <cell r="C25">
            <v>96.222999999999999</v>
          </cell>
        </row>
        <row r="26">
          <cell r="C26">
            <v>96.222999999999999</v>
          </cell>
        </row>
        <row r="27">
          <cell r="C27">
            <v>96.222999999999999</v>
          </cell>
        </row>
        <row r="28">
          <cell r="C28">
            <v>96.353336666667005</v>
          </cell>
        </row>
        <row r="29">
          <cell r="C29">
            <v>96.334988333333001</v>
          </cell>
        </row>
        <row r="30">
          <cell r="C30">
            <v>94.625566666666998</v>
          </cell>
        </row>
        <row r="31">
          <cell r="C31">
            <v>101.783798333333</v>
          </cell>
        </row>
        <row r="32">
          <cell r="C32">
            <v>98.454560000000001</v>
          </cell>
        </row>
        <row r="33">
          <cell r="C33">
            <v>96.275433333332998</v>
          </cell>
        </row>
        <row r="34">
          <cell r="C34">
            <v>96.16</v>
          </cell>
        </row>
        <row r="35">
          <cell r="C35">
            <v>96.16</v>
          </cell>
        </row>
      </sheetData>
      <sheetData sheetId="17">
        <row r="36">
          <cell r="I36">
            <v>577.42699999999991</v>
          </cell>
        </row>
      </sheetData>
      <sheetData sheetId="18">
        <row r="36">
          <cell r="I36">
            <v>151.14498378378377</v>
          </cell>
        </row>
      </sheetData>
      <sheetData sheetId="19"/>
      <sheetData sheetId="20"/>
      <sheetData sheetId="21"/>
      <sheetData sheetId="22"/>
      <sheetData sheetId="23">
        <row r="36">
          <cell r="E36">
            <v>163.21599999999995</v>
          </cell>
        </row>
      </sheetData>
      <sheetData sheetId="24"/>
      <sheetData sheetId="25"/>
      <sheetData sheetId="26"/>
      <sheetData sheetId="27">
        <row r="36">
          <cell r="H36">
            <v>648.35199999999998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298.48165094520647</v>
          </cell>
        </row>
      </sheetData>
      <sheetData sheetId="33">
        <row r="36">
          <cell r="S36">
            <v>662.34033501262104</v>
          </cell>
        </row>
      </sheetData>
      <sheetData sheetId="34">
        <row r="36">
          <cell r="E36">
            <v>154.31834905479349</v>
          </cell>
        </row>
      </sheetData>
      <sheetData sheetId="35">
        <row r="36">
          <cell r="E36">
            <v>277.56</v>
          </cell>
        </row>
      </sheetData>
      <sheetData sheetId="36"/>
      <sheetData sheetId="37">
        <row r="36">
          <cell r="E36">
            <v>378.81599999999997</v>
          </cell>
        </row>
      </sheetData>
      <sheetData sheetId="38">
        <row r="36">
          <cell r="E36">
            <v>129.65449840000002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42201</v>
          </cell>
        </row>
      </sheetData>
      <sheetData sheetId="9"/>
      <sheetData sheetId="10">
        <row r="7">
          <cell r="B7">
            <v>42201</v>
          </cell>
        </row>
      </sheetData>
      <sheetData sheetId="11">
        <row r="7">
          <cell r="B7">
            <v>42201</v>
          </cell>
        </row>
      </sheetData>
      <sheetData sheetId="12">
        <row r="7">
          <cell r="B7">
            <v>42201</v>
          </cell>
        </row>
      </sheetData>
      <sheetData sheetId="13">
        <row r="7">
          <cell r="B7">
            <v>42201</v>
          </cell>
        </row>
      </sheetData>
      <sheetData sheetId="14">
        <row r="36">
          <cell r="B36">
            <v>237.63997314233495</v>
          </cell>
        </row>
      </sheetData>
      <sheetData sheetId="15"/>
      <sheetData sheetId="16">
        <row r="8">
          <cell r="B8">
            <v>42201</v>
          </cell>
        </row>
        <row r="12">
          <cell r="C12">
            <v>96.16</v>
          </cell>
        </row>
        <row r="13">
          <cell r="C13">
            <v>96.16</v>
          </cell>
        </row>
        <row r="14">
          <cell r="C14">
            <v>96.16</v>
          </cell>
        </row>
        <row r="15">
          <cell r="C15">
            <v>95.206736666666998</v>
          </cell>
        </row>
        <row r="16">
          <cell r="C16">
            <v>96.16</v>
          </cell>
        </row>
        <row r="17">
          <cell r="C17">
            <v>96.16</v>
          </cell>
        </row>
        <row r="18">
          <cell r="C18">
            <v>96.205573333333007</v>
          </cell>
        </row>
        <row r="19">
          <cell r="C19">
            <v>96.601388333333006</v>
          </cell>
        </row>
        <row r="20">
          <cell r="C20">
            <v>98.561553333332995</v>
          </cell>
        </row>
        <row r="21">
          <cell r="C21">
            <v>99.745181666666994</v>
          </cell>
        </row>
        <row r="22">
          <cell r="C22">
            <v>102.184411666667</v>
          </cell>
        </row>
        <row r="23">
          <cell r="C23">
            <v>101.930623333333</v>
          </cell>
        </row>
        <row r="24">
          <cell r="C24">
            <v>101.184431666667</v>
          </cell>
        </row>
        <row r="25">
          <cell r="C25">
            <v>101.12743666666699</v>
          </cell>
        </row>
        <row r="26">
          <cell r="C26">
            <v>101.00230000000001</v>
          </cell>
        </row>
        <row r="27">
          <cell r="C27">
            <v>100.93528000000001</v>
          </cell>
        </row>
        <row r="28">
          <cell r="C28">
            <v>101.152131666667</v>
          </cell>
        </row>
        <row r="29">
          <cell r="C29">
            <v>98.411021666666997</v>
          </cell>
        </row>
        <row r="30">
          <cell r="C30">
            <v>96.184556666667007</v>
          </cell>
        </row>
        <row r="31">
          <cell r="C31">
            <v>98.682058333333003</v>
          </cell>
        </row>
        <row r="32">
          <cell r="C32">
            <v>99.806465000000003</v>
          </cell>
        </row>
        <row r="33">
          <cell r="C33">
            <v>96.16</v>
          </cell>
        </row>
        <row r="34">
          <cell r="C34">
            <v>96.16</v>
          </cell>
        </row>
        <row r="35">
          <cell r="C35">
            <v>96.16</v>
          </cell>
        </row>
      </sheetData>
      <sheetData sheetId="17">
        <row r="36">
          <cell r="I36">
            <v>576.16625511299264</v>
          </cell>
        </row>
      </sheetData>
      <sheetData sheetId="18">
        <row r="36">
          <cell r="I36">
            <v>158.1978810810802</v>
          </cell>
        </row>
      </sheetData>
      <sheetData sheetId="19"/>
      <sheetData sheetId="20"/>
      <sheetData sheetId="21"/>
      <sheetData sheetId="22"/>
      <sheetData sheetId="23">
        <row r="36">
          <cell r="E36">
            <v>165.696</v>
          </cell>
        </row>
      </sheetData>
      <sheetData sheetId="24"/>
      <sheetData sheetId="25"/>
      <sheetData sheetId="26"/>
      <sheetData sheetId="27">
        <row r="36">
          <cell r="H36">
            <v>622.14400000000001</v>
          </cell>
        </row>
      </sheetData>
      <sheetData sheetId="28"/>
      <sheetData sheetId="29"/>
      <sheetData sheetId="30"/>
      <sheetData sheetId="31"/>
      <sheetData sheetId="32">
        <row r="36">
          <cell r="E36">
            <v>192.11728960989402</v>
          </cell>
        </row>
      </sheetData>
      <sheetData sheetId="33">
        <row r="36">
          <cell r="S36">
            <v>1219.7723845166074</v>
          </cell>
        </row>
      </sheetData>
      <sheetData sheetId="34">
        <row r="36">
          <cell r="E36">
            <v>104.45871039010599</v>
          </cell>
        </row>
      </sheetData>
      <sheetData sheetId="35">
        <row r="36">
          <cell r="E36">
            <v>190.68800000000002</v>
          </cell>
        </row>
      </sheetData>
      <sheetData sheetId="36"/>
      <sheetData sheetId="37">
        <row r="36">
          <cell r="E36">
            <v>255.13599999999997</v>
          </cell>
        </row>
      </sheetData>
      <sheetData sheetId="38">
        <row r="36">
          <cell r="E36">
            <v>78.991185999999999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42202</v>
          </cell>
        </row>
      </sheetData>
      <sheetData sheetId="9"/>
      <sheetData sheetId="10">
        <row r="7">
          <cell r="B7">
            <v>42202</v>
          </cell>
        </row>
      </sheetData>
      <sheetData sheetId="11">
        <row r="7">
          <cell r="B7">
            <v>42202</v>
          </cell>
        </row>
      </sheetData>
      <sheetData sheetId="12">
        <row r="7">
          <cell r="B7">
            <v>42202</v>
          </cell>
        </row>
      </sheetData>
      <sheetData sheetId="13">
        <row r="7">
          <cell r="B7">
            <v>42202</v>
          </cell>
        </row>
      </sheetData>
      <sheetData sheetId="14">
        <row r="36">
          <cell r="B36">
            <v>255.56482014694052</v>
          </cell>
        </row>
      </sheetData>
      <sheetData sheetId="15"/>
      <sheetData sheetId="16">
        <row r="8">
          <cell r="B8">
            <v>42202</v>
          </cell>
        </row>
        <row r="12">
          <cell r="C12">
            <v>92.936693333334006</v>
          </cell>
        </row>
        <row r="13">
          <cell r="C13">
            <v>92.963800000000006</v>
          </cell>
        </row>
        <row r="14">
          <cell r="C14">
            <v>92.936148333332994</v>
          </cell>
        </row>
        <row r="15">
          <cell r="C15">
            <v>92.879305000000002</v>
          </cell>
        </row>
        <row r="16">
          <cell r="C16">
            <v>92.894406666666995</v>
          </cell>
        </row>
        <row r="17">
          <cell r="C17">
            <v>92.907846666666998</v>
          </cell>
        </row>
        <row r="18">
          <cell r="C18">
            <v>92.901581666666999</v>
          </cell>
        </row>
        <row r="19">
          <cell r="C19">
            <v>96.203403333333</v>
          </cell>
        </row>
        <row r="20">
          <cell r="C20">
            <v>96.540634999999995</v>
          </cell>
        </row>
        <row r="21">
          <cell r="C21">
            <v>96.222999999999999</v>
          </cell>
        </row>
        <row r="22">
          <cell r="C22">
            <v>99.282794999999993</v>
          </cell>
        </row>
        <row r="23">
          <cell r="C23">
            <v>98.365170000000006</v>
          </cell>
        </row>
        <row r="24">
          <cell r="C24">
            <v>100.55870666666701</v>
          </cell>
        </row>
        <row r="25">
          <cell r="C25">
            <v>101.095278333333</v>
          </cell>
        </row>
        <row r="26">
          <cell r="C26">
            <v>99.717603333333003</v>
          </cell>
        </row>
        <row r="27">
          <cell r="C27">
            <v>100.08765333333299</v>
          </cell>
        </row>
        <row r="28">
          <cell r="C28">
            <v>100.61987833333301</v>
          </cell>
        </row>
        <row r="29">
          <cell r="C29">
            <v>101.189963333333</v>
          </cell>
        </row>
        <row r="30">
          <cell r="C30">
            <v>98.853241666667003</v>
          </cell>
        </row>
        <row r="31">
          <cell r="C31">
            <v>98.398566666666994</v>
          </cell>
        </row>
        <row r="32">
          <cell r="C32">
            <v>100.34522</v>
          </cell>
        </row>
        <row r="33">
          <cell r="C33">
            <v>98.028646666667001</v>
          </cell>
        </row>
        <row r="34">
          <cell r="C34">
            <v>92.118503333332995</v>
          </cell>
        </row>
        <row r="35">
          <cell r="C35">
            <v>92.171734999999998</v>
          </cell>
        </row>
      </sheetData>
      <sheetData sheetId="17">
        <row r="36">
          <cell r="I36">
            <v>575.64723610389149</v>
          </cell>
        </row>
      </sheetData>
      <sheetData sheetId="18">
        <row r="36">
          <cell r="I36">
            <v>143.82260540540466</v>
          </cell>
        </row>
      </sheetData>
      <sheetData sheetId="19"/>
      <sheetData sheetId="20"/>
      <sheetData sheetId="21"/>
      <sheetData sheetId="22"/>
      <sheetData sheetId="23">
        <row r="36">
          <cell r="E36">
            <v>155.87199999999999</v>
          </cell>
        </row>
      </sheetData>
      <sheetData sheetId="24"/>
      <sheetData sheetId="25"/>
      <sheetData sheetId="26"/>
      <sheetData sheetId="27">
        <row r="36">
          <cell r="H36">
            <v>627.99999999999977</v>
          </cell>
        </row>
      </sheetData>
      <sheetData sheetId="28"/>
      <sheetData sheetId="29"/>
      <sheetData sheetId="30"/>
      <sheetData sheetId="31"/>
      <sheetData sheetId="32">
        <row r="36">
          <cell r="E36">
            <v>213.84677510114051</v>
          </cell>
        </row>
      </sheetData>
      <sheetData sheetId="33">
        <row r="36">
          <cell r="S36">
            <v>1084.3652075661848</v>
          </cell>
        </row>
      </sheetData>
      <sheetData sheetId="34">
        <row r="36">
          <cell r="E36">
            <v>116.39322489886051</v>
          </cell>
        </row>
      </sheetData>
      <sheetData sheetId="35">
        <row r="36">
          <cell r="E36">
            <v>227.04799999999997</v>
          </cell>
        </row>
      </sheetData>
      <sheetData sheetId="36"/>
      <sheetData sheetId="37">
        <row r="36">
          <cell r="E36">
            <v>318.11200000000002</v>
          </cell>
        </row>
      </sheetData>
      <sheetData sheetId="38">
        <row r="36">
          <cell r="E36">
            <v>76.450266400000004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 refreshError="1">
        <row r="4">
          <cell r="C4">
            <v>42186</v>
          </cell>
          <cell r="D4">
            <v>42187</v>
          </cell>
          <cell r="E4">
            <v>42188</v>
          </cell>
          <cell r="F4">
            <v>42189</v>
          </cell>
          <cell r="G4">
            <v>42190</v>
          </cell>
          <cell r="H4">
            <v>42191</v>
          </cell>
          <cell r="I4">
            <v>42192</v>
          </cell>
          <cell r="J4">
            <v>42193</v>
          </cell>
          <cell r="K4">
            <v>42194</v>
          </cell>
          <cell r="L4">
            <v>42195</v>
          </cell>
          <cell r="M4">
            <v>42196</v>
          </cell>
          <cell r="N4">
            <v>42197</v>
          </cell>
          <cell r="O4">
            <v>42198</v>
          </cell>
          <cell r="P4">
            <v>42199</v>
          </cell>
          <cell r="Q4">
            <v>42200</v>
          </cell>
          <cell r="R4">
            <v>42201</v>
          </cell>
          <cell r="S4">
            <v>42202</v>
          </cell>
          <cell r="T4">
            <v>42203</v>
          </cell>
          <cell r="U4">
            <v>42204</v>
          </cell>
          <cell r="V4">
            <v>42205</v>
          </cell>
          <cell r="W4">
            <v>42206</v>
          </cell>
          <cell r="X4">
            <v>42207</v>
          </cell>
          <cell r="Y4">
            <v>42208</v>
          </cell>
          <cell r="Z4">
            <v>42209</v>
          </cell>
          <cell r="AA4">
            <v>42210</v>
          </cell>
          <cell r="AB4">
            <v>42211</v>
          </cell>
          <cell r="AC4">
            <v>42212</v>
          </cell>
          <cell r="AD4">
            <v>42213</v>
          </cell>
          <cell r="AE4">
            <v>42214</v>
          </cell>
          <cell r="AF4">
            <v>42215</v>
          </cell>
          <cell r="AG4">
            <v>42216</v>
          </cell>
        </row>
        <row r="29">
          <cell r="C29">
            <v>2397.8031583333318</v>
          </cell>
          <cell r="D29">
            <v>2401.9359649999988</v>
          </cell>
          <cell r="E29">
            <v>2390.8378016666657</v>
          </cell>
          <cell r="F29">
            <v>2381.5207299999997</v>
          </cell>
          <cell r="G29">
            <v>2354.3407649999981</v>
          </cell>
          <cell r="H29">
            <v>2353.5349583333341</v>
          </cell>
          <cell r="I29">
            <v>2349.1846633333339</v>
          </cell>
          <cell r="J29">
            <v>2372.8458833333334</v>
          </cell>
          <cell r="K29">
            <v>2471.1051949999996</v>
          </cell>
          <cell r="L29">
            <v>2482.4268333333334</v>
          </cell>
          <cell r="M29">
            <v>2484.0432916666668</v>
          </cell>
          <cell r="N29">
            <v>2479.301453333333</v>
          </cell>
          <cell r="O29">
            <v>2361.1638149999976</v>
          </cell>
          <cell r="P29">
            <v>2369.4858199999981</v>
          </cell>
          <cell r="Q29">
            <v>2319.6506599999993</v>
          </cell>
          <cell r="R29">
            <v>2358.2011500000008</v>
          </cell>
          <cell r="S29">
            <v>2320.2197816666667</v>
          </cell>
          <cell r="T29">
            <v>2330.7298216666663</v>
          </cell>
          <cell r="U29">
            <v>2311.0545866666675</v>
          </cell>
          <cell r="V29">
            <v>2192.8521950000008</v>
          </cell>
          <cell r="W29">
            <v>2261.3412200000016</v>
          </cell>
          <cell r="X29">
            <v>2297.1870616666661</v>
          </cell>
          <cell r="Y29">
            <v>2267.0876999999991</v>
          </cell>
          <cell r="Z29">
            <v>2231.4999433333337</v>
          </cell>
          <cell r="AA29">
            <v>2196.1068966666662</v>
          </cell>
          <cell r="AB29">
            <v>2199.5153300000006</v>
          </cell>
          <cell r="AC29">
            <v>2130.4085799999989</v>
          </cell>
          <cell r="AD29">
            <v>2122.7470483333332</v>
          </cell>
          <cell r="AE29">
            <v>2166.8999099999983</v>
          </cell>
          <cell r="AF29">
            <v>2148.1204916666666</v>
          </cell>
          <cell r="AG29">
            <v>2145.7451616666658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42203</v>
          </cell>
        </row>
      </sheetData>
      <sheetData sheetId="9"/>
      <sheetData sheetId="10">
        <row r="7">
          <cell r="B7">
            <v>42203</v>
          </cell>
        </row>
      </sheetData>
      <sheetData sheetId="11">
        <row r="7">
          <cell r="B7">
            <v>42203</v>
          </cell>
        </row>
      </sheetData>
      <sheetData sheetId="12">
        <row r="7">
          <cell r="B7">
            <v>42203</v>
          </cell>
        </row>
      </sheetData>
      <sheetData sheetId="13">
        <row r="7">
          <cell r="B7">
            <v>42203</v>
          </cell>
        </row>
      </sheetData>
      <sheetData sheetId="14">
        <row r="36">
          <cell r="B36">
            <v>228.37437917896114</v>
          </cell>
        </row>
      </sheetData>
      <sheetData sheetId="15"/>
      <sheetData sheetId="16">
        <row r="8">
          <cell r="B8">
            <v>42203</v>
          </cell>
        </row>
        <row r="12">
          <cell r="C12">
            <v>96.16</v>
          </cell>
        </row>
        <row r="13">
          <cell r="C13">
            <v>96.16</v>
          </cell>
        </row>
        <row r="14">
          <cell r="C14">
            <v>96.16</v>
          </cell>
        </row>
        <row r="15">
          <cell r="C15">
            <v>96.16</v>
          </cell>
        </row>
        <row r="16">
          <cell r="C16">
            <v>96.16</v>
          </cell>
        </row>
        <row r="17">
          <cell r="C17">
            <v>96.16</v>
          </cell>
        </row>
        <row r="18">
          <cell r="C18">
            <v>96.238646666666995</v>
          </cell>
        </row>
        <row r="19">
          <cell r="C19">
            <v>96.16</v>
          </cell>
        </row>
        <row r="20">
          <cell r="C20">
            <v>96.16</v>
          </cell>
        </row>
        <row r="21">
          <cell r="C21">
            <v>96.215649999999997</v>
          </cell>
        </row>
        <row r="22">
          <cell r="C22">
            <v>99.399126666667001</v>
          </cell>
        </row>
        <row r="23">
          <cell r="C23">
            <v>99.824185</v>
          </cell>
        </row>
        <row r="24">
          <cell r="C24">
            <v>97.809335000000004</v>
          </cell>
        </row>
        <row r="25">
          <cell r="C25">
            <v>99.029661666666996</v>
          </cell>
        </row>
        <row r="26">
          <cell r="C26">
            <v>99.722338333332999</v>
          </cell>
        </row>
        <row r="27">
          <cell r="C27">
            <v>97.417553333333004</v>
          </cell>
        </row>
        <row r="28">
          <cell r="C28">
            <v>96.16</v>
          </cell>
        </row>
        <row r="29">
          <cell r="C29">
            <v>96.167349999999999</v>
          </cell>
        </row>
        <row r="30">
          <cell r="C30">
            <v>98.496738333332999</v>
          </cell>
        </row>
        <row r="31">
          <cell r="C31">
            <v>99.596821666666997</v>
          </cell>
        </row>
        <row r="32">
          <cell r="C32">
            <v>97.788219999999995</v>
          </cell>
        </row>
        <row r="33">
          <cell r="C33">
            <v>96.164959999999994</v>
          </cell>
        </row>
        <row r="34">
          <cell r="C34">
            <v>96.16</v>
          </cell>
        </row>
        <row r="35">
          <cell r="C35">
            <v>95.259235000000004</v>
          </cell>
        </row>
      </sheetData>
      <sheetData sheetId="17">
        <row r="36">
          <cell r="I36">
            <v>577.37099999999987</v>
          </cell>
        </row>
      </sheetData>
      <sheetData sheetId="18">
        <row r="36">
          <cell r="I36">
            <v>129.39844324324295</v>
          </cell>
        </row>
      </sheetData>
      <sheetData sheetId="19"/>
      <sheetData sheetId="20"/>
      <sheetData sheetId="21"/>
      <sheetData sheetId="22"/>
      <sheetData sheetId="23">
        <row r="36">
          <cell r="E36">
            <v>163.76</v>
          </cell>
        </row>
      </sheetData>
      <sheetData sheetId="24"/>
      <sheetData sheetId="25"/>
      <sheetData sheetId="26"/>
      <sheetData sheetId="27">
        <row r="36">
          <cell r="H36">
            <v>627.19999999999982</v>
          </cell>
        </row>
      </sheetData>
      <sheetData sheetId="28"/>
      <sheetData sheetId="29"/>
      <sheetData sheetId="30"/>
      <sheetData sheetId="31"/>
      <sheetData sheetId="32">
        <row r="36">
          <cell r="E36">
            <v>97.494942976606993</v>
          </cell>
        </row>
      </sheetData>
      <sheetData sheetId="33">
        <row r="36">
          <cell r="S36">
            <v>1051.3193879692301</v>
          </cell>
        </row>
      </sheetData>
      <sheetData sheetId="34">
        <row r="36">
          <cell r="E36">
            <v>54.697057023393505</v>
          </cell>
        </row>
      </sheetData>
      <sheetData sheetId="35">
        <row r="36">
          <cell r="E36">
            <v>107.19199999999999</v>
          </cell>
        </row>
      </sheetData>
      <sheetData sheetId="36"/>
      <sheetData sheetId="37">
        <row r="36">
          <cell r="E36">
            <v>163.93600000000001</v>
          </cell>
        </row>
      </sheetData>
      <sheetData sheetId="38">
        <row r="36">
          <cell r="E36">
            <v>90.073412800000014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42204</v>
          </cell>
        </row>
      </sheetData>
      <sheetData sheetId="9"/>
      <sheetData sheetId="10">
        <row r="7">
          <cell r="B7">
            <v>42204</v>
          </cell>
        </row>
      </sheetData>
      <sheetData sheetId="11">
        <row r="7">
          <cell r="B7">
            <v>42204</v>
          </cell>
        </row>
      </sheetData>
      <sheetData sheetId="12">
        <row r="7">
          <cell r="B7">
            <v>42204</v>
          </cell>
        </row>
      </sheetData>
      <sheetData sheetId="13">
        <row r="7">
          <cell r="B7">
            <v>42204</v>
          </cell>
        </row>
      </sheetData>
      <sheetData sheetId="14">
        <row r="36">
          <cell r="B36">
            <v>206.66120043574301</v>
          </cell>
        </row>
      </sheetData>
      <sheetData sheetId="15"/>
      <sheetData sheetId="16">
        <row r="8">
          <cell r="B8">
            <v>42204</v>
          </cell>
        </row>
        <row r="12">
          <cell r="C12">
            <v>96.219866666667002</v>
          </cell>
        </row>
        <row r="13">
          <cell r="C13">
            <v>96.899050000000003</v>
          </cell>
        </row>
        <row r="14">
          <cell r="C14">
            <v>96.16</v>
          </cell>
        </row>
        <row r="15">
          <cell r="C15">
            <v>96.16</v>
          </cell>
        </row>
        <row r="16">
          <cell r="C16">
            <v>96.16</v>
          </cell>
        </row>
        <row r="17">
          <cell r="C17">
            <v>96.16</v>
          </cell>
        </row>
        <row r="18">
          <cell r="C18">
            <v>96.16</v>
          </cell>
        </row>
        <row r="19">
          <cell r="C19">
            <v>96.16</v>
          </cell>
        </row>
        <row r="20">
          <cell r="C20">
            <v>96.168126666667007</v>
          </cell>
        </row>
        <row r="21">
          <cell r="C21">
            <v>96.222999999999999</v>
          </cell>
        </row>
        <row r="22">
          <cell r="C22">
            <v>96.222999999999999</v>
          </cell>
        </row>
        <row r="23">
          <cell r="C23">
            <v>96.222999999999999</v>
          </cell>
        </row>
        <row r="24">
          <cell r="C24">
            <v>96.222999999999999</v>
          </cell>
        </row>
        <row r="25">
          <cell r="C25">
            <v>96.222999999999999</v>
          </cell>
        </row>
        <row r="26">
          <cell r="C26">
            <v>96.222999999999999</v>
          </cell>
        </row>
        <row r="27">
          <cell r="C27">
            <v>96.222999999999999</v>
          </cell>
        </row>
        <row r="28">
          <cell r="C28">
            <v>96.163150000000002</v>
          </cell>
        </row>
        <row r="29">
          <cell r="C29">
            <v>96.16</v>
          </cell>
        </row>
        <row r="30">
          <cell r="C30">
            <v>97.913191666667004</v>
          </cell>
        </row>
        <row r="31">
          <cell r="C31">
            <v>96.222999999999999</v>
          </cell>
        </row>
        <row r="32">
          <cell r="C32">
            <v>96.217891666667001</v>
          </cell>
        </row>
        <row r="33">
          <cell r="C33">
            <v>96.249309999999994</v>
          </cell>
        </row>
        <row r="34">
          <cell r="C34">
            <v>96.16</v>
          </cell>
        </row>
        <row r="35">
          <cell r="C35">
            <v>96.16</v>
          </cell>
        </row>
      </sheetData>
      <sheetData sheetId="17">
        <row r="36">
          <cell r="I36">
            <v>578.43399999999997</v>
          </cell>
        </row>
      </sheetData>
      <sheetData sheetId="18">
        <row r="36">
          <cell r="I36">
            <v>51.216313513513363</v>
          </cell>
        </row>
      </sheetData>
      <sheetData sheetId="19"/>
      <sheetData sheetId="20"/>
      <sheetData sheetId="21"/>
      <sheetData sheetId="22"/>
      <sheetData sheetId="23">
        <row r="36">
          <cell r="E36">
            <v>107.776</v>
          </cell>
        </row>
      </sheetData>
      <sheetData sheetId="24"/>
      <sheetData sheetId="25"/>
      <sheetData sheetId="26"/>
      <sheetData sheetId="27">
        <row r="36">
          <cell r="H36">
            <v>627.45600000000002</v>
          </cell>
        </row>
      </sheetData>
      <sheetData sheetId="28"/>
      <sheetData sheetId="29"/>
      <sheetData sheetId="30"/>
      <sheetData sheetId="31"/>
      <sheetData sheetId="32">
        <row r="36">
          <cell r="E36">
            <v>256.699063722917</v>
          </cell>
        </row>
      </sheetData>
      <sheetData sheetId="33">
        <row r="36">
          <cell r="S36">
            <v>218.69924999999998</v>
          </cell>
        </row>
      </sheetData>
      <sheetData sheetId="34">
        <row r="36">
          <cell r="E36">
            <v>135.812936277083</v>
          </cell>
        </row>
      </sheetData>
      <sheetData sheetId="35">
        <row r="36">
          <cell r="E36">
            <v>254.83199999999999</v>
          </cell>
        </row>
      </sheetData>
      <sheetData sheetId="36"/>
      <sheetData sheetId="37">
        <row r="36">
          <cell r="E36">
            <v>337.15199999999999</v>
          </cell>
        </row>
      </sheetData>
      <sheetData sheetId="38">
        <row r="36">
          <cell r="E36">
            <v>134.52956479999997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42205</v>
          </cell>
        </row>
      </sheetData>
      <sheetData sheetId="9"/>
      <sheetData sheetId="10">
        <row r="7">
          <cell r="B7">
            <v>42205</v>
          </cell>
        </row>
      </sheetData>
      <sheetData sheetId="11">
        <row r="7">
          <cell r="B7">
            <v>42205</v>
          </cell>
        </row>
      </sheetData>
      <sheetData sheetId="12">
        <row r="7">
          <cell r="B7">
            <v>42205</v>
          </cell>
        </row>
      </sheetData>
      <sheetData sheetId="13">
        <row r="7">
          <cell r="B7">
            <v>42205</v>
          </cell>
        </row>
      </sheetData>
      <sheetData sheetId="14">
        <row r="36">
          <cell r="B36">
            <v>203.02969847390295</v>
          </cell>
        </row>
      </sheetData>
      <sheetData sheetId="15"/>
      <sheetData sheetId="16">
        <row r="8">
          <cell r="B8">
            <v>42205</v>
          </cell>
        </row>
        <row r="12">
          <cell r="C12">
            <v>89.67</v>
          </cell>
        </row>
        <row r="13">
          <cell r="C13">
            <v>89.67</v>
          </cell>
        </row>
        <row r="14">
          <cell r="C14">
            <v>89.67</v>
          </cell>
        </row>
        <row r="15">
          <cell r="C15">
            <v>89.67</v>
          </cell>
        </row>
        <row r="16">
          <cell r="C16">
            <v>89.67</v>
          </cell>
        </row>
        <row r="17">
          <cell r="C17">
            <v>89.67</v>
          </cell>
        </row>
        <row r="18">
          <cell r="C18">
            <v>89.67</v>
          </cell>
        </row>
        <row r="19">
          <cell r="C19">
            <v>92.550666666666999</v>
          </cell>
        </row>
        <row r="20">
          <cell r="C20">
            <v>92.65</v>
          </cell>
        </row>
        <row r="21">
          <cell r="C21">
            <v>92.65</v>
          </cell>
        </row>
        <row r="22">
          <cell r="C22">
            <v>92.65</v>
          </cell>
        </row>
        <row r="23">
          <cell r="C23">
            <v>92.65</v>
          </cell>
        </row>
        <row r="24">
          <cell r="C24">
            <v>92.65</v>
          </cell>
        </row>
        <row r="25">
          <cell r="C25">
            <v>92.65</v>
          </cell>
        </row>
        <row r="26">
          <cell r="C26">
            <v>92.65</v>
          </cell>
        </row>
        <row r="27">
          <cell r="C27">
            <v>92.65</v>
          </cell>
        </row>
        <row r="28">
          <cell r="C28">
            <v>92.65</v>
          </cell>
        </row>
        <row r="29">
          <cell r="C29">
            <v>91.718593333333004</v>
          </cell>
        </row>
        <row r="30">
          <cell r="C30">
            <v>91.819976666667003</v>
          </cell>
        </row>
        <row r="31">
          <cell r="C31">
            <v>92.65</v>
          </cell>
        </row>
        <row r="32">
          <cell r="C32">
            <v>91.680183333333005</v>
          </cell>
        </row>
        <row r="33">
          <cell r="C33">
            <v>90.817313333333004</v>
          </cell>
        </row>
        <row r="34">
          <cell r="C34">
            <v>89.67</v>
          </cell>
        </row>
        <row r="35">
          <cell r="C35">
            <v>90.405461666666994</v>
          </cell>
        </row>
      </sheetData>
      <sheetData sheetId="17">
        <row r="36">
          <cell r="I36">
            <v>549.26700000000005</v>
          </cell>
        </row>
      </sheetData>
      <sheetData sheetId="18">
        <row r="36">
          <cell r="I36">
            <v>6.0607135135135142</v>
          </cell>
        </row>
      </sheetData>
      <sheetData sheetId="19"/>
      <sheetData sheetId="20"/>
      <sheetData sheetId="21"/>
      <sheetData sheetId="22"/>
      <sheetData sheetId="23">
        <row r="36">
          <cell r="E36">
            <v>78.768000000000001</v>
          </cell>
        </row>
      </sheetData>
      <sheetData sheetId="24"/>
      <sheetData sheetId="25"/>
      <sheetData sheetId="26"/>
      <sheetData sheetId="27">
        <row r="36">
          <cell r="H36">
            <v>634.36800000000005</v>
          </cell>
        </row>
      </sheetData>
      <sheetData sheetId="28"/>
      <sheetData sheetId="29"/>
      <sheetData sheetId="30"/>
      <sheetData sheetId="31"/>
      <sheetData sheetId="32">
        <row r="36">
          <cell r="E36">
            <v>256.15271008482449</v>
          </cell>
        </row>
      </sheetData>
      <sheetData sheetId="33">
        <row r="36">
          <cell r="S36">
            <v>272.74625000000003</v>
          </cell>
        </row>
      </sheetData>
      <sheetData sheetId="34">
        <row r="36">
          <cell r="E36">
            <v>139.4952899151765</v>
          </cell>
        </row>
      </sheetData>
      <sheetData sheetId="35">
        <row r="36">
          <cell r="E36">
            <v>262.93600000000004</v>
          </cell>
        </row>
      </sheetData>
      <sheetData sheetId="36"/>
      <sheetData sheetId="37">
        <row r="36">
          <cell r="E36">
            <v>376.44800000000015</v>
          </cell>
        </row>
      </sheetData>
      <sheetData sheetId="38">
        <row r="36">
          <cell r="E36">
            <v>62.86688400000002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42206</v>
          </cell>
        </row>
      </sheetData>
      <sheetData sheetId="9"/>
      <sheetData sheetId="10">
        <row r="7">
          <cell r="B7">
            <v>42206</v>
          </cell>
        </row>
      </sheetData>
      <sheetData sheetId="11">
        <row r="7">
          <cell r="B7">
            <v>42206</v>
          </cell>
        </row>
      </sheetData>
      <sheetData sheetId="12">
        <row r="7">
          <cell r="B7">
            <v>42206</v>
          </cell>
        </row>
      </sheetData>
      <sheetData sheetId="13">
        <row r="7">
          <cell r="B7">
            <v>42206</v>
          </cell>
        </row>
      </sheetData>
      <sheetData sheetId="14">
        <row r="36">
          <cell r="B36">
            <v>242.41707033880397</v>
          </cell>
        </row>
      </sheetData>
      <sheetData sheetId="15"/>
      <sheetData sheetId="16">
        <row r="8">
          <cell r="B8">
            <v>42206</v>
          </cell>
        </row>
        <row r="12">
          <cell r="C12">
            <v>90.885458333333005</v>
          </cell>
        </row>
        <row r="13">
          <cell r="C13">
            <v>92.774511666666996</v>
          </cell>
        </row>
        <row r="14">
          <cell r="C14">
            <v>89.708695000000006</v>
          </cell>
        </row>
        <row r="15">
          <cell r="C15">
            <v>89.67</v>
          </cell>
        </row>
        <row r="16">
          <cell r="C16">
            <v>91.937271666667002</v>
          </cell>
        </row>
        <row r="17">
          <cell r="C17">
            <v>91.095311666667001</v>
          </cell>
        </row>
        <row r="18">
          <cell r="C18">
            <v>90.224926666667002</v>
          </cell>
        </row>
        <row r="19">
          <cell r="C19">
            <v>92.55538</v>
          </cell>
        </row>
        <row r="20">
          <cell r="C20">
            <v>93.007721666666995</v>
          </cell>
        </row>
        <row r="21">
          <cell r="C21">
            <v>92.65</v>
          </cell>
        </row>
        <row r="22">
          <cell r="C22">
            <v>92.65</v>
          </cell>
        </row>
        <row r="23">
          <cell r="C23">
            <v>92.65</v>
          </cell>
        </row>
        <row r="24">
          <cell r="C24">
            <v>92.65</v>
          </cell>
        </row>
        <row r="25">
          <cell r="C25">
            <v>95.649933333332996</v>
          </cell>
        </row>
        <row r="26">
          <cell r="C26">
            <v>99.460771666667</v>
          </cell>
        </row>
        <row r="27">
          <cell r="C27">
            <v>98.800021666667007</v>
          </cell>
        </row>
        <row r="28">
          <cell r="C28">
            <v>98.526073333333002</v>
          </cell>
        </row>
        <row r="29">
          <cell r="C29">
            <v>96.491560000000007</v>
          </cell>
        </row>
        <row r="30">
          <cell r="C30">
            <v>100.87711</v>
          </cell>
        </row>
        <row r="31">
          <cell r="C31">
            <v>99.601078333333007</v>
          </cell>
        </row>
        <row r="32">
          <cell r="C32">
            <v>99.747891666667002</v>
          </cell>
        </row>
        <row r="33">
          <cell r="C33">
            <v>98.888985000000005</v>
          </cell>
        </row>
        <row r="34">
          <cell r="C34">
            <v>90.995081666667005</v>
          </cell>
        </row>
        <row r="35">
          <cell r="C35">
            <v>89.843436666667003</v>
          </cell>
        </row>
      </sheetData>
      <sheetData sheetId="17">
        <row r="36">
          <cell r="I36">
            <v>212.69500000000005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157.45599999999999</v>
          </cell>
        </row>
      </sheetData>
      <sheetData sheetId="24"/>
      <sheetData sheetId="25"/>
      <sheetData sheetId="26"/>
      <sheetData sheetId="27">
        <row r="36">
          <cell r="H36">
            <v>638.94399999999996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204.39401613667349</v>
          </cell>
        </row>
      </sheetData>
      <sheetData sheetId="33">
        <row r="36">
          <cell r="S36">
            <v>1026.7787042767345</v>
          </cell>
        </row>
      </sheetData>
      <sheetData sheetId="34">
        <row r="36">
          <cell r="E36">
            <v>114.00598386332599</v>
          </cell>
        </row>
      </sheetData>
      <sheetData sheetId="35">
        <row r="36">
          <cell r="E36">
            <v>214.03999999999996</v>
          </cell>
        </row>
      </sheetData>
      <sheetData sheetId="36"/>
      <sheetData sheetId="37">
        <row r="36">
          <cell r="E36">
            <v>303.35999999999996</v>
          </cell>
        </row>
      </sheetData>
      <sheetData sheetId="38">
        <row r="36">
          <cell r="E36">
            <v>94.578674000000021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42207</v>
          </cell>
        </row>
      </sheetData>
      <sheetData sheetId="9"/>
      <sheetData sheetId="10">
        <row r="7">
          <cell r="B7">
            <v>42207</v>
          </cell>
        </row>
      </sheetData>
      <sheetData sheetId="11">
        <row r="7">
          <cell r="B7">
            <v>42207</v>
          </cell>
        </row>
      </sheetData>
      <sheetData sheetId="12">
        <row r="7">
          <cell r="B7">
            <v>42207</v>
          </cell>
        </row>
      </sheetData>
      <sheetData sheetId="13">
        <row r="7">
          <cell r="B7">
            <v>42207</v>
          </cell>
        </row>
      </sheetData>
      <sheetData sheetId="14">
        <row r="36">
          <cell r="B36">
            <v>228.45905295876116</v>
          </cell>
        </row>
      </sheetData>
      <sheetData sheetId="15"/>
      <sheetData sheetId="16">
        <row r="8">
          <cell r="B8">
            <v>42207</v>
          </cell>
        </row>
        <row r="12">
          <cell r="C12">
            <v>90.500895</v>
          </cell>
        </row>
        <row r="13">
          <cell r="C13">
            <v>90.248558333332994</v>
          </cell>
        </row>
        <row r="14">
          <cell r="C14">
            <v>89.67</v>
          </cell>
        </row>
        <row r="15">
          <cell r="C15">
            <v>89.67</v>
          </cell>
        </row>
        <row r="16">
          <cell r="C16">
            <v>89.67</v>
          </cell>
        </row>
        <row r="17">
          <cell r="C17">
            <v>89.67</v>
          </cell>
        </row>
        <row r="18">
          <cell r="C18">
            <v>91.833441666666999</v>
          </cell>
        </row>
        <row r="19">
          <cell r="C19">
            <v>91.871799999999993</v>
          </cell>
        </row>
        <row r="20">
          <cell r="C20">
            <v>97.881543333332999</v>
          </cell>
        </row>
        <row r="21">
          <cell r="C21">
            <v>100.074206666667</v>
          </cell>
        </row>
        <row r="22">
          <cell r="C22">
            <v>99.050118333333003</v>
          </cell>
        </row>
        <row r="23">
          <cell r="C23">
            <v>99.751294999999999</v>
          </cell>
        </row>
        <row r="24">
          <cell r="C24">
            <v>99.041544999999999</v>
          </cell>
        </row>
        <row r="25">
          <cell r="C25">
            <v>99.056801666666999</v>
          </cell>
        </row>
        <row r="26">
          <cell r="C26">
            <v>102.092133333333</v>
          </cell>
        </row>
        <row r="27">
          <cell r="C27">
            <v>100.889388333333</v>
          </cell>
        </row>
        <row r="28">
          <cell r="C28">
            <v>97.510080000000002</v>
          </cell>
        </row>
        <row r="29">
          <cell r="C29">
            <v>97.532515000000004</v>
          </cell>
        </row>
        <row r="30">
          <cell r="C30">
            <v>100.546331666667</v>
          </cell>
        </row>
        <row r="31">
          <cell r="C31">
            <v>99.115751666666995</v>
          </cell>
        </row>
        <row r="32">
          <cell r="C32">
            <v>100.793468333333</v>
          </cell>
        </row>
        <row r="33">
          <cell r="C33">
            <v>97.403854999999993</v>
          </cell>
        </row>
        <row r="34">
          <cell r="C34">
            <v>92.65</v>
          </cell>
        </row>
        <row r="35">
          <cell r="C35">
            <v>90.663333333333</v>
          </cell>
        </row>
      </sheetData>
      <sheetData sheetId="17">
        <row r="36">
          <cell r="I36">
            <v>286.84514600545492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162.94399999999999</v>
          </cell>
        </row>
      </sheetData>
      <sheetData sheetId="24"/>
      <sheetData sheetId="25"/>
      <sheetData sheetId="26"/>
      <sheetData sheetId="27">
        <row r="36">
          <cell r="H36">
            <v>638.97600000000011</v>
          </cell>
        </row>
      </sheetData>
      <sheetData sheetId="28"/>
      <sheetData sheetId="29"/>
      <sheetData sheetId="30"/>
      <sheetData sheetId="31"/>
      <sheetData sheetId="32">
        <row r="36">
          <cell r="E36">
            <v>157.05905111243149</v>
          </cell>
        </row>
      </sheetData>
      <sheetData sheetId="33">
        <row r="36">
          <cell r="S36">
            <v>1284.8968783007663</v>
          </cell>
        </row>
      </sheetData>
      <sheetData sheetId="34">
        <row r="36">
          <cell r="E36">
            <v>87.996948887568493</v>
          </cell>
        </row>
      </sheetData>
      <sheetData sheetId="35">
        <row r="36">
          <cell r="E36">
            <v>150.65600000000006</v>
          </cell>
        </row>
      </sheetData>
      <sheetData sheetId="36"/>
      <sheetData sheetId="37">
        <row r="36">
          <cell r="E36">
            <v>250.11199999999999</v>
          </cell>
        </row>
      </sheetData>
      <sheetData sheetId="38">
        <row r="36">
          <cell r="E36">
            <v>78.339056400000047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42208</v>
          </cell>
        </row>
      </sheetData>
      <sheetData sheetId="9"/>
      <sheetData sheetId="10">
        <row r="7">
          <cell r="B7">
            <v>42208</v>
          </cell>
        </row>
      </sheetData>
      <sheetData sheetId="11">
        <row r="7">
          <cell r="B7">
            <v>42208</v>
          </cell>
        </row>
      </sheetData>
      <sheetData sheetId="12">
        <row r="7">
          <cell r="B7">
            <v>42208</v>
          </cell>
        </row>
      </sheetData>
      <sheetData sheetId="13">
        <row r="7">
          <cell r="B7">
            <v>42208</v>
          </cell>
        </row>
      </sheetData>
      <sheetData sheetId="14">
        <row r="36">
          <cell r="B36">
            <v>224.81969035126548</v>
          </cell>
        </row>
      </sheetData>
      <sheetData sheetId="15"/>
      <sheetData sheetId="16">
        <row r="8">
          <cell r="B8">
            <v>42208</v>
          </cell>
        </row>
        <row r="12">
          <cell r="C12">
            <v>89.67</v>
          </cell>
        </row>
        <row r="13">
          <cell r="C13">
            <v>90.875993333333</v>
          </cell>
        </row>
        <row r="14">
          <cell r="C14">
            <v>90.861999999999995</v>
          </cell>
        </row>
        <row r="15">
          <cell r="C15">
            <v>92.65</v>
          </cell>
        </row>
        <row r="16">
          <cell r="C16">
            <v>91.974558333332993</v>
          </cell>
        </row>
        <row r="17">
          <cell r="C17">
            <v>89.67</v>
          </cell>
        </row>
        <row r="18">
          <cell r="C18">
            <v>92.65</v>
          </cell>
        </row>
        <row r="19">
          <cell r="C19">
            <v>98.604609999999994</v>
          </cell>
        </row>
        <row r="20">
          <cell r="C20">
            <v>97.002186666667001</v>
          </cell>
        </row>
        <row r="21">
          <cell r="C21">
            <v>98.386518333333001</v>
          </cell>
        </row>
        <row r="22">
          <cell r="C22">
            <v>98.634858333333</v>
          </cell>
        </row>
        <row r="23">
          <cell r="C23">
            <v>97.195101666667</v>
          </cell>
        </row>
        <row r="24">
          <cell r="C24">
            <v>94.963021666667004</v>
          </cell>
        </row>
        <row r="25">
          <cell r="C25">
            <v>92.65</v>
          </cell>
        </row>
        <row r="26">
          <cell r="C26">
            <v>92.65</v>
          </cell>
        </row>
        <row r="27">
          <cell r="C27">
            <v>95.503903333333</v>
          </cell>
        </row>
        <row r="28">
          <cell r="C28">
            <v>92.65</v>
          </cell>
        </row>
        <row r="29">
          <cell r="C29">
            <v>92.65</v>
          </cell>
        </row>
        <row r="30">
          <cell r="C30">
            <v>102.58740666666699</v>
          </cell>
        </row>
        <row r="31">
          <cell r="C31">
            <v>102.684716666667</v>
          </cell>
        </row>
        <row r="32">
          <cell r="C32">
            <v>98.062928333333005</v>
          </cell>
        </row>
        <row r="33">
          <cell r="C33">
            <v>92.390613333332993</v>
          </cell>
        </row>
        <row r="34">
          <cell r="C34">
            <v>91.429283333333004</v>
          </cell>
        </row>
        <row r="35">
          <cell r="C35">
            <v>90.69</v>
          </cell>
        </row>
      </sheetData>
      <sheetData sheetId="17">
        <row r="36">
          <cell r="I36">
            <v>285.6890229032665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157.11999999999998</v>
          </cell>
        </row>
      </sheetData>
      <sheetData sheetId="24"/>
      <sheetData sheetId="25"/>
      <sheetData sheetId="26"/>
      <sheetData sheetId="27">
        <row r="36">
          <cell r="H36">
            <v>628.38400000000001</v>
          </cell>
        </row>
      </sheetData>
      <sheetData sheetId="28"/>
      <sheetData sheetId="29"/>
      <sheetData sheetId="30"/>
      <sheetData sheetId="31"/>
      <sheetData sheetId="32">
        <row r="36">
          <cell r="E36">
            <v>168.70014567340954</v>
          </cell>
        </row>
      </sheetData>
      <sheetData sheetId="33">
        <row r="36">
          <cell r="S36">
            <v>1214.706428247621</v>
          </cell>
        </row>
      </sheetData>
      <sheetData sheetId="34">
        <row r="36">
          <cell r="E36">
            <v>91.395854326590978</v>
          </cell>
        </row>
      </sheetData>
      <sheetData sheetId="35">
        <row r="36">
          <cell r="E36">
            <v>182.45599999999999</v>
          </cell>
        </row>
      </sheetData>
      <sheetData sheetId="36"/>
      <sheetData sheetId="37">
        <row r="36">
          <cell r="E36">
            <v>252.67200000000003</v>
          </cell>
        </row>
      </sheetData>
      <sheetData sheetId="38">
        <row r="36">
          <cell r="E36">
            <v>55.566213599999976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42209</v>
          </cell>
        </row>
      </sheetData>
      <sheetData sheetId="9"/>
      <sheetData sheetId="10">
        <row r="7">
          <cell r="B7">
            <v>42209</v>
          </cell>
        </row>
      </sheetData>
      <sheetData sheetId="11">
        <row r="7">
          <cell r="B7">
            <v>42209</v>
          </cell>
        </row>
      </sheetData>
      <sheetData sheetId="12">
        <row r="7">
          <cell r="B7">
            <v>42209</v>
          </cell>
        </row>
      </sheetData>
      <sheetData sheetId="13">
        <row r="7">
          <cell r="B7">
            <v>42209</v>
          </cell>
        </row>
      </sheetData>
      <sheetData sheetId="14">
        <row r="36">
          <cell r="B36">
            <v>250.28928873294842</v>
          </cell>
        </row>
      </sheetData>
      <sheetData sheetId="15"/>
      <sheetData sheetId="16">
        <row r="8">
          <cell r="B8">
            <v>42209</v>
          </cell>
        </row>
        <row r="12">
          <cell r="C12">
            <v>89.089699999999993</v>
          </cell>
        </row>
        <row r="13">
          <cell r="C13">
            <v>92.115496666666999</v>
          </cell>
        </row>
        <row r="14">
          <cell r="C14">
            <v>90.69</v>
          </cell>
        </row>
        <row r="15">
          <cell r="C15">
            <v>90.69</v>
          </cell>
        </row>
        <row r="16">
          <cell r="C16">
            <v>90.69</v>
          </cell>
        </row>
        <row r="17">
          <cell r="C17">
            <v>92.555081666666993</v>
          </cell>
        </row>
        <row r="18">
          <cell r="C18">
            <v>90.69</v>
          </cell>
        </row>
        <row r="19">
          <cell r="C19">
            <v>93.144518333332996</v>
          </cell>
        </row>
        <row r="20">
          <cell r="C20">
            <v>92.642226666667</v>
          </cell>
        </row>
        <row r="21">
          <cell r="C21">
            <v>92.65</v>
          </cell>
        </row>
        <row r="22">
          <cell r="C22">
            <v>92.165279999999996</v>
          </cell>
        </row>
        <row r="23">
          <cell r="C23">
            <v>94.442563333332998</v>
          </cell>
        </row>
        <row r="24">
          <cell r="C24">
            <v>94.401606666667007</v>
          </cell>
        </row>
        <row r="25">
          <cell r="C25">
            <v>98.632778333332993</v>
          </cell>
        </row>
        <row r="26">
          <cell r="C26">
            <v>97.086958333333001</v>
          </cell>
        </row>
        <row r="27">
          <cell r="C27">
            <v>98.842001666667002</v>
          </cell>
        </row>
        <row r="28">
          <cell r="C28">
            <v>92.975911666667002</v>
          </cell>
        </row>
        <row r="29">
          <cell r="C29">
            <v>92.65</v>
          </cell>
        </row>
        <row r="30">
          <cell r="C30">
            <v>92.893183333332999</v>
          </cell>
        </row>
        <row r="31">
          <cell r="C31">
            <v>92.65</v>
          </cell>
        </row>
        <row r="32">
          <cell r="C32">
            <v>92.65</v>
          </cell>
        </row>
        <row r="33">
          <cell r="C33">
            <v>92.65</v>
          </cell>
        </row>
        <row r="34">
          <cell r="C34">
            <v>92.500273333332999</v>
          </cell>
        </row>
        <row r="35">
          <cell r="C35">
            <v>92.002363333332994</v>
          </cell>
        </row>
      </sheetData>
      <sheetData sheetId="17">
        <row r="36">
          <cell r="I36">
            <v>286.39800000000008</v>
          </cell>
        </row>
      </sheetData>
      <sheetData sheetId="18">
        <row r="36">
          <cell r="I36">
            <v>2.8948216216216216</v>
          </cell>
        </row>
      </sheetData>
      <sheetData sheetId="19"/>
      <sheetData sheetId="20"/>
      <sheetData sheetId="21"/>
      <sheetData sheetId="22"/>
      <sheetData sheetId="23">
        <row r="36">
          <cell r="E36">
            <v>159.98400000000001</v>
          </cell>
        </row>
      </sheetData>
      <sheetData sheetId="24"/>
      <sheetData sheetId="25"/>
      <sheetData sheetId="26"/>
      <sheetData sheetId="27">
        <row r="36">
          <cell r="H36">
            <v>624.00000000000023</v>
          </cell>
        </row>
      </sheetData>
      <sheetData sheetId="28"/>
      <sheetData sheetId="29"/>
      <sheetData sheetId="30"/>
      <sheetData sheetId="31"/>
      <sheetData sheetId="32">
        <row r="36">
          <cell r="E36">
            <v>331.10693732073742</v>
          </cell>
        </row>
      </sheetData>
      <sheetData sheetId="33">
        <row r="36">
          <cell r="S36">
            <v>745.73588769982643</v>
          </cell>
        </row>
      </sheetData>
      <sheetData sheetId="34">
        <row r="36">
          <cell r="E36">
            <v>166.74906267926349</v>
          </cell>
        </row>
      </sheetData>
      <sheetData sheetId="35">
        <row r="36">
          <cell r="E36">
            <v>333.06400000000002</v>
          </cell>
        </row>
      </sheetData>
      <sheetData sheetId="36"/>
      <sheetData sheetId="37">
        <row r="36">
          <cell r="E36">
            <v>439.072</v>
          </cell>
        </row>
      </sheetData>
      <sheetData sheetId="38">
        <row r="36">
          <cell r="E36">
            <v>126.06380919999994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42210</v>
          </cell>
        </row>
      </sheetData>
      <sheetData sheetId="9"/>
      <sheetData sheetId="10">
        <row r="7">
          <cell r="B7">
            <v>42210</v>
          </cell>
        </row>
      </sheetData>
      <sheetData sheetId="11">
        <row r="7">
          <cell r="B7">
            <v>42210</v>
          </cell>
        </row>
      </sheetData>
      <sheetData sheetId="12">
        <row r="7">
          <cell r="B7">
            <v>42210</v>
          </cell>
        </row>
      </sheetData>
      <sheetData sheetId="13">
        <row r="7">
          <cell r="B7">
            <v>42210</v>
          </cell>
        </row>
      </sheetData>
      <sheetData sheetId="14">
        <row r="36">
          <cell r="B36">
            <v>252.11753673773404</v>
          </cell>
        </row>
      </sheetData>
      <sheetData sheetId="15"/>
      <sheetData sheetId="16">
        <row r="8">
          <cell r="B8">
            <v>42210</v>
          </cell>
        </row>
        <row r="12">
          <cell r="C12">
            <v>90.69</v>
          </cell>
        </row>
        <row r="13">
          <cell r="C13">
            <v>90.69</v>
          </cell>
        </row>
        <row r="14">
          <cell r="C14">
            <v>90.69</v>
          </cell>
        </row>
        <row r="15">
          <cell r="C15">
            <v>90.69</v>
          </cell>
        </row>
        <row r="16">
          <cell r="C16">
            <v>90.69</v>
          </cell>
        </row>
        <row r="17">
          <cell r="C17">
            <v>90.69</v>
          </cell>
        </row>
        <row r="18">
          <cell r="C18">
            <v>92.248653333332996</v>
          </cell>
        </row>
        <row r="19">
          <cell r="C19">
            <v>90.690878333333004</v>
          </cell>
        </row>
        <row r="20">
          <cell r="C20">
            <v>90.69</v>
          </cell>
        </row>
        <row r="21">
          <cell r="C21">
            <v>91.582853333333006</v>
          </cell>
        </row>
        <row r="22">
          <cell r="C22">
            <v>93.742961666667</v>
          </cell>
        </row>
        <row r="23">
          <cell r="C23">
            <v>92.65</v>
          </cell>
        </row>
        <row r="24">
          <cell r="C24">
            <v>92.302796666667007</v>
          </cell>
        </row>
        <row r="25">
          <cell r="C25">
            <v>90.69</v>
          </cell>
        </row>
        <row r="26">
          <cell r="C26">
            <v>90.69</v>
          </cell>
        </row>
        <row r="27">
          <cell r="C27">
            <v>90.69</v>
          </cell>
        </row>
        <row r="28">
          <cell r="C28">
            <v>90.69</v>
          </cell>
        </row>
        <row r="29">
          <cell r="C29">
            <v>90.69</v>
          </cell>
        </row>
        <row r="30">
          <cell r="C30">
            <v>92.691131666667005</v>
          </cell>
        </row>
        <row r="31">
          <cell r="C31">
            <v>92.991588333332999</v>
          </cell>
        </row>
        <row r="32">
          <cell r="C32">
            <v>92.65</v>
          </cell>
        </row>
        <row r="33">
          <cell r="C33">
            <v>92.490493333333006</v>
          </cell>
        </row>
        <row r="34">
          <cell r="C34">
            <v>90.69</v>
          </cell>
        </row>
        <row r="35">
          <cell r="C35">
            <v>93.09554</v>
          </cell>
        </row>
      </sheetData>
      <sheetData sheetId="17">
        <row r="36">
          <cell r="I36">
            <v>286.39300000000003</v>
          </cell>
        </row>
      </sheetData>
      <sheetData sheetId="18">
        <row r="36">
          <cell r="I36">
            <v>97.73415135135258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162.59199999999998</v>
          </cell>
        </row>
      </sheetData>
      <sheetData sheetId="24"/>
      <sheetData sheetId="25"/>
      <sheetData sheetId="26"/>
      <sheetData sheetId="27">
        <row r="36">
          <cell r="H36">
            <v>622.81599999999992</v>
          </cell>
        </row>
      </sheetData>
      <sheetData sheetId="28"/>
      <sheetData sheetId="29"/>
      <sheetData sheetId="30"/>
      <sheetData sheetId="31"/>
      <sheetData sheetId="32">
        <row r="36">
          <cell r="E36">
            <v>413.56059113918604</v>
          </cell>
        </row>
      </sheetData>
      <sheetData sheetId="33">
        <row r="36">
          <cell r="S36">
            <v>356.97724999999997</v>
          </cell>
        </row>
      </sheetData>
      <sheetData sheetId="34">
        <row r="36">
          <cell r="E36">
            <v>191.431408860814</v>
          </cell>
        </row>
      </sheetData>
      <sheetData sheetId="35">
        <row r="36">
          <cell r="E36">
            <v>448.05599999999998</v>
          </cell>
        </row>
      </sheetData>
      <sheetData sheetId="36"/>
      <sheetData sheetId="37">
        <row r="36">
          <cell r="E36">
            <v>491.74400000000003</v>
          </cell>
        </row>
      </sheetData>
      <sheetData sheetId="38">
        <row r="36">
          <cell r="E36">
            <v>103.10009920000003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42211</v>
          </cell>
        </row>
      </sheetData>
      <sheetData sheetId="9"/>
      <sheetData sheetId="10">
        <row r="7">
          <cell r="B7">
            <v>42211</v>
          </cell>
        </row>
      </sheetData>
      <sheetData sheetId="11">
        <row r="7">
          <cell r="B7">
            <v>42211</v>
          </cell>
        </row>
      </sheetData>
      <sheetData sheetId="12">
        <row r="7">
          <cell r="B7">
            <v>42211</v>
          </cell>
        </row>
      </sheetData>
      <sheetData sheetId="13">
        <row r="7">
          <cell r="B7">
            <v>42211</v>
          </cell>
        </row>
      </sheetData>
      <sheetData sheetId="14">
        <row r="36">
          <cell r="B36">
            <v>221.85572545412288</v>
          </cell>
        </row>
      </sheetData>
      <sheetData sheetId="15"/>
      <sheetData sheetId="16">
        <row r="8">
          <cell r="B8">
            <v>42211</v>
          </cell>
        </row>
        <row r="12">
          <cell r="C12">
            <v>90.69</v>
          </cell>
        </row>
        <row r="13">
          <cell r="C13">
            <v>90.69</v>
          </cell>
        </row>
        <row r="14">
          <cell r="C14">
            <v>90.69</v>
          </cell>
        </row>
        <row r="15">
          <cell r="C15">
            <v>90.69</v>
          </cell>
        </row>
        <row r="16">
          <cell r="C16">
            <v>90.69</v>
          </cell>
        </row>
        <row r="17">
          <cell r="C17">
            <v>90.69</v>
          </cell>
        </row>
        <row r="18">
          <cell r="C18">
            <v>90.69</v>
          </cell>
        </row>
        <row r="19">
          <cell r="C19">
            <v>90.69</v>
          </cell>
        </row>
        <row r="20">
          <cell r="C20">
            <v>92.470153333333002</v>
          </cell>
        </row>
        <row r="21">
          <cell r="C21">
            <v>92.65</v>
          </cell>
        </row>
        <row r="22">
          <cell r="C22">
            <v>92.65</v>
          </cell>
        </row>
        <row r="23">
          <cell r="C23">
            <v>94.117276666666996</v>
          </cell>
        </row>
        <row r="24">
          <cell r="C24">
            <v>92.65</v>
          </cell>
        </row>
        <row r="25">
          <cell r="C25">
            <v>92.65</v>
          </cell>
        </row>
        <row r="26">
          <cell r="C26">
            <v>92.191476666667</v>
          </cell>
        </row>
        <row r="27">
          <cell r="C27">
            <v>90.69</v>
          </cell>
        </row>
        <row r="28">
          <cell r="C28">
            <v>90.69</v>
          </cell>
        </row>
        <row r="29">
          <cell r="C29">
            <v>90.69</v>
          </cell>
        </row>
        <row r="30">
          <cell r="C30">
            <v>92.071065000000004</v>
          </cell>
        </row>
        <row r="31">
          <cell r="C31">
            <v>92.65</v>
          </cell>
        </row>
        <row r="32">
          <cell r="C32">
            <v>92.894633333333005</v>
          </cell>
        </row>
        <row r="33">
          <cell r="C33">
            <v>91.392923333333002</v>
          </cell>
        </row>
        <row r="34">
          <cell r="C34">
            <v>91.132011666666997</v>
          </cell>
        </row>
        <row r="35">
          <cell r="C35">
            <v>92.405789999999996</v>
          </cell>
        </row>
      </sheetData>
      <sheetData sheetId="17">
        <row r="36">
          <cell r="I36">
            <v>285.065</v>
          </cell>
        </row>
      </sheetData>
      <sheetData sheetId="18">
        <row r="36">
          <cell r="I36">
            <v>108.9540540540539</v>
          </cell>
        </row>
      </sheetData>
      <sheetData sheetId="19"/>
      <sheetData sheetId="20"/>
      <sheetData sheetId="21"/>
      <sheetData sheetId="22"/>
      <sheetData sheetId="23">
        <row r="36">
          <cell r="E36">
            <v>164.65599999999998</v>
          </cell>
        </row>
      </sheetData>
      <sheetData sheetId="24"/>
      <sheetData sheetId="25"/>
      <sheetData sheetId="26"/>
      <sheetData sheetId="27">
        <row r="36">
          <cell r="H36">
            <v>645.50400000000013</v>
          </cell>
        </row>
      </sheetData>
      <sheetData sheetId="28"/>
      <sheetData sheetId="29"/>
      <sheetData sheetId="30"/>
      <sheetData sheetId="31"/>
      <sheetData sheetId="32">
        <row r="36">
          <cell r="E36">
            <v>213.96288778469753</v>
          </cell>
        </row>
      </sheetData>
      <sheetData sheetId="33">
        <row r="36">
          <cell r="S36">
            <v>243.49675000000002</v>
          </cell>
        </row>
      </sheetData>
      <sheetData sheetId="34">
        <row r="36">
          <cell r="E36">
            <v>100.6611122153025</v>
          </cell>
        </row>
      </sheetData>
      <sheetData sheetId="35">
        <row r="36">
          <cell r="E36">
            <v>405.72</v>
          </cell>
        </row>
      </sheetData>
      <sheetData sheetId="36"/>
      <sheetData sheetId="37">
        <row r="36">
          <cell r="E36">
            <v>491.29600000000011</v>
          </cell>
        </row>
      </sheetData>
      <sheetData sheetId="38">
        <row r="36">
          <cell r="E36">
            <v>78.020944400000005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42212</v>
          </cell>
        </row>
      </sheetData>
      <sheetData sheetId="9"/>
      <sheetData sheetId="10">
        <row r="7">
          <cell r="B7">
            <v>42212</v>
          </cell>
        </row>
      </sheetData>
      <sheetData sheetId="11">
        <row r="7">
          <cell r="B7">
            <v>42212</v>
          </cell>
        </row>
      </sheetData>
      <sheetData sheetId="12">
        <row r="7">
          <cell r="B7">
            <v>42212</v>
          </cell>
        </row>
      </sheetData>
      <sheetData sheetId="13">
        <row r="7">
          <cell r="B7">
            <v>42212</v>
          </cell>
        </row>
      </sheetData>
      <sheetData sheetId="14">
        <row r="36">
          <cell r="B36">
            <v>269.2508040876358</v>
          </cell>
        </row>
      </sheetData>
      <sheetData sheetId="15"/>
      <sheetData sheetId="16">
        <row r="8">
          <cell r="B8">
            <v>42212</v>
          </cell>
        </row>
        <row r="12">
          <cell r="C12">
            <v>86.334878333332995</v>
          </cell>
        </row>
        <row r="13">
          <cell r="C13">
            <v>86.28</v>
          </cell>
        </row>
        <row r="14">
          <cell r="C14">
            <v>86.28</v>
          </cell>
        </row>
        <row r="15">
          <cell r="C15">
            <v>86.28</v>
          </cell>
        </row>
        <row r="16">
          <cell r="C16">
            <v>86.28</v>
          </cell>
        </row>
        <row r="17">
          <cell r="C17">
            <v>86.357103333333001</v>
          </cell>
        </row>
        <row r="18">
          <cell r="C18">
            <v>90.356523333333001</v>
          </cell>
        </row>
        <row r="19">
          <cell r="C19">
            <v>86.351524999999995</v>
          </cell>
        </row>
        <row r="20">
          <cell r="C20">
            <v>86.28</v>
          </cell>
        </row>
        <row r="21">
          <cell r="C21">
            <v>87.670921666666999</v>
          </cell>
        </row>
        <row r="22">
          <cell r="C22">
            <v>86.555991666666998</v>
          </cell>
        </row>
        <row r="23">
          <cell r="C23">
            <v>86.346400000000003</v>
          </cell>
        </row>
        <row r="24">
          <cell r="C24">
            <v>88.250238333333002</v>
          </cell>
        </row>
        <row r="25">
          <cell r="C25">
            <v>90.93</v>
          </cell>
        </row>
        <row r="26">
          <cell r="C26">
            <v>95.590718333333001</v>
          </cell>
        </row>
        <row r="27">
          <cell r="C27">
            <v>94.545736666666997</v>
          </cell>
        </row>
        <row r="28">
          <cell r="C28">
            <v>96.014096666667001</v>
          </cell>
        </row>
        <row r="29">
          <cell r="C29">
            <v>86.323819999999998</v>
          </cell>
        </row>
        <row r="30">
          <cell r="C30">
            <v>91.217308333332994</v>
          </cell>
        </row>
        <row r="31">
          <cell r="C31">
            <v>93.228341666667006</v>
          </cell>
        </row>
        <row r="32">
          <cell r="C32">
            <v>90.893893333332997</v>
          </cell>
        </row>
        <row r="33">
          <cell r="C33">
            <v>87.388583333333003</v>
          </cell>
        </row>
        <row r="34">
          <cell r="C34">
            <v>86.28</v>
          </cell>
        </row>
        <row r="35">
          <cell r="C35">
            <v>88.372500000000002</v>
          </cell>
        </row>
      </sheetData>
      <sheetData sheetId="17">
        <row r="36">
          <cell r="I36">
            <v>475.35795150212505</v>
          </cell>
        </row>
      </sheetData>
      <sheetData sheetId="18">
        <row r="36">
          <cell r="I36">
            <v>137.33269729729744</v>
          </cell>
        </row>
      </sheetData>
      <sheetData sheetId="19"/>
      <sheetData sheetId="20"/>
      <sheetData sheetId="21"/>
      <sheetData sheetId="22"/>
      <sheetData sheetId="23">
        <row r="36">
          <cell r="E36">
            <v>160.17600000000004</v>
          </cell>
        </row>
      </sheetData>
      <sheetData sheetId="24"/>
      <sheetData sheetId="25"/>
      <sheetData sheetId="26"/>
      <sheetData sheetId="27">
        <row r="36">
          <cell r="H36">
            <v>646.59200000000021</v>
          </cell>
        </row>
      </sheetData>
      <sheetData sheetId="28"/>
      <sheetData sheetId="29"/>
      <sheetData sheetId="30"/>
      <sheetData sheetId="31"/>
      <sheetData sheetId="32">
        <row r="36">
          <cell r="E36">
            <v>294.65033842902449</v>
          </cell>
        </row>
      </sheetData>
      <sheetData sheetId="33">
        <row r="36">
          <cell r="S36">
            <v>734.0847254154271</v>
          </cell>
        </row>
      </sheetData>
      <sheetData sheetId="34">
        <row r="36">
          <cell r="E36">
            <v>163.3336615709745</v>
          </cell>
        </row>
      </sheetData>
      <sheetData sheetId="35">
        <row r="36">
          <cell r="E36">
            <v>333.68800000000005</v>
          </cell>
        </row>
      </sheetData>
      <sheetData sheetId="36"/>
      <sheetData sheetId="37">
        <row r="36">
          <cell r="E36">
            <v>454.976</v>
          </cell>
        </row>
      </sheetData>
      <sheetData sheetId="38">
        <row r="36">
          <cell r="E36">
            <v>55.518496799999994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42186</v>
          </cell>
        </row>
      </sheetData>
      <sheetData sheetId="9"/>
      <sheetData sheetId="10">
        <row r="7">
          <cell r="B7">
            <v>42186</v>
          </cell>
        </row>
      </sheetData>
      <sheetData sheetId="11">
        <row r="7">
          <cell r="B7">
            <v>42186</v>
          </cell>
        </row>
      </sheetData>
      <sheetData sheetId="12">
        <row r="7">
          <cell r="B7">
            <v>42186</v>
          </cell>
        </row>
      </sheetData>
      <sheetData sheetId="13">
        <row r="7">
          <cell r="B7">
            <v>42186</v>
          </cell>
        </row>
      </sheetData>
      <sheetData sheetId="14">
        <row r="36">
          <cell r="B36">
            <v>288.81605764821302</v>
          </cell>
        </row>
      </sheetData>
      <sheetData sheetId="15"/>
      <sheetData sheetId="16">
        <row r="8">
          <cell r="B8">
            <v>42186</v>
          </cell>
        </row>
        <row r="12">
          <cell r="C12">
            <v>96.86</v>
          </cell>
        </row>
        <row r="13">
          <cell r="C13">
            <v>96.86</v>
          </cell>
        </row>
        <row r="14">
          <cell r="C14">
            <v>96.86</v>
          </cell>
        </row>
        <row r="15">
          <cell r="C15">
            <v>96.86</v>
          </cell>
        </row>
        <row r="16">
          <cell r="C16">
            <v>96.86</v>
          </cell>
        </row>
        <row r="17">
          <cell r="C17">
            <v>96.849463333333006</v>
          </cell>
        </row>
        <row r="18">
          <cell r="C18">
            <v>96.86</v>
          </cell>
        </row>
        <row r="19">
          <cell r="C19">
            <v>96.86</v>
          </cell>
        </row>
        <row r="20">
          <cell r="C20">
            <v>100.224265</v>
          </cell>
        </row>
        <row r="21">
          <cell r="C21">
            <v>99.413775000000001</v>
          </cell>
        </row>
        <row r="22">
          <cell r="C22">
            <v>101.113723333333</v>
          </cell>
        </row>
        <row r="23">
          <cell r="C23">
            <v>99.83</v>
          </cell>
        </row>
        <row r="24">
          <cell r="C24">
            <v>101.333235</v>
          </cell>
        </row>
        <row r="25">
          <cell r="C25">
            <v>104.545966666667</v>
          </cell>
        </row>
        <row r="26">
          <cell r="C26">
            <v>105.54041333333301</v>
          </cell>
        </row>
        <row r="27">
          <cell r="C27">
            <v>105.056953333333</v>
          </cell>
        </row>
        <row r="28">
          <cell r="C28">
            <v>104.14553833333299</v>
          </cell>
        </row>
        <row r="29">
          <cell r="C29">
            <v>98.919394999999994</v>
          </cell>
        </row>
        <row r="30">
          <cell r="C30">
            <v>100.18374666666701</v>
          </cell>
        </row>
        <row r="31">
          <cell r="C31">
            <v>102.01900000000001</v>
          </cell>
        </row>
        <row r="32">
          <cell r="C32">
            <v>101.908826666667</v>
          </cell>
        </row>
        <row r="33">
          <cell r="C33">
            <v>99.851343333333006</v>
          </cell>
        </row>
        <row r="34">
          <cell r="C34">
            <v>101.987513333333</v>
          </cell>
        </row>
        <row r="35">
          <cell r="C35">
            <v>96.86</v>
          </cell>
        </row>
      </sheetData>
      <sheetData sheetId="17">
        <row r="36">
          <cell r="I36">
            <v>579.64800000000002</v>
          </cell>
        </row>
      </sheetData>
      <sheetData sheetId="18">
        <row r="36">
          <cell r="I36">
            <v>97.892616216216226</v>
          </cell>
        </row>
      </sheetData>
      <sheetData sheetId="19"/>
      <sheetData sheetId="20"/>
      <sheetData sheetId="21"/>
      <sheetData sheetId="22"/>
      <sheetData sheetId="23">
        <row r="36">
          <cell r="E36">
            <v>60.671999999999997</v>
          </cell>
        </row>
      </sheetData>
      <sheetData sheetId="24"/>
      <sheetData sheetId="25"/>
      <sheetData sheetId="26"/>
      <sheetData sheetId="27">
        <row r="36">
          <cell r="H36">
            <v>625.15199999999993</v>
          </cell>
        </row>
      </sheetData>
      <sheetData sheetId="28"/>
      <sheetData sheetId="29"/>
      <sheetData sheetId="30"/>
      <sheetData sheetId="31"/>
      <sheetData sheetId="32">
        <row r="36">
          <cell r="E36">
            <v>364.26478218683144</v>
          </cell>
        </row>
      </sheetData>
      <sheetData sheetId="33">
        <row r="36">
          <cell r="S36">
            <v>581.00625000000002</v>
          </cell>
        </row>
      </sheetData>
      <sheetData sheetId="34">
        <row r="36">
          <cell r="E36">
            <v>173.84721781316898</v>
          </cell>
        </row>
      </sheetData>
      <sheetData sheetId="35">
        <row r="36">
          <cell r="E36">
            <v>383.74400000000003</v>
          </cell>
        </row>
      </sheetData>
      <sheetData sheetId="36"/>
      <sheetData sheetId="37">
        <row r="36">
          <cell r="E36">
            <v>472.70400000000012</v>
          </cell>
        </row>
      </sheetData>
      <sheetData sheetId="38">
        <row r="36">
          <cell r="E36">
            <v>114.78276239999998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42213</v>
          </cell>
        </row>
      </sheetData>
      <sheetData sheetId="9"/>
      <sheetData sheetId="10">
        <row r="7">
          <cell r="B7">
            <v>42213</v>
          </cell>
        </row>
      </sheetData>
      <sheetData sheetId="11">
        <row r="7">
          <cell r="B7">
            <v>42213</v>
          </cell>
        </row>
      </sheetData>
      <sheetData sheetId="12">
        <row r="7">
          <cell r="B7">
            <v>42213</v>
          </cell>
        </row>
      </sheetData>
      <sheetData sheetId="13">
        <row r="7">
          <cell r="B7">
            <v>42213</v>
          </cell>
        </row>
      </sheetData>
      <sheetData sheetId="14">
        <row r="36">
          <cell r="B36">
            <v>288.52685681730281</v>
          </cell>
        </row>
      </sheetData>
      <sheetData sheetId="15"/>
      <sheetData sheetId="16">
        <row r="8">
          <cell r="B8">
            <v>42213</v>
          </cell>
        </row>
        <row r="12">
          <cell r="C12">
            <v>86.28</v>
          </cell>
        </row>
        <row r="13">
          <cell r="C13">
            <v>88.510339999999999</v>
          </cell>
        </row>
        <row r="14">
          <cell r="C14">
            <v>86.28</v>
          </cell>
        </row>
        <row r="15">
          <cell r="C15">
            <v>86.28</v>
          </cell>
        </row>
        <row r="16">
          <cell r="C16">
            <v>86.28</v>
          </cell>
        </row>
        <row r="17">
          <cell r="C17">
            <v>86.194400000000002</v>
          </cell>
        </row>
        <row r="18">
          <cell r="C18">
            <v>86.28</v>
          </cell>
        </row>
        <row r="19">
          <cell r="C19">
            <v>86.28</v>
          </cell>
        </row>
        <row r="20">
          <cell r="C20">
            <v>87.891738333332995</v>
          </cell>
        </row>
        <row r="21">
          <cell r="C21">
            <v>89.659724999999995</v>
          </cell>
        </row>
        <row r="22">
          <cell r="C22">
            <v>90.93</v>
          </cell>
        </row>
        <row r="23">
          <cell r="C23">
            <v>90.93</v>
          </cell>
        </row>
        <row r="24">
          <cell r="C24">
            <v>90.93</v>
          </cell>
        </row>
        <row r="25">
          <cell r="C25">
            <v>90.93</v>
          </cell>
        </row>
        <row r="26">
          <cell r="C26">
            <v>90.93</v>
          </cell>
        </row>
        <row r="27">
          <cell r="C27">
            <v>90.93</v>
          </cell>
        </row>
        <row r="28">
          <cell r="C28">
            <v>88.745406666666995</v>
          </cell>
        </row>
        <row r="29">
          <cell r="C29">
            <v>86.28</v>
          </cell>
        </row>
        <row r="30">
          <cell r="C30">
            <v>89.023865000000001</v>
          </cell>
        </row>
        <row r="31">
          <cell r="C31">
            <v>90.93</v>
          </cell>
        </row>
        <row r="32">
          <cell r="C32">
            <v>90.004263333333</v>
          </cell>
        </row>
        <row r="33">
          <cell r="C33">
            <v>87.470356666667001</v>
          </cell>
        </row>
        <row r="34">
          <cell r="C34">
            <v>88.496953333332996</v>
          </cell>
        </row>
        <row r="35">
          <cell r="C35">
            <v>86.28</v>
          </cell>
        </row>
      </sheetData>
      <sheetData sheetId="17">
        <row r="36">
          <cell r="I36">
            <v>578.45327275609168</v>
          </cell>
        </row>
      </sheetData>
      <sheetData sheetId="18">
        <row r="36">
          <cell r="I36">
            <v>120.5060216216218</v>
          </cell>
        </row>
      </sheetData>
      <sheetData sheetId="19"/>
      <sheetData sheetId="20"/>
      <sheetData sheetId="21"/>
      <sheetData sheetId="22"/>
      <sheetData sheetId="23">
        <row r="36">
          <cell r="E36">
            <v>161.42399999999998</v>
          </cell>
        </row>
      </sheetData>
      <sheetData sheetId="24"/>
      <sheetData sheetId="25"/>
      <sheetData sheetId="26"/>
      <sheetData sheetId="27">
        <row r="36">
          <cell r="H36">
            <v>631.80799999999999</v>
          </cell>
        </row>
      </sheetData>
      <sheetData sheetId="28"/>
      <sheetData sheetId="29"/>
      <sheetData sheetId="30"/>
      <sheetData sheetId="31"/>
      <sheetData sheetId="32">
        <row r="36">
          <cell r="E36">
            <v>336.79748359070351</v>
          </cell>
        </row>
      </sheetData>
      <sheetData sheetId="33">
        <row r="36">
          <cell r="S36">
            <v>761.67250000000013</v>
          </cell>
        </row>
      </sheetData>
      <sheetData sheetId="34">
        <row r="36">
          <cell r="E36">
            <v>176.09851640929651</v>
          </cell>
        </row>
      </sheetData>
      <sheetData sheetId="35">
        <row r="36">
          <cell r="E36">
            <v>371.69599999999991</v>
          </cell>
        </row>
      </sheetData>
      <sheetData sheetId="36"/>
      <sheetData sheetId="37">
        <row r="36">
          <cell r="E36">
            <v>486.62400000000008</v>
          </cell>
        </row>
      </sheetData>
      <sheetData sheetId="38">
        <row r="36">
          <cell r="E36">
            <v>55.916136800000018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42214</v>
          </cell>
        </row>
      </sheetData>
      <sheetData sheetId="9"/>
      <sheetData sheetId="10">
        <row r="7">
          <cell r="B7">
            <v>42214</v>
          </cell>
        </row>
      </sheetData>
      <sheetData sheetId="11">
        <row r="7">
          <cell r="B7">
            <v>42214</v>
          </cell>
        </row>
      </sheetData>
      <sheetData sheetId="12">
        <row r="7">
          <cell r="B7">
            <v>42214</v>
          </cell>
        </row>
      </sheetData>
      <sheetData sheetId="13">
        <row r="7">
          <cell r="B7">
            <v>42214</v>
          </cell>
        </row>
      </sheetData>
      <sheetData sheetId="14">
        <row r="36">
          <cell r="B36">
            <v>270.42531145800507</v>
          </cell>
        </row>
      </sheetData>
      <sheetData sheetId="15"/>
      <sheetData sheetId="16">
        <row r="8">
          <cell r="B8">
            <v>42214</v>
          </cell>
        </row>
        <row r="12">
          <cell r="C12">
            <v>86.305008333333006</v>
          </cell>
        </row>
        <row r="13">
          <cell r="C13">
            <v>86.250608333333005</v>
          </cell>
        </row>
        <row r="14">
          <cell r="C14">
            <v>86.28</v>
          </cell>
        </row>
        <row r="15">
          <cell r="C15">
            <v>86.28</v>
          </cell>
        </row>
        <row r="16">
          <cell r="C16">
            <v>86.28</v>
          </cell>
        </row>
        <row r="17">
          <cell r="C17">
            <v>86.427949999999996</v>
          </cell>
        </row>
        <row r="18">
          <cell r="C18">
            <v>90.165133333333003</v>
          </cell>
        </row>
        <row r="19">
          <cell r="C19">
            <v>86.28</v>
          </cell>
        </row>
        <row r="20">
          <cell r="C20">
            <v>87.933901666666998</v>
          </cell>
        </row>
        <row r="21">
          <cell r="C21">
            <v>88.749118333333001</v>
          </cell>
        </row>
        <row r="22">
          <cell r="C22">
            <v>93.323673333333005</v>
          </cell>
        </row>
        <row r="23">
          <cell r="C23">
            <v>95.28022</v>
          </cell>
        </row>
        <row r="24">
          <cell r="C24">
            <v>94.364071666667002</v>
          </cell>
        </row>
        <row r="25">
          <cell r="C25">
            <v>95.285205000000005</v>
          </cell>
        </row>
        <row r="26">
          <cell r="C26">
            <v>94.617580000000004</v>
          </cell>
        </row>
        <row r="27">
          <cell r="C27">
            <v>94.227568333332997</v>
          </cell>
        </row>
        <row r="28">
          <cell r="C28">
            <v>91.393114999999995</v>
          </cell>
        </row>
        <row r="29">
          <cell r="C29">
            <v>87.265618333332995</v>
          </cell>
        </row>
        <row r="30">
          <cell r="C30">
            <v>93.364990000000006</v>
          </cell>
        </row>
        <row r="31">
          <cell r="C31">
            <v>93.476503333333</v>
          </cell>
        </row>
        <row r="32">
          <cell r="C32">
            <v>93.487438333333003</v>
          </cell>
        </row>
        <row r="33">
          <cell r="C33">
            <v>95.276134999999996</v>
          </cell>
        </row>
        <row r="34">
          <cell r="C34">
            <v>88.306071666666995</v>
          </cell>
        </row>
        <row r="35">
          <cell r="C35">
            <v>86.28</v>
          </cell>
        </row>
      </sheetData>
      <sheetData sheetId="17">
        <row r="36">
          <cell r="I36">
            <v>577.52650294112686</v>
          </cell>
        </row>
      </sheetData>
      <sheetData sheetId="18">
        <row r="36">
          <cell r="I36">
            <v>129.84595135135183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162.28799999999998</v>
          </cell>
        </row>
      </sheetData>
      <sheetData sheetId="24"/>
      <sheetData sheetId="25"/>
      <sheetData sheetId="26"/>
      <sheetData sheetId="27">
        <row r="36">
          <cell r="H36">
            <v>626.20799999999997</v>
          </cell>
        </row>
      </sheetData>
      <sheetData sheetId="28"/>
      <sheetData sheetId="29"/>
      <sheetData sheetId="30"/>
      <sheetData sheetId="31"/>
      <sheetData sheetId="32">
        <row r="36">
          <cell r="E36">
            <v>276.82169928432052</v>
          </cell>
        </row>
      </sheetData>
      <sheetData sheetId="33">
        <row r="36">
          <cell r="S36">
            <v>946.46257703320657</v>
          </cell>
        </row>
      </sheetData>
      <sheetData sheetId="34">
        <row r="36">
          <cell r="E36">
            <v>143.08230071567951</v>
          </cell>
        </row>
      </sheetData>
      <sheetData sheetId="35">
        <row r="36">
          <cell r="E36">
            <v>284.28799999999995</v>
          </cell>
        </row>
      </sheetData>
      <sheetData sheetId="36"/>
      <sheetData sheetId="37">
        <row r="36">
          <cell r="E36">
            <v>368.35199999999998</v>
          </cell>
        </row>
      </sheetData>
      <sheetData sheetId="38">
        <row r="36">
          <cell r="E36">
            <v>55.800821200000023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42215</v>
          </cell>
        </row>
      </sheetData>
      <sheetData sheetId="9"/>
      <sheetData sheetId="10">
        <row r="7">
          <cell r="B7">
            <v>42215</v>
          </cell>
        </row>
      </sheetData>
      <sheetData sheetId="11">
        <row r="7">
          <cell r="B7">
            <v>42215</v>
          </cell>
        </row>
      </sheetData>
      <sheetData sheetId="12">
        <row r="7">
          <cell r="B7">
            <v>42215</v>
          </cell>
        </row>
      </sheetData>
      <sheetData sheetId="13">
        <row r="7">
          <cell r="B7">
            <v>42215</v>
          </cell>
        </row>
      </sheetData>
      <sheetData sheetId="14">
        <row r="36">
          <cell r="B36">
            <v>277.65442964038368</v>
          </cell>
        </row>
      </sheetData>
      <sheetData sheetId="15"/>
      <sheetData sheetId="16">
        <row r="8">
          <cell r="B8">
            <v>42215</v>
          </cell>
        </row>
        <row r="12">
          <cell r="C12">
            <v>87.576561666667004</v>
          </cell>
        </row>
        <row r="13">
          <cell r="C13">
            <v>86.499674999999996</v>
          </cell>
        </row>
        <row r="14">
          <cell r="C14">
            <v>87.234426666667005</v>
          </cell>
        </row>
        <row r="15">
          <cell r="C15">
            <v>87.205725000000001</v>
          </cell>
        </row>
        <row r="16">
          <cell r="C16">
            <v>87.215554999999995</v>
          </cell>
        </row>
        <row r="17">
          <cell r="C17">
            <v>87.224188333333004</v>
          </cell>
        </row>
        <row r="18">
          <cell r="C18">
            <v>87.258993333332995</v>
          </cell>
        </row>
        <row r="19">
          <cell r="C19">
            <v>88.277413333333001</v>
          </cell>
        </row>
        <row r="20">
          <cell r="C20">
            <v>87.316903333333002</v>
          </cell>
        </row>
        <row r="21">
          <cell r="C21">
            <v>89.153790000000001</v>
          </cell>
        </row>
        <row r="22">
          <cell r="C22">
            <v>89.253</v>
          </cell>
        </row>
        <row r="23">
          <cell r="C23">
            <v>96.752491666666998</v>
          </cell>
        </row>
        <row r="24">
          <cell r="C24">
            <v>95.593336666667</v>
          </cell>
        </row>
        <row r="25">
          <cell r="C25">
            <v>95.559430000000006</v>
          </cell>
        </row>
        <row r="26">
          <cell r="C26">
            <v>97.128321666667006</v>
          </cell>
        </row>
        <row r="27">
          <cell r="C27">
            <v>89.253</v>
          </cell>
        </row>
        <row r="28">
          <cell r="C28">
            <v>86.309883333333005</v>
          </cell>
        </row>
        <row r="29">
          <cell r="C29">
            <v>86.898046666667</v>
          </cell>
        </row>
        <row r="30">
          <cell r="C30">
            <v>91.269668333333001</v>
          </cell>
        </row>
        <row r="31">
          <cell r="C31">
            <v>94.170648333333006</v>
          </cell>
        </row>
        <row r="32">
          <cell r="C32">
            <v>90.171189999999996</v>
          </cell>
        </row>
        <row r="33">
          <cell r="C33">
            <v>87.661041666667003</v>
          </cell>
        </row>
        <row r="34">
          <cell r="C34">
            <v>86.263999999999996</v>
          </cell>
        </row>
        <row r="35">
          <cell r="C35">
            <v>86.873201666667001</v>
          </cell>
        </row>
      </sheetData>
      <sheetData sheetId="17">
        <row r="36">
          <cell r="I36">
            <v>579.04663872748699</v>
          </cell>
        </row>
      </sheetData>
      <sheetData sheetId="18">
        <row r="36">
          <cell r="I36">
            <v>131.78177297297404</v>
          </cell>
        </row>
      </sheetData>
      <sheetData sheetId="19"/>
      <sheetData sheetId="20"/>
      <sheetData sheetId="21"/>
      <sheetData sheetId="22"/>
      <sheetData sheetId="23">
        <row r="36">
          <cell r="E36">
            <v>163.584</v>
          </cell>
        </row>
      </sheetData>
      <sheetData sheetId="24"/>
      <sheetData sheetId="25"/>
      <sheetData sheetId="26"/>
      <sheetData sheetId="27">
        <row r="36">
          <cell r="H36">
            <v>637.05599999999993</v>
          </cell>
        </row>
      </sheetData>
      <sheetData sheetId="28"/>
      <sheetData sheetId="29"/>
      <sheetData sheetId="30"/>
      <sheetData sheetId="31"/>
      <sheetData sheetId="32">
        <row r="36">
          <cell r="E36">
            <v>326.42998992480148</v>
          </cell>
        </row>
      </sheetData>
      <sheetData sheetId="33">
        <row r="36">
          <cell r="S36">
            <v>845.79241015624984</v>
          </cell>
        </row>
      </sheetData>
      <sheetData sheetId="34">
        <row r="36">
          <cell r="E36">
            <v>162.33801007519949</v>
          </cell>
        </row>
      </sheetData>
      <sheetData sheetId="35">
        <row r="36">
          <cell r="E36">
            <v>304.68799999999999</v>
          </cell>
        </row>
      </sheetData>
      <sheetData sheetId="36"/>
      <sheetData sheetId="37">
        <row r="36">
          <cell r="E36">
            <v>418.20799999999997</v>
          </cell>
        </row>
      </sheetData>
      <sheetData sheetId="38">
        <row r="36">
          <cell r="E36">
            <v>55.725269600000018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42216</v>
          </cell>
        </row>
      </sheetData>
      <sheetData sheetId="9"/>
      <sheetData sheetId="10">
        <row r="7">
          <cell r="B7">
            <v>42216</v>
          </cell>
        </row>
      </sheetData>
      <sheetData sheetId="11">
        <row r="7">
          <cell r="B7">
            <v>42216</v>
          </cell>
        </row>
      </sheetData>
      <sheetData sheetId="12">
        <row r="7">
          <cell r="B7">
            <v>42216</v>
          </cell>
        </row>
      </sheetData>
      <sheetData sheetId="13">
        <row r="7">
          <cell r="B7">
            <v>42216</v>
          </cell>
        </row>
      </sheetData>
      <sheetData sheetId="14">
        <row r="36">
          <cell r="B36">
            <v>275.14966135194385</v>
          </cell>
        </row>
      </sheetData>
      <sheetData sheetId="15"/>
      <sheetData sheetId="16">
        <row r="8">
          <cell r="B8">
            <v>42216</v>
          </cell>
        </row>
        <row r="12">
          <cell r="C12">
            <v>87.259690000000006</v>
          </cell>
        </row>
        <row r="13">
          <cell r="C13">
            <v>87.195804999999993</v>
          </cell>
        </row>
        <row r="14">
          <cell r="C14">
            <v>87.176063333333005</v>
          </cell>
        </row>
        <row r="15">
          <cell r="C15">
            <v>87.215824999999995</v>
          </cell>
        </row>
        <row r="16">
          <cell r="C16">
            <v>87.235185000000001</v>
          </cell>
        </row>
        <row r="17">
          <cell r="C17">
            <v>88.115785000000002</v>
          </cell>
        </row>
        <row r="18">
          <cell r="C18">
            <v>87.519720000000007</v>
          </cell>
        </row>
        <row r="19">
          <cell r="C19">
            <v>87.174481666667006</v>
          </cell>
        </row>
        <row r="20">
          <cell r="C20">
            <v>90.141238333333007</v>
          </cell>
        </row>
        <row r="21">
          <cell r="C21">
            <v>87.791308333333006</v>
          </cell>
        </row>
        <row r="22">
          <cell r="C22">
            <v>88.824388333333005</v>
          </cell>
        </row>
        <row r="23">
          <cell r="C23">
            <v>88.451448333333005</v>
          </cell>
        </row>
        <row r="24">
          <cell r="C24">
            <v>88.240094999999997</v>
          </cell>
        </row>
        <row r="25">
          <cell r="C25">
            <v>90.93</v>
          </cell>
        </row>
        <row r="26">
          <cell r="C26">
            <v>90.93</v>
          </cell>
        </row>
        <row r="27">
          <cell r="C27">
            <v>90.93</v>
          </cell>
        </row>
        <row r="28">
          <cell r="C28">
            <v>91.052238333332994</v>
          </cell>
        </row>
        <row r="29">
          <cell r="C29">
            <v>90.93</v>
          </cell>
        </row>
        <row r="30">
          <cell r="C30">
            <v>94.197036666667003</v>
          </cell>
        </row>
        <row r="31">
          <cell r="C31">
            <v>97.210030000000003</v>
          </cell>
        </row>
        <row r="32">
          <cell r="C32">
            <v>95.145899999999997</v>
          </cell>
        </row>
        <row r="33">
          <cell r="C33">
            <v>89.518923333333007</v>
          </cell>
        </row>
        <row r="34">
          <cell r="C34">
            <v>86.28</v>
          </cell>
        </row>
        <row r="35">
          <cell r="C35">
            <v>86.28</v>
          </cell>
        </row>
      </sheetData>
      <sheetData sheetId="17">
        <row r="36">
          <cell r="I36">
            <v>578.20799999999997</v>
          </cell>
        </row>
      </sheetData>
      <sheetData sheetId="18">
        <row r="36">
          <cell r="I36">
            <v>107.81328108108076</v>
          </cell>
        </row>
      </sheetData>
      <sheetData sheetId="19"/>
      <sheetData sheetId="20"/>
      <sheetData sheetId="21"/>
      <sheetData sheetId="22"/>
      <sheetData sheetId="23">
        <row r="36">
          <cell r="E36">
            <v>160.14400000000003</v>
          </cell>
        </row>
      </sheetData>
      <sheetData sheetId="24"/>
      <sheetData sheetId="25"/>
      <sheetData sheetId="26"/>
      <sheetData sheetId="27">
        <row r="36">
          <cell r="H36">
            <v>639.16799999999978</v>
          </cell>
        </row>
      </sheetData>
      <sheetData sheetId="28"/>
      <sheetData sheetId="29"/>
      <sheetData sheetId="30"/>
      <sheetData sheetId="31"/>
      <sheetData sheetId="32">
        <row r="36">
          <cell r="E36">
            <v>318.03210861089713</v>
          </cell>
        </row>
      </sheetData>
      <sheetData sheetId="33">
        <row r="36">
          <cell r="S36">
            <v>680.07592816005206</v>
          </cell>
        </row>
      </sheetData>
      <sheetData sheetId="34">
        <row r="36">
          <cell r="E36">
            <v>159.72789138910352</v>
          </cell>
        </row>
      </sheetData>
      <sheetData sheetId="35">
        <row r="36">
          <cell r="E36">
            <v>318.62400000000002</v>
          </cell>
        </row>
      </sheetData>
      <sheetData sheetId="36"/>
      <sheetData sheetId="37">
        <row r="36">
          <cell r="E36">
            <v>429.02400000000006</v>
          </cell>
        </row>
      </sheetData>
      <sheetData sheetId="38">
        <row r="36">
          <cell r="E36">
            <v>55.776962800000014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42186</v>
          </cell>
        </row>
        <row r="110">
          <cell r="N110">
            <v>189.5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42187</v>
          </cell>
        </row>
        <row r="110">
          <cell r="N110">
            <v>189.5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42188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42189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42187</v>
          </cell>
        </row>
      </sheetData>
      <sheetData sheetId="9"/>
      <sheetData sheetId="10">
        <row r="7">
          <cell r="B7">
            <v>42187</v>
          </cell>
        </row>
      </sheetData>
      <sheetData sheetId="11">
        <row r="7">
          <cell r="B7">
            <v>42187</v>
          </cell>
        </row>
      </sheetData>
      <sheetData sheetId="12">
        <row r="7">
          <cell r="B7">
            <v>42187</v>
          </cell>
        </row>
      </sheetData>
      <sheetData sheetId="13">
        <row r="7">
          <cell r="B7">
            <v>42187</v>
          </cell>
        </row>
      </sheetData>
      <sheetData sheetId="14">
        <row r="36">
          <cell r="B36">
            <v>290.32759150900483</v>
          </cell>
        </row>
      </sheetData>
      <sheetData sheetId="15"/>
      <sheetData sheetId="16">
        <row r="8">
          <cell r="B8">
            <v>42187</v>
          </cell>
        </row>
        <row r="12">
          <cell r="C12">
            <v>96.86</v>
          </cell>
        </row>
        <row r="13">
          <cell r="C13">
            <v>96.86</v>
          </cell>
        </row>
        <row r="14">
          <cell r="C14">
            <v>96.86</v>
          </cell>
        </row>
        <row r="15">
          <cell r="C15">
            <v>97.178931666666998</v>
          </cell>
        </row>
        <row r="16">
          <cell r="C16">
            <v>97.198103333332995</v>
          </cell>
        </row>
        <row r="17">
          <cell r="C17">
            <v>99.582499999999996</v>
          </cell>
        </row>
        <row r="18">
          <cell r="C18">
            <v>96.86</v>
          </cell>
        </row>
        <row r="19">
          <cell r="C19">
            <v>100.73439999999999</v>
          </cell>
        </row>
        <row r="20">
          <cell r="C20">
            <v>97.977215000000001</v>
          </cell>
        </row>
        <row r="21">
          <cell r="C21">
            <v>98.455051666667003</v>
          </cell>
        </row>
        <row r="22">
          <cell r="C22">
            <v>100.979316666667</v>
          </cell>
        </row>
        <row r="23">
          <cell r="C23">
            <v>101.508233333333</v>
          </cell>
        </row>
        <row r="24">
          <cell r="C24">
            <v>102.01900000000001</v>
          </cell>
        </row>
        <row r="25">
          <cell r="C25">
            <v>104.200813333333</v>
          </cell>
        </row>
        <row r="26">
          <cell r="C26">
            <v>109.71008500000001</v>
          </cell>
        </row>
        <row r="27">
          <cell r="C27">
            <v>106.919531666667</v>
          </cell>
        </row>
        <row r="28">
          <cell r="C28">
            <v>98.781958333332994</v>
          </cell>
        </row>
        <row r="29">
          <cell r="C29">
            <v>99.167873333333006</v>
          </cell>
        </row>
        <row r="30">
          <cell r="C30">
            <v>100.64088</v>
          </cell>
        </row>
        <row r="31">
          <cell r="C31">
            <v>101.512008333333</v>
          </cell>
        </row>
        <row r="32">
          <cell r="C32">
            <v>100.652778333333</v>
          </cell>
        </row>
        <row r="33">
          <cell r="C33">
            <v>98.242324999999994</v>
          </cell>
        </row>
        <row r="34">
          <cell r="C34">
            <v>99.245374999999996</v>
          </cell>
        </row>
        <row r="35">
          <cell r="C35">
            <v>99.789585000000002</v>
          </cell>
        </row>
      </sheetData>
      <sheetData sheetId="17">
        <row r="36">
          <cell r="I36">
            <v>576.81799999999998</v>
          </cell>
        </row>
      </sheetData>
      <sheetData sheetId="18">
        <row r="36">
          <cell r="I36">
            <v>114.46672432432433</v>
          </cell>
        </row>
      </sheetData>
      <sheetData sheetId="19"/>
      <sheetData sheetId="20"/>
      <sheetData sheetId="21"/>
      <sheetData sheetId="22"/>
      <sheetData sheetId="23">
        <row r="36">
          <cell r="E36">
            <v>92.14400000000002</v>
          </cell>
        </row>
      </sheetData>
      <sheetData sheetId="24"/>
      <sheetData sheetId="25"/>
      <sheetData sheetId="26"/>
      <sheetData sheetId="27">
        <row r="36">
          <cell r="H36">
            <v>625.31200000000001</v>
          </cell>
        </row>
      </sheetData>
      <sheetData sheetId="28"/>
      <sheetData sheetId="29"/>
      <sheetData sheetId="30"/>
      <sheetData sheetId="31"/>
      <sheetData sheetId="32">
        <row r="36">
          <cell r="E36">
            <v>398.40444078256195</v>
          </cell>
        </row>
      </sheetData>
      <sheetData sheetId="33">
        <row r="36">
          <cell r="S36">
            <v>594.87699999999984</v>
          </cell>
        </row>
      </sheetData>
      <sheetData sheetId="34">
        <row r="36">
          <cell r="E36">
            <v>191.67555921743852</v>
          </cell>
        </row>
      </sheetData>
      <sheetData sheetId="35">
        <row r="36">
          <cell r="E36">
            <v>388.61599999999999</v>
          </cell>
        </row>
      </sheetData>
      <sheetData sheetId="36"/>
      <sheetData sheetId="37">
        <row r="36">
          <cell r="E36">
            <v>500.06400000000002</v>
          </cell>
        </row>
      </sheetData>
      <sheetData sheetId="38">
        <row r="36">
          <cell r="E36">
            <v>76.915505200000027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42199</v>
          </cell>
        </row>
        <row r="110">
          <cell r="N110">
            <v>189.5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42201</v>
          </cell>
        </row>
        <row r="110">
          <cell r="N110">
            <v>189.5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42188</v>
          </cell>
        </row>
      </sheetData>
      <sheetData sheetId="9"/>
      <sheetData sheetId="10">
        <row r="7">
          <cell r="B7">
            <v>42188</v>
          </cell>
        </row>
      </sheetData>
      <sheetData sheetId="11">
        <row r="7">
          <cell r="B7">
            <v>42188</v>
          </cell>
        </row>
      </sheetData>
      <sheetData sheetId="12">
        <row r="7">
          <cell r="B7">
            <v>42188</v>
          </cell>
        </row>
      </sheetData>
      <sheetData sheetId="13">
        <row r="7">
          <cell r="B7">
            <v>42188</v>
          </cell>
        </row>
      </sheetData>
      <sheetData sheetId="14">
        <row r="36">
          <cell r="B36">
            <v>301.44534927249964</v>
          </cell>
        </row>
      </sheetData>
      <sheetData sheetId="15"/>
      <sheetData sheetId="16">
        <row r="8">
          <cell r="B8">
            <v>42188</v>
          </cell>
        </row>
        <row r="12">
          <cell r="C12">
            <v>96.86</v>
          </cell>
        </row>
        <row r="13">
          <cell r="C13">
            <v>96.285616666666996</v>
          </cell>
        </row>
        <row r="14">
          <cell r="C14">
            <v>96.146285000000006</v>
          </cell>
        </row>
        <row r="15">
          <cell r="C15">
            <v>96.86</v>
          </cell>
        </row>
        <row r="16">
          <cell r="C16">
            <v>96.86</v>
          </cell>
        </row>
        <row r="17">
          <cell r="C17">
            <v>96.86</v>
          </cell>
        </row>
        <row r="18">
          <cell r="C18">
            <v>96.86</v>
          </cell>
        </row>
        <row r="19">
          <cell r="C19">
            <v>96.86</v>
          </cell>
        </row>
        <row r="20">
          <cell r="C20">
            <v>101.84553333333299</v>
          </cell>
        </row>
        <row r="21">
          <cell r="C21">
            <v>99.83</v>
          </cell>
        </row>
        <row r="22">
          <cell r="C22">
            <v>99.83</v>
          </cell>
        </row>
        <row r="23">
          <cell r="C23">
            <v>104.657743333333</v>
          </cell>
        </row>
        <row r="24">
          <cell r="C24">
            <v>104.98358500000001</v>
          </cell>
        </row>
        <row r="25">
          <cell r="C25">
            <v>104.180596666667</v>
          </cell>
        </row>
        <row r="26">
          <cell r="C26">
            <v>99.329103333332995</v>
          </cell>
        </row>
        <row r="27">
          <cell r="C27">
            <v>99.83</v>
          </cell>
        </row>
        <row r="28">
          <cell r="C28">
            <v>101.401285</v>
          </cell>
        </row>
        <row r="29">
          <cell r="C29">
            <v>99.83</v>
          </cell>
        </row>
        <row r="30">
          <cell r="C30">
            <v>101.50543666666699</v>
          </cell>
        </row>
        <row r="31">
          <cell r="C31">
            <v>101.87952</v>
          </cell>
        </row>
        <row r="32">
          <cell r="C32">
            <v>100.35888</v>
          </cell>
        </row>
        <row r="33">
          <cell r="C33">
            <v>98.934515000000005</v>
          </cell>
        </row>
        <row r="34">
          <cell r="C34">
            <v>99.036068333333006</v>
          </cell>
        </row>
        <row r="35">
          <cell r="C35">
            <v>99.813633333333001</v>
          </cell>
        </row>
      </sheetData>
      <sheetData sheetId="17">
        <row r="36">
          <cell r="I36">
            <v>577.87200000000018</v>
          </cell>
        </row>
      </sheetData>
      <sheetData sheetId="18">
        <row r="36">
          <cell r="I36">
            <v>71.156475675675694</v>
          </cell>
        </row>
      </sheetData>
      <sheetData sheetId="19"/>
      <sheetData sheetId="20"/>
      <sheetData sheetId="21"/>
      <sheetData sheetId="22"/>
      <sheetData sheetId="23">
        <row r="36">
          <cell r="E36">
            <v>87.504000000000019</v>
          </cell>
        </row>
      </sheetData>
      <sheetData sheetId="24"/>
      <sheetData sheetId="25"/>
      <sheetData sheetId="26"/>
      <sheetData sheetId="27">
        <row r="36">
          <cell r="H36">
            <v>582.68799999999999</v>
          </cell>
        </row>
      </sheetData>
      <sheetData sheetId="28"/>
      <sheetData sheetId="29"/>
      <sheetData sheetId="30"/>
      <sheetData sheetId="31"/>
      <sheetData sheetId="32">
        <row r="36">
          <cell r="E36">
            <v>411.30543147100997</v>
          </cell>
        </row>
      </sheetData>
      <sheetData sheetId="33">
        <row r="36">
          <cell r="S36">
            <v>356.56848437499997</v>
          </cell>
        </row>
      </sheetData>
      <sheetData sheetId="34">
        <row r="36">
          <cell r="E36">
            <v>189.33456852899002</v>
          </cell>
        </row>
      </sheetData>
      <sheetData sheetId="35">
        <row r="36">
          <cell r="E36">
            <v>417.36800000000011</v>
          </cell>
        </row>
      </sheetData>
      <sheetData sheetId="36"/>
      <sheetData sheetId="37">
        <row r="36">
          <cell r="E36">
            <v>509.98400000000004</v>
          </cell>
        </row>
      </sheetData>
      <sheetData sheetId="38">
        <row r="36">
          <cell r="E36">
            <v>55.27991280000002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42202</v>
          </cell>
        </row>
        <row r="110">
          <cell r="N110">
            <v>189.5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42205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42206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42207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42208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42209</v>
          </cell>
        </row>
        <row r="110">
          <cell r="N110">
            <v>189.5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42210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42211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42189</v>
          </cell>
        </row>
      </sheetData>
      <sheetData sheetId="9"/>
      <sheetData sheetId="10">
        <row r="7">
          <cell r="B7">
            <v>42189</v>
          </cell>
        </row>
      </sheetData>
      <sheetData sheetId="11">
        <row r="7">
          <cell r="B7">
            <v>42189</v>
          </cell>
        </row>
      </sheetData>
      <sheetData sheetId="12">
        <row r="7">
          <cell r="B7">
            <v>42189</v>
          </cell>
        </row>
      </sheetData>
      <sheetData sheetId="13">
        <row r="7">
          <cell r="B7">
            <v>42189</v>
          </cell>
        </row>
      </sheetData>
      <sheetData sheetId="14">
        <row r="36">
          <cell r="B36">
            <v>269.90930756591837</v>
          </cell>
        </row>
      </sheetData>
      <sheetData sheetId="15"/>
      <sheetData sheetId="16">
        <row r="8">
          <cell r="B8">
            <v>42189</v>
          </cell>
        </row>
        <row r="12">
          <cell r="C12">
            <v>96.86</v>
          </cell>
        </row>
        <row r="13">
          <cell r="C13">
            <v>96.86</v>
          </cell>
        </row>
        <row r="14">
          <cell r="C14">
            <v>96.86</v>
          </cell>
        </row>
        <row r="15">
          <cell r="C15">
            <v>96.86</v>
          </cell>
        </row>
        <row r="16">
          <cell r="C16">
            <v>96.86</v>
          </cell>
        </row>
        <row r="17">
          <cell r="C17">
            <v>96.86</v>
          </cell>
        </row>
        <row r="18">
          <cell r="C18">
            <v>96.86</v>
          </cell>
        </row>
        <row r="19">
          <cell r="C19">
            <v>98.641999999999996</v>
          </cell>
        </row>
        <row r="20">
          <cell r="C20">
            <v>99.83</v>
          </cell>
        </row>
        <row r="21">
          <cell r="C21">
            <v>102.5453</v>
          </cell>
        </row>
        <row r="22">
          <cell r="C22">
            <v>100.35693833333301</v>
          </cell>
        </row>
        <row r="23">
          <cell r="C23">
            <v>100.41052999999999</v>
          </cell>
        </row>
        <row r="24">
          <cell r="C24">
            <v>100.42321</v>
          </cell>
        </row>
        <row r="25">
          <cell r="C25">
            <v>100.177145</v>
          </cell>
        </row>
        <row r="26">
          <cell r="C26">
            <v>99.83</v>
          </cell>
        </row>
        <row r="27">
          <cell r="C27">
            <v>100.957636666667</v>
          </cell>
        </row>
        <row r="28">
          <cell r="C28">
            <v>99.83</v>
          </cell>
        </row>
        <row r="29">
          <cell r="C29">
            <v>99.83</v>
          </cell>
        </row>
        <row r="30">
          <cell r="C30">
            <v>101.615605</v>
          </cell>
        </row>
        <row r="31">
          <cell r="C31">
            <v>102.01900000000001</v>
          </cell>
        </row>
        <row r="32">
          <cell r="C32">
            <v>102.0911</v>
          </cell>
        </row>
        <row r="33">
          <cell r="C33">
            <v>97.895499999999998</v>
          </cell>
        </row>
        <row r="34">
          <cell r="C34">
            <v>100.18676499999999</v>
          </cell>
        </row>
        <row r="35">
          <cell r="C35">
            <v>96.86</v>
          </cell>
        </row>
      </sheetData>
      <sheetData sheetId="17">
        <row r="36">
          <cell r="I36">
            <v>577.92500000000007</v>
          </cell>
        </row>
      </sheetData>
      <sheetData sheetId="18">
        <row r="36">
          <cell r="I36">
            <v>71.244108108108122</v>
          </cell>
        </row>
      </sheetData>
      <sheetData sheetId="19"/>
      <sheetData sheetId="20"/>
      <sheetData sheetId="21"/>
      <sheetData sheetId="22"/>
      <sheetData sheetId="23">
        <row r="36">
          <cell r="E36">
            <v>165.23199999999997</v>
          </cell>
        </row>
      </sheetData>
      <sheetData sheetId="24"/>
      <sheetData sheetId="25"/>
      <sheetData sheetId="26"/>
      <sheetData sheetId="27">
        <row r="36">
          <cell r="H36">
            <v>568.80000000000007</v>
          </cell>
        </row>
      </sheetData>
      <sheetData sheetId="28"/>
      <sheetData sheetId="29"/>
      <sheetData sheetId="30"/>
      <sheetData sheetId="31"/>
      <sheetData sheetId="32">
        <row r="36">
          <cell r="E36">
            <v>425.3043438127545</v>
          </cell>
        </row>
      </sheetData>
      <sheetData sheetId="33">
        <row r="36">
          <cell r="S36">
            <v>252.84789062499999</v>
          </cell>
        </row>
      </sheetData>
      <sheetData sheetId="34">
        <row r="36">
          <cell r="E36">
            <v>191.01565618724499</v>
          </cell>
        </row>
      </sheetData>
      <sheetData sheetId="35">
        <row r="36">
          <cell r="E36">
            <v>414.07200000000006</v>
          </cell>
        </row>
      </sheetData>
      <sheetData sheetId="36"/>
      <sheetData sheetId="37">
        <row r="36">
          <cell r="E36">
            <v>516.86399999999992</v>
          </cell>
        </row>
      </sheetData>
      <sheetData sheetId="38">
        <row r="36">
          <cell r="E36">
            <v>55.057234400000006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42212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42213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42214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42215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42216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42190</v>
          </cell>
        </row>
      </sheetData>
      <sheetData sheetId="9"/>
      <sheetData sheetId="10">
        <row r="7">
          <cell r="B7">
            <v>42190</v>
          </cell>
        </row>
      </sheetData>
      <sheetData sheetId="11">
        <row r="7">
          <cell r="B7">
            <v>42190</v>
          </cell>
        </row>
      </sheetData>
      <sheetData sheetId="12">
        <row r="7">
          <cell r="B7">
            <v>42190</v>
          </cell>
        </row>
      </sheetData>
      <sheetData sheetId="13">
        <row r="7">
          <cell r="B7">
            <v>42190</v>
          </cell>
        </row>
      </sheetData>
      <sheetData sheetId="14">
        <row r="36">
          <cell r="B36">
            <v>227.95188624983513</v>
          </cell>
        </row>
      </sheetData>
      <sheetData sheetId="15"/>
      <sheetData sheetId="16">
        <row r="8">
          <cell r="B8">
            <v>42190</v>
          </cell>
        </row>
        <row r="12">
          <cell r="C12">
            <v>96.86</v>
          </cell>
        </row>
        <row r="13">
          <cell r="C13">
            <v>96.86</v>
          </cell>
        </row>
        <row r="14">
          <cell r="C14">
            <v>96.86</v>
          </cell>
        </row>
        <row r="15">
          <cell r="C15">
            <v>96.86</v>
          </cell>
        </row>
        <row r="16">
          <cell r="C16">
            <v>96.86</v>
          </cell>
        </row>
        <row r="17">
          <cell r="C17">
            <v>96.876598333333007</v>
          </cell>
        </row>
        <row r="18">
          <cell r="C18">
            <v>96.86</v>
          </cell>
        </row>
        <row r="19">
          <cell r="C19">
            <v>96.86</v>
          </cell>
        </row>
        <row r="20">
          <cell r="C20">
            <v>96.86</v>
          </cell>
        </row>
        <row r="21">
          <cell r="C21">
            <v>96.86</v>
          </cell>
        </row>
        <row r="22">
          <cell r="C22">
            <v>98.232214999999997</v>
          </cell>
        </row>
        <row r="23">
          <cell r="C23">
            <v>99.830216666666999</v>
          </cell>
        </row>
        <row r="24">
          <cell r="C24">
            <v>100.32931833333301</v>
          </cell>
        </row>
        <row r="25">
          <cell r="C25">
            <v>97.895499999999998</v>
          </cell>
        </row>
        <row r="26">
          <cell r="C26">
            <v>97.857353333332995</v>
          </cell>
        </row>
        <row r="27">
          <cell r="C27">
            <v>97.635328333333007</v>
          </cell>
        </row>
        <row r="28">
          <cell r="C28">
            <v>99.057936666667004</v>
          </cell>
        </row>
        <row r="29">
          <cell r="C29">
            <v>97.177148333332994</v>
          </cell>
        </row>
        <row r="30">
          <cell r="C30">
            <v>100.725933333333</v>
          </cell>
        </row>
        <row r="31">
          <cell r="C31">
            <v>99.83</v>
          </cell>
        </row>
        <row r="32">
          <cell r="C32">
            <v>101.064803333333</v>
          </cell>
        </row>
        <row r="33">
          <cell r="C33">
            <v>99.83</v>
          </cell>
        </row>
        <row r="34">
          <cell r="C34">
            <v>99.398413333332996</v>
          </cell>
        </row>
        <row r="35">
          <cell r="C35">
            <v>96.86</v>
          </cell>
        </row>
      </sheetData>
      <sheetData sheetId="17">
        <row r="36">
          <cell r="I36">
            <v>578.21500000000015</v>
          </cell>
        </row>
      </sheetData>
      <sheetData sheetId="18">
        <row r="36">
          <cell r="I36">
            <v>37.122929729729734</v>
          </cell>
        </row>
      </sheetData>
      <sheetData sheetId="19"/>
      <sheetData sheetId="20"/>
      <sheetData sheetId="21"/>
      <sheetData sheetId="22"/>
      <sheetData sheetId="23">
        <row r="36">
          <cell r="E36">
            <v>166.51200000000003</v>
          </cell>
        </row>
      </sheetData>
      <sheetData sheetId="24"/>
      <sheetData sheetId="25"/>
      <sheetData sheetId="26"/>
      <sheetData sheetId="27">
        <row r="36">
          <cell r="H36">
            <v>577.31200000000013</v>
          </cell>
        </row>
      </sheetData>
      <sheetData sheetId="28"/>
      <sheetData sheetId="29"/>
      <sheetData sheetId="30"/>
      <sheetData sheetId="31"/>
      <sheetData sheetId="32">
        <row r="36">
          <cell r="E36">
            <v>366.520279093309</v>
          </cell>
        </row>
      </sheetData>
      <sheetData sheetId="33">
        <row r="36">
          <cell r="S36">
            <v>221.63732812500001</v>
          </cell>
        </row>
      </sheetData>
      <sheetData sheetId="34">
        <row r="36">
          <cell r="E36">
            <v>175.94372090669154</v>
          </cell>
        </row>
      </sheetData>
      <sheetData sheetId="35">
        <row r="36">
          <cell r="E36">
            <v>372.72000000000008</v>
          </cell>
        </row>
      </sheetData>
      <sheetData sheetId="36"/>
      <sheetData sheetId="37">
        <row r="36">
          <cell r="E36">
            <v>481.98399999999998</v>
          </cell>
        </row>
      </sheetData>
      <sheetData sheetId="38">
        <row r="36">
          <cell r="E36">
            <v>77.555705599999996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42191</v>
          </cell>
        </row>
      </sheetData>
      <sheetData sheetId="9"/>
      <sheetData sheetId="10">
        <row r="7">
          <cell r="B7">
            <v>42191</v>
          </cell>
        </row>
      </sheetData>
      <sheetData sheetId="11">
        <row r="7">
          <cell r="B7">
            <v>42191</v>
          </cell>
        </row>
      </sheetData>
      <sheetData sheetId="12">
        <row r="7">
          <cell r="B7">
            <v>42191</v>
          </cell>
        </row>
      </sheetData>
      <sheetData sheetId="13">
        <row r="7">
          <cell r="B7">
            <v>42191</v>
          </cell>
        </row>
      </sheetData>
      <sheetData sheetId="14">
        <row r="36">
          <cell r="B36">
            <v>283.13514030984425</v>
          </cell>
        </row>
      </sheetData>
      <sheetData sheetId="15"/>
      <sheetData sheetId="16">
        <row r="8">
          <cell r="B8">
            <v>42191</v>
          </cell>
        </row>
        <row r="12">
          <cell r="C12">
            <v>96.222999999999999</v>
          </cell>
        </row>
        <row r="13">
          <cell r="C13">
            <v>96.222999999999999</v>
          </cell>
        </row>
        <row r="14">
          <cell r="C14">
            <v>96.222999999999999</v>
          </cell>
        </row>
        <row r="15">
          <cell r="C15">
            <v>96.222999999999999</v>
          </cell>
        </row>
        <row r="16">
          <cell r="C16">
            <v>96.222999999999999</v>
          </cell>
        </row>
        <row r="17">
          <cell r="C17">
            <v>96.222999999999999</v>
          </cell>
        </row>
        <row r="18">
          <cell r="C18">
            <v>96.222999999999999</v>
          </cell>
        </row>
        <row r="19">
          <cell r="C19">
            <v>96.222999999999999</v>
          </cell>
        </row>
        <row r="20">
          <cell r="C20">
            <v>99.225086666666996</v>
          </cell>
        </row>
        <row r="21">
          <cell r="C21">
            <v>98.978653333333</v>
          </cell>
        </row>
        <row r="22">
          <cell r="C22">
            <v>97.663513333333</v>
          </cell>
        </row>
        <row r="23">
          <cell r="C23">
            <v>105.593441666667</v>
          </cell>
        </row>
        <row r="24">
          <cell r="C24">
            <v>102.788855</v>
          </cell>
        </row>
        <row r="25">
          <cell r="C25">
            <v>100.205</v>
          </cell>
        </row>
        <row r="26">
          <cell r="C26">
            <v>100.205</v>
          </cell>
        </row>
        <row r="27">
          <cell r="C27">
            <v>99.583953333333</v>
          </cell>
        </row>
        <row r="28">
          <cell r="C28">
            <v>98.053155000000004</v>
          </cell>
        </row>
        <row r="29">
          <cell r="C29">
            <v>96.642731666667004</v>
          </cell>
        </row>
        <row r="30">
          <cell r="C30">
            <v>98.409851666666995</v>
          </cell>
        </row>
        <row r="31">
          <cell r="C31">
            <v>98.736266666667007</v>
          </cell>
        </row>
        <row r="32">
          <cell r="C32">
            <v>98.878155000000007</v>
          </cell>
        </row>
        <row r="33">
          <cell r="C33">
            <v>96.341295000000002</v>
          </cell>
        </row>
        <row r="34">
          <cell r="C34">
            <v>96.222999999999999</v>
          </cell>
        </row>
        <row r="35">
          <cell r="C35">
            <v>96.222999999999999</v>
          </cell>
        </row>
      </sheetData>
      <sheetData sheetId="17">
        <row r="36">
          <cell r="I36">
            <v>576.54223464141194</v>
          </cell>
        </row>
      </sheetData>
      <sheetData sheetId="18">
        <row r="36">
          <cell r="I36">
            <v>109.41227027027026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162.12799999999999</v>
          </cell>
        </row>
      </sheetData>
      <sheetData sheetId="24"/>
      <sheetData sheetId="25"/>
      <sheetData sheetId="26"/>
      <sheetData sheetId="27">
        <row r="36">
          <cell r="H36">
            <v>600.25599999999986</v>
          </cell>
        </row>
      </sheetData>
      <sheetData sheetId="28"/>
      <sheetData sheetId="29"/>
      <sheetData sheetId="30"/>
      <sheetData sheetId="31"/>
      <sheetData sheetId="32">
        <row r="36">
          <cell r="E36">
            <v>381.96513617331402</v>
          </cell>
        </row>
      </sheetData>
      <sheetData sheetId="33">
        <row r="36">
          <cell r="S36">
            <v>586.88029687499989</v>
          </cell>
        </row>
      </sheetData>
      <sheetData sheetId="34">
        <row r="36">
          <cell r="E36">
            <v>179.2508638266865</v>
          </cell>
        </row>
      </sheetData>
      <sheetData sheetId="35">
        <row r="36">
          <cell r="E36">
            <v>351.00799999999998</v>
          </cell>
        </row>
      </sheetData>
      <sheetData sheetId="36"/>
      <sheetData sheetId="37">
        <row r="36">
          <cell r="E36">
            <v>443.29600000000005</v>
          </cell>
        </row>
      </sheetData>
      <sheetData sheetId="38">
        <row r="36">
          <cell r="E36">
            <v>108.48812120000004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42192</v>
          </cell>
        </row>
      </sheetData>
      <sheetData sheetId="9"/>
      <sheetData sheetId="10">
        <row r="7">
          <cell r="B7">
            <v>42192</v>
          </cell>
        </row>
      </sheetData>
      <sheetData sheetId="11">
        <row r="7">
          <cell r="B7">
            <v>42192</v>
          </cell>
        </row>
      </sheetData>
      <sheetData sheetId="12">
        <row r="7">
          <cell r="B7">
            <v>42192</v>
          </cell>
        </row>
      </sheetData>
      <sheetData sheetId="13">
        <row r="7">
          <cell r="B7">
            <v>42192</v>
          </cell>
        </row>
      </sheetData>
      <sheetData sheetId="14">
        <row r="36">
          <cell r="B36">
            <v>253.06902355849235</v>
          </cell>
        </row>
      </sheetData>
      <sheetData sheetId="15"/>
      <sheetData sheetId="16">
        <row r="8">
          <cell r="B8">
            <v>42192</v>
          </cell>
        </row>
        <row r="12">
          <cell r="C12">
            <v>97.089186666667004</v>
          </cell>
        </row>
        <row r="13">
          <cell r="C13">
            <v>96.222999999999999</v>
          </cell>
        </row>
        <row r="14">
          <cell r="C14">
            <v>96.222999999999999</v>
          </cell>
        </row>
        <row r="15">
          <cell r="C15">
            <v>96.222999999999999</v>
          </cell>
        </row>
        <row r="16">
          <cell r="C16">
            <v>96.222999999999999</v>
          </cell>
        </row>
        <row r="17">
          <cell r="C17">
            <v>99.802755000000005</v>
          </cell>
        </row>
        <row r="18">
          <cell r="C18">
            <v>98.553354999999996</v>
          </cell>
        </row>
        <row r="19">
          <cell r="C19">
            <v>98.830118333333004</v>
          </cell>
        </row>
        <row r="20">
          <cell r="C20">
            <v>98.689935000000006</v>
          </cell>
        </row>
        <row r="21">
          <cell r="C21">
            <v>98.810536666667005</v>
          </cell>
        </row>
        <row r="22">
          <cell r="C22">
            <v>98.571936666667</v>
          </cell>
        </row>
        <row r="23">
          <cell r="C23">
            <v>97.780958333333004</v>
          </cell>
        </row>
        <row r="24">
          <cell r="C24">
            <v>98.759846666667002</v>
          </cell>
        </row>
        <row r="25">
          <cell r="C25">
            <v>98.241498333332999</v>
          </cell>
        </row>
        <row r="26">
          <cell r="C26">
            <v>99.716496666666998</v>
          </cell>
        </row>
        <row r="27">
          <cell r="C27">
            <v>99.715328333333005</v>
          </cell>
        </row>
        <row r="28">
          <cell r="C28">
            <v>97.999756666666997</v>
          </cell>
        </row>
        <row r="29">
          <cell r="C29">
            <v>96.222999999999999</v>
          </cell>
        </row>
        <row r="30">
          <cell r="C30">
            <v>97.345928333333006</v>
          </cell>
        </row>
        <row r="31">
          <cell r="C31">
            <v>96.631071666666998</v>
          </cell>
        </row>
        <row r="32">
          <cell r="C32">
            <v>99.668869999999998</v>
          </cell>
        </row>
        <row r="33">
          <cell r="C33">
            <v>99.416084999999995</v>
          </cell>
        </row>
        <row r="34">
          <cell r="C34">
            <v>96.222999999999999</v>
          </cell>
        </row>
        <row r="35">
          <cell r="C35">
            <v>96.222999999999999</v>
          </cell>
        </row>
      </sheetData>
      <sheetData sheetId="17">
        <row r="36">
          <cell r="I36">
            <v>578.93746507437822</v>
          </cell>
        </row>
      </sheetData>
      <sheetData sheetId="18">
        <row r="36">
          <cell r="I36">
            <v>129.12620000000001</v>
          </cell>
        </row>
      </sheetData>
      <sheetData sheetId="19"/>
      <sheetData sheetId="20"/>
      <sheetData sheetId="21"/>
      <sheetData sheetId="22"/>
      <sheetData sheetId="23">
        <row r="36">
          <cell r="E36">
            <v>162.11200000000002</v>
          </cell>
        </row>
      </sheetData>
      <sheetData sheetId="24"/>
      <sheetData sheetId="25"/>
      <sheetData sheetId="26"/>
      <sheetData sheetId="27">
        <row r="36">
          <cell r="H36">
            <v>604.41599999999994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353.01385077382997</v>
          </cell>
        </row>
      </sheetData>
      <sheetData sheetId="33">
        <row r="36">
          <cell r="S36">
            <v>625.2365625000001</v>
          </cell>
        </row>
      </sheetData>
      <sheetData sheetId="34">
        <row r="36">
          <cell r="E36">
            <v>168.07414922616999</v>
          </cell>
        </row>
      </sheetData>
      <sheetData sheetId="35">
        <row r="36">
          <cell r="E36">
            <v>311.584</v>
          </cell>
        </row>
      </sheetData>
      <sheetData sheetId="36"/>
      <sheetData sheetId="37">
        <row r="36">
          <cell r="E36">
            <v>419.26399999999995</v>
          </cell>
        </row>
      </sheetData>
      <sheetData sheetId="38">
        <row r="36">
          <cell r="E36">
            <v>79.086619600000006</v>
          </cell>
        </row>
      </sheetData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53"/>
  <sheetViews>
    <sheetView tabSelected="1" topLeftCell="B4" workbookViewId="0">
      <selection activeCell="O50" sqref="O50"/>
    </sheetView>
  </sheetViews>
  <sheetFormatPr defaultColWidth="9.140625" defaultRowHeight="12.75" x14ac:dyDescent="0.25"/>
  <cols>
    <col min="1" max="1" width="3.5703125" style="1" hidden="1" customWidth="1"/>
    <col min="2" max="2" width="9.85546875" style="1" customWidth="1"/>
    <col min="3" max="33" width="9.7109375" style="1" customWidth="1"/>
    <col min="34" max="16384" width="9.140625" style="1"/>
  </cols>
  <sheetData>
    <row r="2" spans="1:34" ht="25.5" customHeight="1" x14ac:dyDescent="0.25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4.75" customHeight="1" x14ac:dyDescent="0.25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4" ht="13.5" customHeight="1" x14ac:dyDescent="0.25"/>
    <row r="7" spans="1:34" ht="26.25" customHeight="1" x14ac:dyDescent="0.25">
      <c r="B7" s="8" t="s">
        <v>0</v>
      </c>
    </row>
    <row r="8" spans="1:34" ht="18.75" x14ac:dyDescent="0.25">
      <c r="B8" s="9" t="s">
        <v>1</v>
      </c>
    </row>
    <row r="9" spans="1:34" ht="20.25" x14ac:dyDescent="0.25">
      <c r="B9" s="8" t="str">
        <f>+[1]PEAJE!C8</f>
        <v>PERIODO: 01.JULIO.2015 - 31.JULIO.2015</v>
      </c>
      <c r="C9" s="10"/>
      <c r="D9" s="10"/>
      <c r="E9" s="10"/>
      <c r="F9" s="10"/>
      <c r="G9" s="10"/>
    </row>
    <row r="11" spans="1:34" x14ac:dyDescent="0.25">
      <c r="B11" s="11"/>
      <c r="C11" s="12">
        <f>[2]Sheet1!C4</f>
        <v>42186</v>
      </c>
      <c r="D11" s="12">
        <f>[2]Sheet1!D4</f>
        <v>42187</v>
      </c>
      <c r="E11" s="12">
        <f>[2]Sheet1!E4</f>
        <v>42188</v>
      </c>
      <c r="F11" s="12">
        <f>[2]Sheet1!F4</f>
        <v>42189</v>
      </c>
      <c r="G11" s="12">
        <f>[2]Sheet1!G4</f>
        <v>42190</v>
      </c>
      <c r="H11" s="12">
        <f>[2]Sheet1!H4</f>
        <v>42191</v>
      </c>
      <c r="I11" s="12">
        <f>[2]Sheet1!I4</f>
        <v>42192</v>
      </c>
      <c r="J11" s="12">
        <f>[2]Sheet1!J4</f>
        <v>42193</v>
      </c>
      <c r="K11" s="12">
        <f>[2]Sheet1!K4</f>
        <v>42194</v>
      </c>
      <c r="L11" s="12">
        <f>[2]Sheet1!L4</f>
        <v>42195</v>
      </c>
      <c r="M11" s="12">
        <f>[2]Sheet1!M4</f>
        <v>42196</v>
      </c>
      <c r="N11" s="12">
        <f>[2]Sheet1!N4</f>
        <v>42197</v>
      </c>
      <c r="O11" s="12">
        <f>[2]Sheet1!O4</f>
        <v>42198</v>
      </c>
      <c r="P11" s="12">
        <f>[2]Sheet1!P4</f>
        <v>42199</v>
      </c>
      <c r="Q11" s="12">
        <f>[2]Sheet1!Q4</f>
        <v>42200</v>
      </c>
      <c r="R11" s="12">
        <f>[2]Sheet1!R4</f>
        <v>42201</v>
      </c>
      <c r="S11" s="12">
        <f>[2]Sheet1!S4</f>
        <v>42202</v>
      </c>
      <c r="T11" s="12">
        <f>[2]Sheet1!T4</f>
        <v>42203</v>
      </c>
      <c r="U11" s="12">
        <f>[2]Sheet1!U4</f>
        <v>42204</v>
      </c>
      <c r="V11" s="12">
        <f>[2]Sheet1!V4</f>
        <v>42205</v>
      </c>
      <c r="W11" s="12">
        <f>[2]Sheet1!W4</f>
        <v>42206</v>
      </c>
      <c r="X11" s="12">
        <f>[2]Sheet1!X4</f>
        <v>42207</v>
      </c>
      <c r="Y11" s="12">
        <f>[2]Sheet1!Y4</f>
        <v>42208</v>
      </c>
      <c r="Z11" s="12">
        <f>[2]Sheet1!Z4</f>
        <v>42209</v>
      </c>
      <c r="AA11" s="12">
        <f>[2]Sheet1!AA4</f>
        <v>42210</v>
      </c>
      <c r="AB11" s="12">
        <f>[2]Sheet1!AB4</f>
        <v>42211</v>
      </c>
      <c r="AC11" s="12">
        <f>[2]Sheet1!AC4</f>
        <v>42212</v>
      </c>
      <c r="AD11" s="12">
        <f>[2]Sheet1!AD4</f>
        <v>42213</v>
      </c>
      <c r="AE11" s="12">
        <f>[2]Sheet1!AE4</f>
        <v>42214</v>
      </c>
      <c r="AF11" s="12">
        <f>[2]Sheet1!AF4</f>
        <v>42215</v>
      </c>
      <c r="AG11" s="12">
        <f>[2]Sheet1!AG4</f>
        <v>42216</v>
      </c>
      <c r="AH11" s="11"/>
    </row>
    <row r="12" spans="1:34" s="13" customFormat="1" ht="20.100000000000001" customHeight="1" x14ac:dyDescent="0.25">
      <c r="B12" s="14" t="s">
        <v>2</v>
      </c>
      <c r="C12" s="15">
        <f>[3]RESUMEN!$B$7</f>
        <v>42186</v>
      </c>
      <c r="D12" s="15">
        <f>[4]RESUMEN!$B$7</f>
        <v>42187</v>
      </c>
      <c r="E12" s="15">
        <f>[5]RESUMEN!$B$7</f>
        <v>42188</v>
      </c>
      <c r="F12" s="15">
        <f>[6]RESUMEN!$B$7</f>
        <v>42189</v>
      </c>
      <c r="G12" s="15">
        <f>[7]RESUMEN!$B$7</f>
        <v>42190</v>
      </c>
      <c r="H12" s="15">
        <f>[8]RESUMEN!$B$7</f>
        <v>42191</v>
      </c>
      <c r="I12" s="15">
        <f>[9]RESUMEN!$B$7</f>
        <v>42192</v>
      </c>
      <c r="J12" s="15">
        <f>[10]RESUMEN!$B$7</f>
        <v>42193</v>
      </c>
      <c r="K12" s="15">
        <f>[11]RESUMEN!$B$7</f>
        <v>42194</v>
      </c>
      <c r="L12" s="15">
        <f>[12]RESUMEN!$B$7</f>
        <v>42195</v>
      </c>
      <c r="M12" s="15">
        <f>[13]RESUMEN!$B$7</f>
        <v>42196</v>
      </c>
      <c r="N12" s="15">
        <f>[14]RESUMEN!$B$7</f>
        <v>42197</v>
      </c>
      <c r="O12" s="15">
        <f>[15]RESUMEN!$B$7</f>
        <v>42198</v>
      </c>
      <c r="P12" s="15">
        <f>[16]RESUMEN!$B$7</f>
        <v>42199</v>
      </c>
      <c r="Q12" s="15">
        <f>[17]RESUMEN!$B$7</f>
        <v>42200</v>
      </c>
      <c r="R12" s="15">
        <f>[18]RESUMEN!$B$7</f>
        <v>42201</v>
      </c>
      <c r="S12" s="15">
        <f>[19]RESUMEN!$B$7</f>
        <v>42202</v>
      </c>
      <c r="T12" s="15">
        <f>[20]RESUMEN!$B$7</f>
        <v>42203</v>
      </c>
      <c r="U12" s="15">
        <f>[21]RESUMEN!$B$7</f>
        <v>42204</v>
      </c>
      <c r="V12" s="15">
        <f>[22]RESUMEN!$B$7</f>
        <v>42205</v>
      </c>
      <c r="W12" s="15">
        <f>[23]RESUMEN!$B$7</f>
        <v>42206</v>
      </c>
      <c r="X12" s="15">
        <f>[24]RESUMEN!$B$7</f>
        <v>42207</v>
      </c>
      <c r="Y12" s="15">
        <f>[25]RESUMEN!$B$7</f>
        <v>42208</v>
      </c>
      <c r="Z12" s="15">
        <f>[26]RESUMEN!$B$7</f>
        <v>42209</v>
      </c>
      <c r="AA12" s="15">
        <f>[27]RESUMEN!$B$7</f>
        <v>42210</v>
      </c>
      <c r="AB12" s="15">
        <f>[28]RESUMEN!$B$7</f>
        <v>42211</v>
      </c>
      <c r="AC12" s="15">
        <f>[29]RESUMEN!$B$7</f>
        <v>42212</v>
      </c>
      <c r="AD12" s="15">
        <f>[30]RESUMEN!$B$7</f>
        <v>42213</v>
      </c>
      <c r="AE12" s="15">
        <f>[31]RESUMEN!$B$7</f>
        <v>42214</v>
      </c>
      <c r="AF12" s="15">
        <f>[32]RESUMEN!$B$7</f>
        <v>42215</v>
      </c>
      <c r="AG12" s="15">
        <f>[33]RESUMEN!$B$7</f>
        <v>42216</v>
      </c>
      <c r="AH12" s="14" t="s">
        <v>2</v>
      </c>
    </row>
    <row r="13" spans="1:34" ht="20.100000000000001" customHeight="1" x14ac:dyDescent="0.25">
      <c r="A13" s="16"/>
      <c r="B13" s="17">
        <v>4.1666666666666664E-2</v>
      </c>
      <c r="C13" s="18">
        <f>+'[3]PCA-PCF'!$C12</f>
        <v>96.86</v>
      </c>
      <c r="D13" s="18">
        <f>+'[4]PCA-PCF'!$C12</f>
        <v>96.86</v>
      </c>
      <c r="E13" s="18">
        <f>+'[5]PCA-PCF'!$C12</f>
        <v>96.86</v>
      </c>
      <c r="F13" s="18">
        <f>+'[6]PCA-PCF'!$C12</f>
        <v>96.86</v>
      </c>
      <c r="G13" s="18">
        <f>+'[7]PCA-PCF'!$C12</f>
        <v>96.86</v>
      </c>
      <c r="H13" s="18">
        <f>+'[8]PCA-PCF'!$C12</f>
        <v>96.222999999999999</v>
      </c>
      <c r="I13" s="18">
        <f>+'[9]PCA-PCF'!$C12</f>
        <v>97.089186666667004</v>
      </c>
      <c r="J13" s="18">
        <f>+'[10]PCA-PCF'!$C12</f>
        <v>96.222999999999999</v>
      </c>
      <c r="K13" s="18">
        <f>+'[11]PCA-PCF'!$C12</f>
        <v>102.25</v>
      </c>
      <c r="L13" s="18">
        <f>+'[12]PCA-PCF'!$C12</f>
        <v>102.25</v>
      </c>
      <c r="M13" s="18">
        <f>+'[13]PCA-PCF'!$C12</f>
        <v>103.41</v>
      </c>
      <c r="N13" s="18">
        <f>+'[14]PCA-PCF'!$C12</f>
        <v>103.41</v>
      </c>
      <c r="O13" s="18">
        <f>+'[15]PCA-PCF'!$C12</f>
        <v>96.222999999999999</v>
      </c>
      <c r="P13" s="18">
        <f>+'[16]PCA-PCF'!$C12</f>
        <v>96.16</v>
      </c>
      <c r="Q13" s="18">
        <f>+'[17]PCA-PCF'!$C12</f>
        <v>96.876946666666996</v>
      </c>
      <c r="R13" s="18">
        <f>+'[18]PCA-PCF'!$C12</f>
        <v>96.16</v>
      </c>
      <c r="S13" s="18">
        <f>+'[19]PCA-PCF'!$C12</f>
        <v>92.936693333334006</v>
      </c>
      <c r="T13" s="18">
        <f>+'[20]PCA-PCF'!$C12</f>
        <v>96.16</v>
      </c>
      <c r="U13" s="18">
        <f>+'[21]PCA-PCF'!$C12</f>
        <v>96.219866666667002</v>
      </c>
      <c r="V13" s="18">
        <f>+'[22]PCA-PCF'!$C12</f>
        <v>89.67</v>
      </c>
      <c r="W13" s="18">
        <f>+'[23]PCA-PCF'!$C12</f>
        <v>90.885458333333005</v>
      </c>
      <c r="X13" s="18">
        <f>+'[24]PCA-PCF'!$C12</f>
        <v>90.500895</v>
      </c>
      <c r="Y13" s="18">
        <f>+'[25]PCA-PCF'!$C12</f>
        <v>89.67</v>
      </c>
      <c r="Z13" s="18">
        <f>+'[26]PCA-PCF'!$C12</f>
        <v>89.089699999999993</v>
      </c>
      <c r="AA13" s="18">
        <f>+'[27]PCA-PCF'!$C12</f>
        <v>90.69</v>
      </c>
      <c r="AB13" s="18">
        <f>+'[28]PCA-PCF'!$C12</f>
        <v>90.69</v>
      </c>
      <c r="AC13" s="18">
        <f>+'[29]PCA-PCF'!$C12</f>
        <v>86.334878333332995</v>
      </c>
      <c r="AD13" s="18">
        <f>+'[30]PCA-PCF'!$C12</f>
        <v>86.28</v>
      </c>
      <c r="AE13" s="18">
        <f>+'[31]PCA-PCF'!$C12</f>
        <v>86.305008333333006</v>
      </c>
      <c r="AF13" s="18">
        <f>+'[32]PCA-PCF'!$C12</f>
        <v>87.576561666667004</v>
      </c>
      <c r="AG13" s="18">
        <f>+'[33]PCA-PCF'!$C12</f>
        <v>87.259690000000006</v>
      </c>
      <c r="AH13" s="17">
        <v>4.1666666666666664E-2</v>
      </c>
    </row>
    <row r="14" spans="1:34" ht="20.100000000000001" customHeight="1" x14ac:dyDescent="0.25">
      <c r="A14" s="16"/>
      <c r="B14" s="17">
        <v>8.3333333333333301E-2</v>
      </c>
      <c r="C14" s="18">
        <f>+'[3]PCA-PCF'!$C13</f>
        <v>96.86</v>
      </c>
      <c r="D14" s="18">
        <f>+'[4]PCA-PCF'!$C13</f>
        <v>96.86</v>
      </c>
      <c r="E14" s="18">
        <f>+'[5]PCA-PCF'!$C13</f>
        <v>96.285616666666996</v>
      </c>
      <c r="F14" s="18">
        <f>+'[6]PCA-PCF'!$C13</f>
        <v>96.86</v>
      </c>
      <c r="G14" s="18">
        <f>+'[7]PCA-PCF'!$C13</f>
        <v>96.86</v>
      </c>
      <c r="H14" s="18">
        <f>+'[8]PCA-PCF'!$C13</f>
        <v>96.222999999999999</v>
      </c>
      <c r="I14" s="18">
        <f>+'[9]PCA-PCF'!$C13</f>
        <v>96.222999999999999</v>
      </c>
      <c r="J14" s="18">
        <f>+'[10]PCA-PCF'!$C13</f>
        <v>96.222999999999999</v>
      </c>
      <c r="K14" s="18">
        <f>+'[11]PCA-PCF'!$C13</f>
        <v>102.25</v>
      </c>
      <c r="L14" s="18">
        <f>+'[12]PCA-PCF'!$C13</f>
        <v>102.25</v>
      </c>
      <c r="M14" s="18">
        <f>+'[13]PCA-PCF'!$C13</f>
        <v>103.41</v>
      </c>
      <c r="N14" s="18">
        <f>+'[14]PCA-PCF'!$C13</f>
        <v>103.41</v>
      </c>
      <c r="O14" s="18">
        <f>+'[15]PCA-PCF'!$C13</f>
        <v>96.210093333333006</v>
      </c>
      <c r="P14" s="18">
        <f>+'[16]PCA-PCF'!$C13</f>
        <v>96.16</v>
      </c>
      <c r="Q14" s="18">
        <f>+'[17]PCA-PCF'!$C13</f>
        <v>96.16</v>
      </c>
      <c r="R14" s="18">
        <f>+'[18]PCA-PCF'!$C13</f>
        <v>96.16</v>
      </c>
      <c r="S14" s="18">
        <f>+'[19]PCA-PCF'!$C13</f>
        <v>92.963800000000006</v>
      </c>
      <c r="T14" s="18">
        <f>+'[20]PCA-PCF'!$C13</f>
        <v>96.16</v>
      </c>
      <c r="U14" s="18">
        <f>+'[21]PCA-PCF'!$C13</f>
        <v>96.899050000000003</v>
      </c>
      <c r="V14" s="18">
        <f>+'[22]PCA-PCF'!$C13</f>
        <v>89.67</v>
      </c>
      <c r="W14" s="18">
        <f>+'[23]PCA-PCF'!$C13</f>
        <v>92.774511666666996</v>
      </c>
      <c r="X14" s="18">
        <f>+'[24]PCA-PCF'!$C13</f>
        <v>90.248558333332994</v>
      </c>
      <c r="Y14" s="18">
        <f>+'[25]PCA-PCF'!$C13</f>
        <v>90.875993333333</v>
      </c>
      <c r="Z14" s="18">
        <f>+'[26]PCA-PCF'!$C13</f>
        <v>92.115496666666999</v>
      </c>
      <c r="AA14" s="18">
        <f>+'[27]PCA-PCF'!$C13</f>
        <v>90.69</v>
      </c>
      <c r="AB14" s="18">
        <f>+'[28]PCA-PCF'!$C13</f>
        <v>90.69</v>
      </c>
      <c r="AC14" s="18">
        <f>+'[29]PCA-PCF'!$C13</f>
        <v>86.28</v>
      </c>
      <c r="AD14" s="18">
        <f>+'[30]PCA-PCF'!$C13</f>
        <v>88.510339999999999</v>
      </c>
      <c r="AE14" s="18">
        <f>+'[31]PCA-PCF'!$C13</f>
        <v>86.250608333333005</v>
      </c>
      <c r="AF14" s="18">
        <f>+'[32]PCA-PCF'!$C13</f>
        <v>86.499674999999996</v>
      </c>
      <c r="AG14" s="18">
        <f>+'[33]PCA-PCF'!$C13</f>
        <v>87.195804999999993</v>
      </c>
      <c r="AH14" s="17">
        <v>8.3333333333333301E-2</v>
      </c>
    </row>
    <row r="15" spans="1:34" ht="20.100000000000001" customHeight="1" x14ac:dyDescent="0.25">
      <c r="A15" s="16"/>
      <c r="B15" s="17">
        <v>0.125</v>
      </c>
      <c r="C15" s="18">
        <f>+'[3]PCA-PCF'!$C14</f>
        <v>96.86</v>
      </c>
      <c r="D15" s="18">
        <f>+'[4]PCA-PCF'!$C14</f>
        <v>96.86</v>
      </c>
      <c r="E15" s="18">
        <f>+'[5]PCA-PCF'!$C14</f>
        <v>96.146285000000006</v>
      </c>
      <c r="F15" s="18">
        <f>+'[6]PCA-PCF'!$C14</f>
        <v>96.86</v>
      </c>
      <c r="G15" s="18">
        <f>+'[7]PCA-PCF'!$C14</f>
        <v>96.86</v>
      </c>
      <c r="H15" s="18">
        <f>+'[8]PCA-PCF'!$C14</f>
        <v>96.222999999999999</v>
      </c>
      <c r="I15" s="18">
        <f>+'[9]PCA-PCF'!$C14</f>
        <v>96.222999999999999</v>
      </c>
      <c r="J15" s="18">
        <f>+'[10]PCA-PCF'!$C14</f>
        <v>98.704759999999993</v>
      </c>
      <c r="K15" s="18">
        <f>+'[11]PCA-PCF'!$C14</f>
        <v>102.25</v>
      </c>
      <c r="L15" s="18">
        <f>+'[12]PCA-PCF'!$C14</f>
        <v>102.25</v>
      </c>
      <c r="M15" s="18">
        <f>+'[13]PCA-PCF'!$C14</f>
        <v>103.41</v>
      </c>
      <c r="N15" s="18">
        <f>+'[14]PCA-PCF'!$C14</f>
        <v>103.41</v>
      </c>
      <c r="O15" s="18">
        <f>+'[15]PCA-PCF'!$C14</f>
        <v>96.16</v>
      </c>
      <c r="P15" s="18">
        <f>+'[16]PCA-PCF'!$C14</f>
        <v>96.16</v>
      </c>
      <c r="Q15" s="18">
        <f>+'[17]PCA-PCF'!$C14</f>
        <v>97.813238333333004</v>
      </c>
      <c r="R15" s="18">
        <f>+'[18]PCA-PCF'!$C14</f>
        <v>96.16</v>
      </c>
      <c r="S15" s="18">
        <f>+'[19]PCA-PCF'!$C14</f>
        <v>92.936148333332994</v>
      </c>
      <c r="T15" s="18">
        <f>+'[20]PCA-PCF'!$C14</f>
        <v>96.16</v>
      </c>
      <c r="U15" s="18">
        <f>+'[21]PCA-PCF'!$C14</f>
        <v>96.16</v>
      </c>
      <c r="V15" s="18">
        <f>+'[22]PCA-PCF'!$C14</f>
        <v>89.67</v>
      </c>
      <c r="W15" s="18">
        <f>+'[23]PCA-PCF'!$C14</f>
        <v>89.708695000000006</v>
      </c>
      <c r="X15" s="18">
        <f>+'[24]PCA-PCF'!$C14</f>
        <v>89.67</v>
      </c>
      <c r="Y15" s="18">
        <f>+'[25]PCA-PCF'!$C14</f>
        <v>90.861999999999995</v>
      </c>
      <c r="Z15" s="18">
        <f>+'[26]PCA-PCF'!$C14</f>
        <v>90.69</v>
      </c>
      <c r="AA15" s="18">
        <f>+'[27]PCA-PCF'!$C14</f>
        <v>90.69</v>
      </c>
      <c r="AB15" s="18">
        <f>+'[28]PCA-PCF'!$C14</f>
        <v>90.69</v>
      </c>
      <c r="AC15" s="18">
        <f>+'[29]PCA-PCF'!$C14</f>
        <v>86.28</v>
      </c>
      <c r="AD15" s="18">
        <f>+'[30]PCA-PCF'!$C14</f>
        <v>86.28</v>
      </c>
      <c r="AE15" s="18">
        <f>+'[31]PCA-PCF'!$C14</f>
        <v>86.28</v>
      </c>
      <c r="AF15" s="18">
        <f>+'[32]PCA-PCF'!$C14</f>
        <v>87.234426666667005</v>
      </c>
      <c r="AG15" s="18">
        <f>+'[33]PCA-PCF'!$C14</f>
        <v>87.176063333333005</v>
      </c>
      <c r="AH15" s="17">
        <v>0.125</v>
      </c>
    </row>
    <row r="16" spans="1:34" ht="20.100000000000001" customHeight="1" x14ac:dyDescent="0.25">
      <c r="A16" s="16"/>
      <c r="B16" s="17">
        <v>0.16666666666666699</v>
      </c>
      <c r="C16" s="18">
        <f>+'[3]PCA-PCF'!$C15</f>
        <v>96.86</v>
      </c>
      <c r="D16" s="18">
        <f>+'[4]PCA-PCF'!$C15</f>
        <v>97.178931666666998</v>
      </c>
      <c r="E16" s="18">
        <f>+'[5]PCA-PCF'!$C15</f>
        <v>96.86</v>
      </c>
      <c r="F16" s="18">
        <f>+'[6]PCA-PCF'!$C15</f>
        <v>96.86</v>
      </c>
      <c r="G16" s="18">
        <f>+'[7]PCA-PCF'!$C15</f>
        <v>96.86</v>
      </c>
      <c r="H16" s="18">
        <f>+'[8]PCA-PCF'!$C15</f>
        <v>96.222999999999999</v>
      </c>
      <c r="I16" s="18">
        <f>+'[9]PCA-PCF'!$C15</f>
        <v>96.222999999999999</v>
      </c>
      <c r="J16" s="18">
        <f>+'[10]PCA-PCF'!$C15</f>
        <v>96.222999999999999</v>
      </c>
      <c r="K16" s="18">
        <f>+'[11]PCA-PCF'!$C15</f>
        <v>102.25</v>
      </c>
      <c r="L16" s="18">
        <f>+'[12]PCA-PCF'!$C15</f>
        <v>102.25</v>
      </c>
      <c r="M16" s="18">
        <f>+'[13]PCA-PCF'!$C15</f>
        <v>103.41</v>
      </c>
      <c r="N16" s="18">
        <f>+'[14]PCA-PCF'!$C15</f>
        <v>103.41</v>
      </c>
      <c r="O16" s="18">
        <f>+'[15]PCA-PCF'!$C15</f>
        <v>96.16</v>
      </c>
      <c r="P16" s="18">
        <f>+'[16]PCA-PCF'!$C15</f>
        <v>96.068820000000002</v>
      </c>
      <c r="Q16" s="18">
        <f>+'[17]PCA-PCF'!$C15</f>
        <v>96.16</v>
      </c>
      <c r="R16" s="18">
        <f>+'[18]PCA-PCF'!$C15</f>
        <v>95.206736666666998</v>
      </c>
      <c r="S16" s="18">
        <f>+'[19]PCA-PCF'!$C15</f>
        <v>92.879305000000002</v>
      </c>
      <c r="T16" s="18">
        <f>+'[20]PCA-PCF'!$C15</f>
        <v>96.16</v>
      </c>
      <c r="U16" s="18">
        <f>+'[21]PCA-PCF'!$C15</f>
        <v>96.16</v>
      </c>
      <c r="V16" s="18">
        <f>+'[22]PCA-PCF'!$C15</f>
        <v>89.67</v>
      </c>
      <c r="W16" s="18">
        <f>+'[23]PCA-PCF'!$C15</f>
        <v>89.67</v>
      </c>
      <c r="X16" s="18">
        <f>+'[24]PCA-PCF'!$C15</f>
        <v>89.67</v>
      </c>
      <c r="Y16" s="18">
        <f>+'[25]PCA-PCF'!$C15</f>
        <v>92.65</v>
      </c>
      <c r="Z16" s="18">
        <f>+'[26]PCA-PCF'!$C15</f>
        <v>90.69</v>
      </c>
      <c r="AA16" s="18">
        <f>+'[27]PCA-PCF'!$C15</f>
        <v>90.69</v>
      </c>
      <c r="AB16" s="18">
        <f>+'[28]PCA-PCF'!$C15</f>
        <v>90.69</v>
      </c>
      <c r="AC16" s="18">
        <f>+'[29]PCA-PCF'!$C15</f>
        <v>86.28</v>
      </c>
      <c r="AD16" s="18">
        <f>+'[30]PCA-PCF'!$C15</f>
        <v>86.28</v>
      </c>
      <c r="AE16" s="18">
        <f>+'[31]PCA-PCF'!$C15</f>
        <v>86.28</v>
      </c>
      <c r="AF16" s="18">
        <f>+'[32]PCA-PCF'!$C15</f>
        <v>87.205725000000001</v>
      </c>
      <c r="AG16" s="18">
        <f>+'[33]PCA-PCF'!$C15</f>
        <v>87.215824999999995</v>
      </c>
      <c r="AH16" s="17">
        <v>0.16666666666666699</v>
      </c>
    </row>
    <row r="17" spans="1:108" ht="20.100000000000001" customHeight="1" x14ac:dyDescent="0.25">
      <c r="A17" s="16"/>
      <c r="B17" s="17">
        <v>0.20833333333333301</v>
      </c>
      <c r="C17" s="18">
        <f>+'[3]PCA-PCF'!$C16</f>
        <v>96.86</v>
      </c>
      <c r="D17" s="18">
        <f>+'[4]PCA-PCF'!$C16</f>
        <v>97.198103333332995</v>
      </c>
      <c r="E17" s="18">
        <f>+'[5]PCA-PCF'!$C16</f>
        <v>96.86</v>
      </c>
      <c r="F17" s="18">
        <f>+'[6]PCA-PCF'!$C16</f>
        <v>96.86</v>
      </c>
      <c r="G17" s="18">
        <f>+'[7]PCA-PCF'!$C16</f>
        <v>96.86</v>
      </c>
      <c r="H17" s="18">
        <f>+'[8]PCA-PCF'!$C16</f>
        <v>96.222999999999999</v>
      </c>
      <c r="I17" s="18">
        <f>+'[9]PCA-PCF'!$C16</f>
        <v>96.222999999999999</v>
      </c>
      <c r="J17" s="18">
        <f>+'[10]PCA-PCF'!$C16</f>
        <v>96.353444999999994</v>
      </c>
      <c r="K17" s="18">
        <f>+'[11]PCA-PCF'!$C16</f>
        <v>102.25</v>
      </c>
      <c r="L17" s="18">
        <f>+'[12]PCA-PCF'!$C16</f>
        <v>102.25</v>
      </c>
      <c r="M17" s="18">
        <f>+'[13]PCA-PCF'!$C16</f>
        <v>103.41</v>
      </c>
      <c r="N17" s="18">
        <f>+'[14]PCA-PCF'!$C16</f>
        <v>103.41</v>
      </c>
      <c r="O17" s="18">
        <f>+'[15]PCA-PCF'!$C16</f>
        <v>96.16</v>
      </c>
      <c r="P17" s="18">
        <f>+'[16]PCA-PCF'!$C16</f>
        <v>96.16</v>
      </c>
      <c r="Q17" s="18">
        <f>+'[17]PCA-PCF'!$C16</f>
        <v>96.16</v>
      </c>
      <c r="R17" s="18">
        <f>+'[18]PCA-PCF'!$C16</f>
        <v>96.16</v>
      </c>
      <c r="S17" s="18">
        <f>+'[19]PCA-PCF'!$C16</f>
        <v>92.894406666666995</v>
      </c>
      <c r="T17" s="18">
        <f>+'[20]PCA-PCF'!$C16</f>
        <v>96.16</v>
      </c>
      <c r="U17" s="18">
        <f>+'[21]PCA-PCF'!$C16</f>
        <v>96.16</v>
      </c>
      <c r="V17" s="18">
        <f>+'[22]PCA-PCF'!$C16</f>
        <v>89.67</v>
      </c>
      <c r="W17" s="18">
        <f>+'[23]PCA-PCF'!$C16</f>
        <v>91.937271666667002</v>
      </c>
      <c r="X17" s="18">
        <f>+'[24]PCA-PCF'!$C16</f>
        <v>89.67</v>
      </c>
      <c r="Y17" s="18">
        <f>+'[25]PCA-PCF'!$C16</f>
        <v>91.974558333332993</v>
      </c>
      <c r="Z17" s="18">
        <f>+'[26]PCA-PCF'!$C16</f>
        <v>90.69</v>
      </c>
      <c r="AA17" s="18">
        <f>+'[27]PCA-PCF'!$C16</f>
        <v>90.69</v>
      </c>
      <c r="AB17" s="18">
        <f>+'[28]PCA-PCF'!$C16</f>
        <v>90.69</v>
      </c>
      <c r="AC17" s="18">
        <f>+'[29]PCA-PCF'!$C16</f>
        <v>86.28</v>
      </c>
      <c r="AD17" s="18">
        <f>+'[30]PCA-PCF'!$C16</f>
        <v>86.28</v>
      </c>
      <c r="AE17" s="18">
        <f>+'[31]PCA-PCF'!$C16</f>
        <v>86.28</v>
      </c>
      <c r="AF17" s="18">
        <f>+'[32]PCA-PCF'!$C16</f>
        <v>87.215554999999995</v>
      </c>
      <c r="AG17" s="18">
        <f>+'[33]PCA-PCF'!$C16</f>
        <v>87.235185000000001</v>
      </c>
      <c r="AH17" s="17">
        <v>0.20833333333333301</v>
      </c>
    </row>
    <row r="18" spans="1:108" ht="20.100000000000001" customHeight="1" x14ac:dyDescent="0.25">
      <c r="A18" s="16"/>
      <c r="B18" s="17">
        <v>0.25</v>
      </c>
      <c r="C18" s="18">
        <f>+'[3]PCA-PCF'!$C17</f>
        <v>96.849463333333006</v>
      </c>
      <c r="D18" s="18">
        <f>+'[4]PCA-PCF'!$C17</f>
        <v>99.582499999999996</v>
      </c>
      <c r="E18" s="18">
        <f>+'[5]PCA-PCF'!$C17</f>
        <v>96.86</v>
      </c>
      <c r="F18" s="18">
        <f>+'[6]PCA-PCF'!$C17</f>
        <v>96.86</v>
      </c>
      <c r="G18" s="18">
        <f>+'[7]PCA-PCF'!$C17</f>
        <v>96.876598333333007</v>
      </c>
      <c r="H18" s="18">
        <f>+'[8]PCA-PCF'!$C17</f>
        <v>96.222999999999999</v>
      </c>
      <c r="I18" s="18">
        <f>+'[9]PCA-PCF'!$C17</f>
        <v>99.802755000000005</v>
      </c>
      <c r="J18" s="18">
        <f>+'[10]PCA-PCF'!$C17</f>
        <v>96.222999999999999</v>
      </c>
      <c r="K18" s="18">
        <f>+'[11]PCA-PCF'!$C17</f>
        <v>102.25</v>
      </c>
      <c r="L18" s="18">
        <f>+'[12]PCA-PCF'!$C17</f>
        <v>102.25</v>
      </c>
      <c r="M18" s="18">
        <f>+'[13]PCA-PCF'!$C17</f>
        <v>103.41</v>
      </c>
      <c r="N18" s="18">
        <f>+'[14]PCA-PCF'!$C17</f>
        <v>103.41</v>
      </c>
      <c r="O18" s="18">
        <f>+'[15]PCA-PCF'!$C17</f>
        <v>96.16</v>
      </c>
      <c r="P18" s="18">
        <f>+'[16]PCA-PCF'!$C17</f>
        <v>96.16</v>
      </c>
      <c r="Q18" s="18">
        <f>+'[17]PCA-PCF'!$C17</f>
        <v>96.16</v>
      </c>
      <c r="R18" s="18">
        <f>+'[18]PCA-PCF'!$C17</f>
        <v>96.16</v>
      </c>
      <c r="S18" s="18">
        <f>+'[19]PCA-PCF'!$C17</f>
        <v>92.907846666666998</v>
      </c>
      <c r="T18" s="18">
        <f>+'[20]PCA-PCF'!$C17</f>
        <v>96.16</v>
      </c>
      <c r="U18" s="18">
        <f>+'[21]PCA-PCF'!$C17</f>
        <v>96.16</v>
      </c>
      <c r="V18" s="18">
        <f>+'[22]PCA-PCF'!$C17</f>
        <v>89.67</v>
      </c>
      <c r="W18" s="18">
        <f>+'[23]PCA-PCF'!$C17</f>
        <v>91.095311666667001</v>
      </c>
      <c r="X18" s="18">
        <f>+'[24]PCA-PCF'!$C17</f>
        <v>89.67</v>
      </c>
      <c r="Y18" s="18">
        <f>+'[25]PCA-PCF'!$C17</f>
        <v>89.67</v>
      </c>
      <c r="Z18" s="18">
        <f>+'[26]PCA-PCF'!$C17</f>
        <v>92.555081666666993</v>
      </c>
      <c r="AA18" s="18">
        <f>+'[27]PCA-PCF'!$C17</f>
        <v>90.69</v>
      </c>
      <c r="AB18" s="18">
        <f>+'[28]PCA-PCF'!$C17</f>
        <v>90.69</v>
      </c>
      <c r="AC18" s="18">
        <f>+'[29]PCA-PCF'!$C17</f>
        <v>86.357103333333001</v>
      </c>
      <c r="AD18" s="18">
        <f>+'[30]PCA-PCF'!$C17</f>
        <v>86.194400000000002</v>
      </c>
      <c r="AE18" s="18">
        <f>+'[31]PCA-PCF'!$C17</f>
        <v>86.427949999999996</v>
      </c>
      <c r="AF18" s="18">
        <f>+'[32]PCA-PCF'!$C17</f>
        <v>87.224188333333004</v>
      </c>
      <c r="AG18" s="18">
        <f>+'[33]PCA-PCF'!$C17</f>
        <v>88.115785000000002</v>
      </c>
      <c r="AH18" s="17">
        <v>0.25</v>
      </c>
    </row>
    <row r="19" spans="1:108" ht="20.100000000000001" customHeight="1" x14ac:dyDescent="0.25">
      <c r="A19" s="16"/>
      <c r="B19" s="17">
        <v>0.29166666666666702</v>
      </c>
      <c r="C19" s="18">
        <f>+'[3]PCA-PCF'!$C18</f>
        <v>96.86</v>
      </c>
      <c r="D19" s="18">
        <f>+'[4]PCA-PCF'!$C18</f>
        <v>96.86</v>
      </c>
      <c r="E19" s="18">
        <f>+'[5]PCA-PCF'!$C18</f>
        <v>96.86</v>
      </c>
      <c r="F19" s="18">
        <f>+'[6]PCA-PCF'!$C18</f>
        <v>96.86</v>
      </c>
      <c r="G19" s="18">
        <f>+'[7]PCA-PCF'!$C18</f>
        <v>96.86</v>
      </c>
      <c r="H19" s="18">
        <f>+'[8]PCA-PCF'!$C18</f>
        <v>96.222999999999999</v>
      </c>
      <c r="I19" s="18">
        <f>+'[9]PCA-PCF'!$C18</f>
        <v>98.553354999999996</v>
      </c>
      <c r="J19" s="18">
        <f>+'[10]PCA-PCF'!$C18</f>
        <v>98.602980000000002</v>
      </c>
      <c r="K19" s="18">
        <f>+'[11]PCA-PCF'!$C18</f>
        <v>102.476413333333</v>
      </c>
      <c r="L19" s="18">
        <f>+'[12]PCA-PCF'!$C18</f>
        <v>102.25</v>
      </c>
      <c r="M19" s="18">
        <f>+'[13]PCA-PCF'!$C18</f>
        <v>103.41</v>
      </c>
      <c r="N19" s="18">
        <f>+'[14]PCA-PCF'!$C18</f>
        <v>102.30800000000001</v>
      </c>
      <c r="O19" s="18">
        <f>+'[15]PCA-PCF'!$C18</f>
        <v>96.202163333333004</v>
      </c>
      <c r="P19" s="18">
        <f>+'[16]PCA-PCF'!$C18</f>
        <v>96.16</v>
      </c>
      <c r="Q19" s="18">
        <f>+'[17]PCA-PCF'!$C18</f>
        <v>96.16</v>
      </c>
      <c r="R19" s="18">
        <f>+'[18]PCA-PCF'!$C18</f>
        <v>96.205573333333007</v>
      </c>
      <c r="S19" s="18">
        <f>+'[19]PCA-PCF'!$C18</f>
        <v>92.901581666666999</v>
      </c>
      <c r="T19" s="18">
        <f>+'[20]PCA-PCF'!$C18</f>
        <v>96.238646666666995</v>
      </c>
      <c r="U19" s="18">
        <f>+'[21]PCA-PCF'!$C18</f>
        <v>96.16</v>
      </c>
      <c r="V19" s="18">
        <f>+'[22]PCA-PCF'!$C18</f>
        <v>89.67</v>
      </c>
      <c r="W19" s="18">
        <f>+'[23]PCA-PCF'!$C18</f>
        <v>90.224926666667002</v>
      </c>
      <c r="X19" s="18">
        <f>+'[24]PCA-PCF'!$C18</f>
        <v>91.833441666666999</v>
      </c>
      <c r="Y19" s="18">
        <f>+'[25]PCA-PCF'!$C18</f>
        <v>92.65</v>
      </c>
      <c r="Z19" s="18">
        <f>+'[26]PCA-PCF'!$C18</f>
        <v>90.69</v>
      </c>
      <c r="AA19" s="18">
        <f>+'[27]PCA-PCF'!$C18</f>
        <v>92.248653333332996</v>
      </c>
      <c r="AB19" s="18">
        <f>+'[28]PCA-PCF'!$C18</f>
        <v>90.69</v>
      </c>
      <c r="AC19" s="18">
        <f>+'[29]PCA-PCF'!$C18</f>
        <v>90.356523333333001</v>
      </c>
      <c r="AD19" s="18">
        <f>+'[30]PCA-PCF'!$C18</f>
        <v>86.28</v>
      </c>
      <c r="AE19" s="18">
        <f>+'[31]PCA-PCF'!$C18</f>
        <v>90.165133333333003</v>
      </c>
      <c r="AF19" s="18">
        <f>+'[32]PCA-PCF'!$C18</f>
        <v>87.258993333332995</v>
      </c>
      <c r="AG19" s="18">
        <f>+'[33]PCA-PCF'!$C18</f>
        <v>87.519720000000007</v>
      </c>
      <c r="AH19" s="17">
        <v>0.29166666666666702</v>
      </c>
    </row>
    <row r="20" spans="1:108" ht="20.100000000000001" customHeight="1" x14ac:dyDescent="0.25">
      <c r="A20" s="16"/>
      <c r="B20" s="17">
        <v>0.33333333333333298</v>
      </c>
      <c r="C20" s="18">
        <f>+'[3]PCA-PCF'!$C19</f>
        <v>96.86</v>
      </c>
      <c r="D20" s="18">
        <f>+'[4]PCA-PCF'!$C19</f>
        <v>100.73439999999999</v>
      </c>
      <c r="E20" s="18">
        <f>+'[5]PCA-PCF'!$C19</f>
        <v>96.86</v>
      </c>
      <c r="F20" s="18">
        <f>+'[6]PCA-PCF'!$C19</f>
        <v>98.641999999999996</v>
      </c>
      <c r="G20" s="18">
        <f>+'[7]PCA-PCF'!$C19</f>
        <v>96.86</v>
      </c>
      <c r="H20" s="18">
        <f>+'[8]PCA-PCF'!$C19</f>
        <v>96.222999999999999</v>
      </c>
      <c r="I20" s="18">
        <f>+'[9]PCA-PCF'!$C19</f>
        <v>98.830118333333004</v>
      </c>
      <c r="J20" s="18">
        <f>+'[10]PCA-PCF'!$C19</f>
        <v>97.489874999999998</v>
      </c>
      <c r="K20" s="18">
        <f>+'[11]PCA-PCF'!$C19</f>
        <v>102.25</v>
      </c>
      <c r="L20" s="18">
        <f>+'[12]PCA-PCF'!$C19</f>
        <v>103.74806333333299</v>
      </c>
      <c r="M20" s="18">
        <f>+'[13]PCA-PCF'!$C19</f>
        <v>103.41</v>
      </c>
      <c r="N20" s="18">
        <f>+'[14]PCA-PCF'!$C19</f>
        <v>101.973453333333</v>
      </c>
      <c r="O20" s="18">
        <f>+'[15]PCA-PCF'!$C19</f>
        <v>96.222999999999999</v>
      </c>
      <c r="P20" s="18">
        <f>+'[16]PCA-PCF'!$C19</f>
        <v>96.16</v>
      </c>
      <c r="Q20" s="18">
        <f>+'[17]PCA-PCF'!$C19</f>
        <v>97.860609999999994</v>
      </c>
      <c r="R20" s="18">
        <f>+'[18]PCA-PCF'!$C19</f>
        <v>96.601388333333006</v>
      </c>
      <c r="S20" s="18">
        <f>+'[19]PCA-PCF'!$C19</f>
        <v>96.203403333333</v>
      </c>
      <c r="T20" s="18">
        <f>+'[20]PCA-PCF'!$C19</f>
        <v>96.16</v>
      </c>
      <c r="U20" s="18">
        <f>+'[21]PCA-PCF'!$C19</f>
        <v>96.16</v>
      </c>
      <c r="V20" s="18">
        <f>+'[22]PCA-PCF'!$C19</f>
        <v>92.550666666666999</v>
      </c>
      <c r="W20" s="18">
        <f>+'[23]PCA-PCF'!$C19</f>
        <v>92.55538</v>
      </c>
      <c r="X20" s="18">
        <f>+'[24]PCA-PCF'!$C19</f>
        <v>91.871799999999993</v>
      </c>
      <c r="Y20" s="18">
        <f>+'[25]PCA-PCF'!$C19</f>
        <v>98.604609999999994</v>
      </c>
      <c r="Z20" s="18">
        <f>+'[26]PCA-PCF'!$C19</f>
        <v>93.144518333332996</v>
      </c>
      <c r="AA20" s="18">
        <f>+'[27]PCA-PCF'!$C19</f>
        <v>90.690878333333004</v>
      </c>
      <c r="AB20" s="18">
        <f>+'[28]PCA-PCF'!$C19</f>
        <v>90.69</v>
      </c>
      <c r="AC20" s="18">
        <f>+'[29]PCA-PCF'!$C19</f>
        <v>86.351524999999995</v>
      </c>
      <c r="AD20" s="18">
        <f>+'[30]PCA-PCF'!$C19</f>
        <v>86.28</v>
      </c>
      <c r="AE20" s="18">
        <f>+'[31]PCA-PCF'!$C19</f>
        <v>86.28</v>
      </c>
      <c r="AF20" s="18">
        <f>+'[32]PCA-PCF'!$C19</f>
        <v>88.277413333333001</v>
      </c>
      <c r="AG20" s="18">
        <f>+'[33]PCA-PCF'!$C19</f>
        <v>87.174481666667006</v>
      </c>
      <c r="AH20" s="17">
        <v>0.33333333333333298</v>
      </c>
    </row>
    <row r="21" spans="1:108" ht="20.100000000000001" customHeight="1" x14ac:dyDescent="0.25">
      <c r="A21" s="16"/>
      <c r="B21" s="17">
        <v>0.375</v>
      </c>
      <c r="C21" s="18">
        <f>+'[3]PCA-PCF'!$C20</f>
        <v>100.224265</v>
      </c>
      <c r="D21" s="18">
        <f>+'[4]PCA-PCF'!$C20</f>
        <v>97.977215000000001</v>
      </c>
      <c r="E21" s="18">
        <f>+'[5]PCA-PCF'!$C20</f>
        <v>101.84553333333299</v>
      </c>
      <c r="F21" s="18">
        <f>+'[6]PCA-PCF'!$C20</f>
        <v>99.83</v>
      </c>
      <c r="G21" s="18">
        <f>+'[7]PCA-PCF'!$C20</f>
        <v>96.86</v>
      </c>
      <c r="H21" s="18">
        <f>+'[8]PCA-PCF'!$C20</f>
        <v>99.225086666666996</v>
      </c>
      <c r="I21" s="18">
        <f>+'[9]PCA-PCF'!$C20</f>
        <v>98.689935000000006</v>
      </c>
      <c r="J21" s="18">
        <f>+'[10]PCA-PCF'!$C20</f>
        <v>99.329965000000001</v>
      </c>
      <c r="K21" s="18">
        <f>+'[11]PCA-PCF'!$C20</f>
        <v>103.320635</v>
      </c>
      <c r="L21" s="18">
        <f>+'[12]PCA-PCF'!$C20</f>
        <v>102.885501666667</v>
      </c>
      <c r="M21" s="18">
        <f>+'[13]PCA-PCF'!$C20</f>
        <v>104.902116666667</v>
      </c>
      <c r="N21" s="18">
        <f>+'[14]PCA-PCF'!$C20</f>
        <v>103.41</v>
      </c>
      <c r="O21" s="18">
        <f>+'[15]PCA-PCF'!$C20</f>
        <v>96.171348333333</v>
      </c>
      <c r="P21" s="18">
        <f>+'[16]PCA-PCF'!$C20</f>
        <v>99.368168333333003</v>
      </c>
      <c r="Q21" s="18">
        <f>+'[17]PCA-PCF'!$C20</f>
        <v>96.591181666666998</v>
      </c>
      <c r="R21" s="18">
        <f>+'[18]PCA-PCF'!$C20</f>
        <v>98.561553333332995</v>
      </c>
      <c r="S21" s="18">
        <f>+'[19]PCA-PCF'!$C20</f>
        <v>96.540634999999995</v>
      </c>
      <c r="T21" s="18">
        <f>+'[20]PCA-PCF'!$C20</f>
        <v>96.16</v>
      </c>
      <c r="U21" s="18">
        <f>+'[21]PCA-PCF'!$C20</f>
        <v>96.168126666667007</v>
      </c>
      <c r="V21" s="18">
        <f>+'[22]PCA-PCF'!$C20</f>
        <v>92.65</v>
      </c>
      <c r="W21" s="18">
        <f>+'[23]PCA-PCF'!$C20</f>
        <v>93.007721666666995</v>
      </c>
      <c r="X21" s="18">
        <f>+'[24]PCA-PCF'!$C20</f>
        <v>97.881543333332999</v>
      </c>
      <c r="Y21" s="18">
        <f>+'[25]PCA-PCF'!$C20</f>
        <v>97.002186666667001</v>
      </c>
      <c r="Z21" s="18">
        <f>+'[26]PCA-PCF'!$C20</f>
        <v>92.642226666667</v>
      </c>
      <c r="AA21" s="18">
        <f>+'[27]PCA-PCF'!$C20</f>
        <v>90.69</v>
      </c>
      <c r="AB21" s="18">
        <f>+'[28]PCA-PCF'!$C20</f>
        <v>92.470153333333002</v>
      </c>
      <c r="AC21" s="18">
        <f>+'[29]PCA-PCF'!$C20</f>
        <v>86.28</v>
      </c>
      <c r="AD21" s="18">
        <f>+'[30]PCA-PCF'!$C20</f>
        <v>87.891738333332995</v>
      </c>
      <c r="AE21" s="18">
        <f>+'[31]PCA-PCF'!$C20</f>
        <v>87.933901666666998</v>
      </c>
      <c r="AF21" s="18">
        <f>+'[32]PCA-PCF'!$C20</f>
        <v>87.316903333333002</v>
      </c>
      <c r="AG21" s="18">
        <f>+'[33]PCA-PCF'!$C20</f>
        <v>90.141238333333007</v>
      </c>
      <c r="AH21" s="17">
        <v>0.375</v>
      </c>
    </row>
    <row r="22" spans="1:108" ht="20.100000000000001" customHeight="1" x14ac:dyDescent="0.25">
      <c r="A22" s="16"/>
      <c r="B22" s="17">
        <v>0.41666666666666702</v>
      </c>
      <c r="C22" s="18">
        <f>+'[3]PCA-PCF'!$C21</f>
        <v>99.413775000000001</v>
      </c>
      <c r="D22" s="18">
        <f>+'[4]PCA-PCF'!$C21</f>
        <v>98.455051666667003</v>
      </c>
      <c r="E22" s="18">
        <f>+'[5]PCA-PCF'!$C21</f>
        <v>99.83</v>
      </c>
      <c r="F22" s="18">
        <f>+'[6]PCA-PCF'!$C21</f>
        <v>102.5453</v>
      </c>
      <c r="G22" s="18">
        <f>+'[7]PCA-PCF'!$C21</f>
        <v>96.86</v>
      </c>
      <c r="H22" s="18">
        <f>+'[8]PCA-PCF'!$C21</f>
        <v>98.978653333333</v>
      </c>
      <c r="I22" s="18">
        <f>+'[9]PCA-PCF'!$C21</f>
        <v>98.810536666667005</v>
      </c>
      <c r="J22" s="18">
        <f>+'[10]PCA-PCF'!$C21</f>
        <v>99.303650000000005</v>
      </c>
      <c r="K22" s="18">
        <f>+'[11]PCA-PCF'!$C21</f>
        <v>103.41</v>
      </c>
      <c r="L22" s="18">
        <f>+'[12]PCA-PCF'!$C21</f>
        <v>103.41</v>
      </c>
      <c r="M22" s="18">
        <f>+'[13]PCA-PCF'!$C21</f>
        <v>103.41</v>
      </c>
      <c r="N22" s="18">
        <f>+'[14]PCA-PCF'!$C21</f>
        <v>103.41</v>
      </c>
      <c r="O22" s="18">
        <f>+'[15]PCA-PCF'!$C21</f>
        <v>98.395854999999997</v>
      </c>
      <c r="P22" s="18">
        <f>+'[16]PCA-PCF'!$C21</f>
        <v>99.361186666666995</v>
      </c>
      <c r="Q22" s="18">
        <f>+'[17]PCA-PCF'!$C21</f>
        <v>96.222999999999999</v>
      </c>
      <c r="R22" s="18">
        <f>+'[18]PCA-PCF'!$C21</f>
        <v>99.745181666666994</v>
      </c>
      <c r="S22" s="18">
        <f>+'[19]PCA-PCF'!$C21</f>
        <v>96.222999999999999</v>
      </c>
      <c r="T22" s="18">
        <f>+'[20]PCA-PCF'!$C21</f>
        <v>96.215649999999997</v>
      </c>
      <c r="U22" s="18">
        <f>+'[21]PCA-PCF'!$C21</f>
        <v>96.222999999999999</v>
      </c>
      <c r="V22" s="18">
        <f>+'[22]PCA-PCF'!$C21</f>
        <v>92.65</v>
      </c>
      <c r="W22" s="18">
        <f>+'[23]PCA-PCF'!$C21</f>
        <v>92.65</v>
      </c>
      <c r="X22" s="18">
        <f>+'[24]PCA-PCF'!$C21</f>
        <v>100.074206666667</v>
      </c>
      <c r="Y22" s="18">
        <f>+'[25]PCA-PCF'!$C21</f>
        <v>98.386518333333001</v>
      </c>
      <c r="Z22" s="18">
        <f>+'[26]PCA-PCF'!$C21</f>
        <v>92.65</v>
      </c>
      <c r="AA22" s="18">
        <f>+'[27]PCA-PCF'!$C21</f>
        <v>91.582853333333006</v>
      </c>
      <c r="AB22" s="18">
        <f>+'[28]PCA-PCF'!$C21</f>
        <v>92.65</v>
      </c>
      <c r="AC22" s="18">
        <f>+'[29]PCA-PCF'!$C21</f>
        <v>87.670921666666999</v>
      </c>
      <c r="AD22" s="18">
        <f>+'[30]PCA-PCF'!$C21</f>
        <v>89.659724999999995</v>
      </c>
      <c r="AE22" s="18">
        <f>+'[31]PCA-PCF'!$C21</f>
        <v>88.749118333333001</v>
      </c>
      <c r="AF22" s="18">
        <f>+'[32]PCA-PCF'!$C21</f>
        <v>89.153790000000001</v>
      </c>
      <c r="AG22" s="18">
        <f>+'[33]PCA-PCF'!$C21</f>
        <v>87.791308333333006</v>
      </c>
      <c r="AH22" s="17">
        <v>0.41666666666666702</v>
      </c>
    </row>
    <row r="23" spans="1:108" ht="20.100000000000001" customHeight="1" x14ac:dyDescent="0.25">
      <c r="A23" s="16"/>
      <c r="B23" s="17">
        <v>0.45833333333333298</v>
      </c>
      <c r="C23" s="18">
        <f>+'[3]PCA-PCF'!$C22</f>
        <v>101.113723333333</v>
      </c>
      <c r="D23" s="18">
        <f>+'[4]PCA-PCF'!$C22</f>
        <v>100.979316666667</v>
      </c>
      <c r="E23" s="18">
        <f>+'[5]PCA-PCF'!$C22</f>
        <v>99.83</v>
      </c>
      <c r="F23" s="18">
        <f>+'[6]PCA-PCF'!$C22</f>
        <v>100.35693833333301</v>
      </c>
      <c r="G23" s="18">
        <f>+'[7]PCA-PCF'!$C22</f>
        <v>98.232214999999997</v>
      </c>
      <c r="H23" s="18">
        <f>+'[8]PCA-PCF'!$C22</f>
        <v>97.663513333333</v>
      </c>
      <c r="I23" s="18">
        <f>+'[9]PCA-PCF'!$C22</f>
        <v>98.571936666667</v>
      </c>
      <c r="J23" s="18">
        <f>+'[10]PCA-PCF'!$C22</f>
        <v>100.205</v>
      </c>
      <c r="K23" s="18">
        <f>+'[11]PCA-PCF'!$C22</f>
        <v>103.41</v>
      </c>
      <c r="L23" s="18">
        <f>+'[12]PCA-PCF'!$C22</f>
        <v>103.41</v>
      </c>
      <c r="M23" s="18">
        <f>+'[13]PCA-PCF'!$C22</f>
        <v>103.41</v>
      </c>
      <c r="N23" s="18">
        <f>+'[14]PCA-PCF'!$C22</f>
        <v>103.41</v>
      </c>
      <c r="O23" s="18">
        <f>+'[15]PCA-PCF'!$C22</f>
        <v>101.84393666666701</v>
      </c>
      <c r="P23" s="18">
        <f>+'[16]PCA-PCF'!$C22</f>
        <v>100.43537833333301</v>
      </c>
      <c r="Q23" s="18">
        <f>+'[17]PCA-PCF'!$C22</f>
        <v>96.222999999999999</v>
      </c>
      <c r="R23" s="18">
        <f>+'[18]PCA-PCF'!$C22</f>
        <v>102.184411666667</v>
      </c>
      <c r="S23" s="18">
        <f>+'[19]PCA-PCF'!$C22</f>
        <v>99.282794999999993</v>
      </c>
      <c r="T23" s="18">
        <f>+'[20]PCA-PCF'!$C22</f>
        <v>99.399126666667001</v>
      </c>
      <c r="U23" s="18">
        <f>+'[21]PCA-PCF'!$C22</f>
        <v>96.222999999999999</v>
      </c>
      <c r="V23" s="18">
        <f>+'[22]PCA-PCF'!$C22</f>
        <v>92.65</v>
      </c>
      <c r="W23" s="18">
        <f>+'[23]PCA-PCF'!$C22</f>
        <v>92.65</v>
      </c>
      <c r="X23" s="18">
        <f>+'[24]PCA-PCF'!$C22</f>
        <v>99.050118333333003</v>
      </c>
      <c r="Y23" s="18">
        <f>+'[25]PCA-PCF'!$C22</f>
        <v>98.634858333333</v>
      </c>
      <c r="Z23" s="18">
        <f>+'[26]PCA-PCF'!$C22</f>
        <v>92.165279999999996</v>
      </c>
      <c r="AA23" s="18">
        <f>+'[27]PCA-PCF'!$C22</f>
        <v>93.742961666667</v>
      </c>
      <c r="AB23" s="18">
        <f>+'[28]PCA-PCF'!$C22</f>
        <v>92.65</v>
      </c>
      <c r="AC23" s="18">
        <f>+'[29]PCA-PCF'!$C22</f>
        <v>86.555991666666998</v>
      </c>
      <c r="AD23" s="18">
        <f>+'[30]PCA-PCF'!$C22</f>
        <v>90.93</v>
      </c>
      <c r="AE23" s="18">
        <f>+'[31]PCA-PCF'!$C22</f>
        <v>93.323673333333005</v>
      </c>
      <c r="AF23" s="18">
        <f>+'[32]PCA-PCF'!$C22</f>
        <v>89.253</v>
      </c>
      <c r="AG23" s="18">
        <f>+'[33]PCA-PCF'!$C22</f>
        <v>88.824388333333005</v>
      </c>
      <c r="AH23" s="17">
        <v>0.45833333333333298</v>
      </c>
    </row>
    <row r="24" spans="1:108" ht="20.100000000000001" customHeight="1" x14ac:dyDescent="0.25">
      <c r="A24" s="16"/>
      <c r="B24" s="17">
        <v>0.5</v>
      </c>
      <c r="C24" s="18">
        <f>+'[3]PCA-PCF'!$C23</f>
        <v>99.83</v>
      </c>
      <c r="D24" s="18">
        <f>+'[4]PCA-PCF'!$C23</f>
        <v>101.508233333333</v>
      </c>
      <c r="E24" s="18">
        <f>+'[5]PCA-PCF'!$C23</f>
        <v>104.657743333333</v>
      </c>
      <c r="F24" s="18">
        <f>+'[6]PCA-PCF'!$C23</f>
        <v>100.41052999999999</v>
      </c>
      <c r="G24" s="18">
        <f>+'[7]PCA-PCF'!$C23</f>
        <v>99.830216666666999</v>
      </c>
      <c r="H24" s="18">
        <f>+'[8]PCA-PCF'!$C23</f>
        <v>105.593441666667</v>
      </c>
      <c r="I24" s="18">
        <f>+'[9]PCA-PCF'!$C23</f>
        <v>97.780958333333004</v>
      </c>
      <c r="J24" s="18">
        <f>+'[10]PCA-PCF'!$C23</f>
        <v>105.23924</v>
      </c>
      <c r="K24" s="18">
        <f>+'[11]PCA-PCF'!$C23</f>
        <v>103.41</v>
      </c>
      <c r="L24" s="18">
        <f>+'[12]PCA-PCF'!$C23</f>
        <v>103.41</v>
      </c>
      <c r="M24" s="18">
        <f>+'[13]PCA-PCF'!$C23</f>
        <v>103.41</v>
      </c>
      <c r="N24" s="18">
        <f>+'[14]PCA-PCF'!$C23</f>
        <v>103.41</v>
      </c>
      <c r="O24" s="18">
        <f>+'[15]PCA-PCF'!$C23</f>
        <v>101.759713333333</v>
      </c>
      <c r="P24" s="18">
        <f>+'[16]PCA-PCF'!$C23</f>
        <v>101.06623</v>
      </c>
      <c r="Q24" s="18">
        <f>+'[17]PCA-PCF'!$C23</f>
        <v>96.222999999999999</v>
      </c>
      <c r="R24" s="18">
        <f>+'[18]PCA-PCF'!$C23</f>
        <v>101.930623333333</v>
      </c>
      <c r="S24" s="18">
        <f>+'[19]PCA-PCF'!$C23</f>
        <v>98.365170000000006</v>
      </c>
      <c r="T24" s="18">
        <f>+'[20]PCA-PCF'!$C23</f>
        <v>99.824185</v>
      </c>
      <c r="U24" s="18">
        <f>+'[21]PCA-PCF'!$C23</f>
        <v>96.222999999999999</v>
      </c>
      <c r="V24" s="18">
        <f>+'[22]PCA-PCF'!$C23</f>
        <v>92.65</v>
      </c>
      <c r="W24" s="18">
        <f>+'[23]PCA-PCF'!$C23</f>
        <v>92.65</v>
      </c>
      <c r="X24" s="18">
        <f>+'[24]PCA-PCF'!$C23</f>
        <v>99.751294999999999</v>
      </c>
      <c r="Y24" s="18">
        <f>+'[25]PCA-PCF'!$C23</f>
        <v>97.195101666667</v>
      </c>
      <c r="Z24" s="18">
        <f>+'[26]PCA-PCF'!$C23</f>
        <v>94.442563333332998</v>
      </c>
      <c r="AA24" s="18">
        <f>+'[27]PCA-PCF'!$C23</f>
        <v>92.65</v>
      </c>
      <c r="AB24" s="18">
        <f>+'[28]PCA-PCF'!$C23</f>
        <v>94.117276666666996</v>
      </c>
      <c r="AC24" s="18">
        <f>+'[29]PCA-PCF'!$C23</f>
        <v>86.346400000000003</v>
      </c>
      <c r="AD24" s="18">
        <f>+'[30]PCA-PCF'!$C23</f>
        <v>90.93</v>
      </c>
      <c r="AE24" s="18">
        <f>+'[31]PCA-PCF'!$C23</f>
        <v>95.28022</v>
      </c>
      <c r="AF24" s="18">
        <f>+'[32]PCA-PCF'!$C23</f>
        <v>96.752491666666998</v>
      </c>
      <c r="AG24" s="18">
        <f>+'[33]PCA-PCF'!$C23</f>
        <v>88.451448333333005</v>
      </c>
      <c r="AH24" s="17">
        <v>0.5</v>
      </c>
    </row>
    <row r="25" spans="1:108" ht="20.100000000000001" customHeight="1" x14ac:dyDescent="0.25">
      <c r="A25" s="16"/>
      <c r="B25" s="17">
        <v>0.54166666666666696</v>
      </c>
      <c r="C25" s="18">
        <f>+'[3]PCA-PCF'!$C24</f>
        <v>101.333235</v>
      </c>
      <c r="D25" s="18">
        <f>+'[4]PCA-PCF'!$C24</f>
        <v>102.01900000000001</v>
      </c>
      <c r="E25" s="18">
        <f>+'[5]PCA-PCF'!$C24</f>
        <v>104.98358500000001</v>
      </c>
      <c r="F25" s="18">
        <f>+'[6]PCA-PCF'!$C24</f>
        <v>100.42321</v>
      </c>
      <c r="G25" s="18">
        <f>+'[7]PCA-PCF'!$C24</f>
        <v>100.32931833333301</v>
      </c>
      <c r="H25" s="18">
        <f>+'[8]PCA-PCF'!$C24</f>
        <v>102.788855</v>
      </c>
      <c r="I25" s="18">
        <f>+'[9]PCA-PCF'!$C24</f>
        <v>98.759846666667002</v>
      </c>
      <c r="J25" s="18">
        <f>+'[10]PCA-PCF'!$C24</f>
        <v>103.487585</v>
      </c>
      <c r="K25" s="18">
        <f>+'[11]PCA-PCF'!$C24</f>
        <v>103.41</v>
      </c>
      <c r="L25" s="18">
        <f>+'[12]PCA-PCF'!$C24</f>
        <v>103.41</v>
      </c>
      <c r="M25" s="18">
        <f>+'[13]PCA-PCF'!$C24</f>
        <v>103.41</v>
      </c>
      <c r="N25" s="18">
        <f>+'[14]PCA-PCF'!$C24</f>
        <v>103.41</v>
      </c>
      <c r="O25" s="18">
        <f>+'[15]PCA-PCF'!$C24</f>
        <v>101.776385</v>
      </c>
      <c r="P25" s="18">
        <f>+'[16]PCA-PCF'!$C24</f>
        <v>101.41526500000001</v>
      </c>
      <c r="Q25" s="18">
        <f>+'[17]PCA-PCF'!$C24</f>
        <v>96.222999999999999</v>
      </c>
      <c r="R25" s="18">
        <f>+'[18]PCA-PCF'!$C24</f>
        <v>101.184431666667</v>
      </c>
      <c r="S25" s="18">
        <f>+'[19]PCA-PCF'!$C24</f>
        <v>100.55870666666701</v>
      </c>
      <c r="T25" s="18">
        <f>+'[20]PCA-PCF'!$C24</f>
        <v>97.809335000000004</v>
      </c>
      <c r="U25" s="18">
        <f>+'[21]PCA-PCF'!$C24</f>
        <v>96.222999999999999</v>
      </c>
      <c r="V25" s="18">
        <f>+'[22]PCA-PCF'!$C24</f>
        <v>92.65</v>
      </c>
      <c r="W25" s="18">
        <f>+'[23]PCA-PCF'!$C24</f>
        <v>92.65</v>
      </c>
      <c r="X25" s="18">
        <f>+'[24]PCA-PCF'!$C24</f>
        <v>99.041544999999999</v>
      </c>
      <c r="Y25" s="18">
        <f>+'[25]PCA-PCF'!$C24</f>
        <v>94.963021666667004</v>
      </c>
      <c r="Z25" s="18">
        <f>+'[26]PCA-PCF'!$C24</f>
        <v>94.401606666667007</v>
      </c>
      <c r="AA25" s="18">
        <f>+'[27]PCA-PCF'!$C24</f>
        <v>92.302796666667007</v>
      </c>
      <c r="AB25" s="18">
        <f>+'[28]PCA-PCF'!$C24</f>
        <v>92.65</v>
      </c>
      <c r="AC25" s="18">
        <f>+'[29]PCA-PCF'!$C24</f>
        <v>88.250238333333002</v>
      </c>
      <c r="AD25" s="18">
        <f>+'[30]PCA-PCF'!$C24</f>
        <v>90.93</v>
      </c>
      <c r="AE25" s="18">
        <f>+'[31]PCA-PCF'!$C24</f>
        <v>94.364071666667002</v>
      </c>
      <c r="AF25" s="18">
        <f>+'[32]PCA-PCF'!$C24</f>
        <v>95.593336666667</v>
      </c>
      <c r="AG25" s="18">
        <f>+'[33]PCA-PCF'!$C24</f>
        <v>88.240094999999997</v>
      </c>
      <c r="AH25" s="17">
        <v>0.54166666666666696</v>
      </c>
    </row>
    <row r="26" spans="1:108" ht="20.100000000000001" customHeight="1" x14ac:dyDescent="0.25">
      <c r="A26" s="16"/>
      <c r="B26" s="17">
        <v>0.58333333333333304</v>
      </c>
      <c r="C26" s="18">
        <f>+'[3]PCA-PCF'!$C25</f>
        <v>104.545966666667</v>
      </c>
      <c r="D26" s="18">
        <f>+'[4]PCA-PCF'!$C25</f>
        <v>104.200813333333</v>
      </c>
      <c r="E26" s="18">
        <f>+'[5]PCA-PCF'!$C25</f>
        <v>104.180596666667</v>
      </c>
      <c r="F26" s="18">
        <f>+'[6]PCA-PCF'!$C25</f>
        <v>100.177145</v>
      </c>
      <c r="G26" s="18">
        <f>+'[7]PCA-PCF'!$C25</f>
        <v>97.895499999999998</v>
      </c>
      <c r="H26" s="18">
        <f>+'[8]PCA-PCF'!$C25</f>
        <v>100.205</v>
      </c>
      <c r="I26" s="18">
        <f>+'[9]PCA-PCF'!$C25</f>
        <v>98.241498333332999</v>
      </c>
      <c r="J26" s="18">
        <f>+'[10]PCA-PCF'!$C25</f>
        <v>99.296528333333001</v>
      </c>
      <c r="K26" s="18">
        <f>+'[11]PCA-PCF'!$C25</f>
        <v>103.41</v>
      </c>
      <c r="L26" s="18">
        <f>+'[12]PCA-PCF'!$C25</f>
        <v>105.152311666667</v>
      </c>
      <c r="M26" s="18">
        <f>+'[13]PCA-PCF'!$C25</f>
        <v>104.063801666667</v>
      </c>
      <c r="N26" s="18">
        <f>+'[14]PCA-PCF'!$C25</f>
        <v>103.41</v>
      </c>
      <c r="O26" s="18">
        <f>+'[15]PCA-PCF'!$C25</f>
        <v>102.049608333333</v>
      </c>
      <c r="P26" s="18">
        <f>+'[16]PCA-PCF'!$C25</f>
        <v>100.71841499999999</v>
      </c>
      <c r="Q26" s="18">
        <f>+'[17]PCA-PCF'!$C25</f>
        <v>96.222999999999999</v>
      </c>
      <c r="R26" s="18">
        <f>+'[18]PCA-PCF'!$C25</f>
        <v>101.12743666666699</v>
      </c>
      <c r="S26" s="18">
        <f>+'[19]PCA-PCF'!$C25</f>
        <v>101.095278333333</v>
      </c>
      <c r="T26" s="18">
        <f>+'[20]PCA-PCF'!$C25</f>
        <v>99.029661666666996</v>
      </c>
      <c r="U26" s="18">
        <f>+'[21]PCA-PCF'!$C25</f>
        <v>96.222999999999999</v>
      </c>
      <c r="V26" s="18">
        <f>+'[22]PCA-PCF'!$C25</f>
        <v>92.65</v>
      </c>
      <c r="W26" s="18">
        <f>+'[23]PCA-PCF'!$C25</f>
        <v>95.649933333332996</v>
      </c>
      <c r="X26" s="18">
        <f>+'[24]PCA-PCF'!$C25</f>
        <v>99.056801666666999</v>
      </c>
      <c r="Y26" s="18">
        <f>+'[25]PCA-PCF'!$C25</f>
        <v>92.65</v>
      </c>
      <c r="Z26" s="18">
        <f>+'[26]PCA-PCF'!$C25</f>
        <v>98.632778333332993</v>
      </c>
      <c r="AA26" s="18">
        <f>+'[27]PCA-PCF'!$C25</f>
        <v>90.69</v>
      </c>
      <c r="AB26" s="18">
        <f>+'[28]PCA-PCF'!$C25</f>
        <v>92.65</v>
      </c>
      <c r="AC26" s="18">
        <f>+'[29]PCA-PCF'!$C25</f>
        <v>90.93</v>
      </c>
      <c r="AD26" s="18">
        <f>+'[30]PCA-PCF'!$C25</f>
        <v>90.93</v>
      </c>
      <c r="AE26" s="18">
        <f>+'[31]PCA-PCF'!$C25</f>
        <v>95.285205000000005</v>
      </c>
      <c r="AF26" s="18">
        <f>+'[32]PCA-PCF'!$C25</f>
        <v>95.559430000000006</v>
      </c>
      <c r="AG26" s="18">
        <f>+'[33]PCA-PCF'!$C25</f>
        <v>90.93</v>
      </c>
      <c r="AH26" s="17">
        <v>0.58333333333333304</v>
      </c>
    </row>
    <row r="27" spans="1:108" ht="20.100000000000001" customHeight="1" x14ac:dyDescent="0.25">
      <c r="A27" s="16"/>
      <c r="B27" s="17">
        <v>0.625</v>
      </c>
      <c r="C27" s="18">
        <f>+'[3]PCA-PCF'!$C26</f>
        <v>105.54041333333301</v>
      </c>
      <c r="D27" s="18">
        <f>+'[4]PCA-PCF'!$C26</f>
        <v>109.71008500000001</v>
      </c>
      <c r="E27" s="18">
        <f>+'[5]PCA-PCF'!$C26</f>
        <v>99.329103333332995</v>
      </c>
      <c r="F27" s="18">
        <f>+'[6]PCA-PCF'!$C26</f>
        <v>99.83</v>
      </c>
      <c r="G27" s="18">
        <f>+'[7]PCA-PCF'!$C26</f>
        <v>97.857353333332995</v>
      </c>
      <c r="H27" s="18">
        <f>+'[8]PCA-PCF'!$C26</f>
        <v>100.205</v>
      </c>
      <c r="I27" s="18">
        <f>+'[9]PCA-PCF'!$C26</f>
        <v>99.716496666666998</v>
      </c>
      <c r="J27" s="18">
        <f>+'[10]PCA-PCF'!$C26</f>
        <v>98.764376666667005</v>
      </c>
      <c r="K27" s="18">
        <f>+'[11]PCA-PCF'!$C26</f>
        <v>103.41</v>
      </c>
      <c r="L27" s="18">
        <f>+'[12]PCA-PCF'!$C26</f>
        <v>106.288593333333</v>
      </c>
      <c r="M27" s="18">
        <f>+'[13]PCA-PCF'!$C26</f>
        <v>103.41</v>
      </c>
      <c r="N27" s="18">
        <f>+'[14]PCA-PCF'!$C26</f>
        <v>103.41</v>
      </c>
      <c r="O27" s="18">
        <f>+'[15]PCA-PCF'!$C26</f>
        <v>102.19720833333299</v>
      </c>
      <c r="P27" s="18">
        <f>+'[16]PCA-PCF'!$C26</f>
        <v>100.72149166666701</v>
      </c>
      <c r="Q27" s="18">
        <f>+'[17]PCA-PCF'!$C26</f>
        <v>96.222999999999999</v>
      </c>
      <c r="R27" s="18">
        <f>+'[18]PCA-PCF'!$C26</f>
        <v>101.00230000000001</v>
      </c>
      <c r="S27" s="18">
        <f>+'[19]PCA-PCF'!$C26</f>
        <v>99.717603333333003</v>
      </c>
      <c r="T27" s="18">
        <f>+'[20]PCA-PCF'!$C26</f>
        <v>99.722338333332999</v>
      </c>
      <c r="U27" s="18">
        <f>+'[21]PCA-PCF'!$C26</f>
        <v>96.222999999999999</v>
      </c>
      <c r="V27" s="18">
        <f>+'[22]PCA-PCF'!$C26</f>
        <v>92.65</v>
      </c>
      <c r="W27" s="18">
        <f>+'[23]PCA-PCF'!$C26</f>
        <v>99.460771666667</v>
      </c>
      <c r="X27" s="18">
        <f>+'[24]PCA-PCF'!$C26</f>
        <v>102.092133333333</v>
      </c>
      <c r="Y27" s="18">
        <f>+'[25]PCA-PCF'!$C26</f>
        <v>92.65</v>
      </c>
      <c r="Z27" s="18">
        <f>+'[26]PCA-PCF'!$C26</f>
        <v>97.086958333333001</v>
      </c>
      <c r="AA27" s="18">
        <f>+'[27]PCA-PCF'!$C26</f>
        <v>90.69</v>
      </c>
      <c r="AB27" s="18">
        <f>+'[28]PCA-PCF'!$C26</f>
        <v>92.191476666667</v>
      </c>
      <c r="AC27" s="18">
        <f>+'[29]PCA-PCF'!$C26</f>
        <v>95.590718333333001</v>
      </c>
      <c r="AD27" s="18">
        <f>+'[30]PCA-PCF'!$C26</f>
        <v>90.93</v>
      </c>
      <c r="AE27" s="18">
        <f>+'[31]PCA-PCF'!$C26</f>
        <v>94.617580000000004</v>
      </c>
      <c r="AF27" s="18">
        <f>+'[32]PCA-PCF'!$C26</f>
        <v>97.128321666667006</v>
      </c>
      <c r="AG27" s="18">
        <f>+'[33]PCA-PCF'!$C26</f>
        <v>90.93</v>
      </c>
      <c r="AH27" s="17">
        <v>0.625</v>
      </c>
    </row>
    <row r="28" spans="1:108" ht="20.100000000000001" customHeight="1" x14ac:dyDescent="0.25">
      <c r="A28" s="16"/>
      <c r="B28" s="17">
        <v>0.66666666666666696</v>
      </c>
      <c r="C28" s="18">
        <f>+'[3]PCA-PCF'!$C27</f>
        <v>105.056953333333</v>
      </c>
      <c r="D28" s="18">
        <f>+'[4]PCA-PCF'!$C27</f>
        <v>106.919531666667</v>
      </c>
      <c r="E28" s="18">
        <f>+'[5]PCA-PCF'!$C27</f>
        <v>99.83</v>
      </c>
      <c r="F28" s="18">
        <f>+'[6]PCA-PCF'!$C27</f>
        <v>100.957636666667</v>
      </c>
      <c r="G28" s="18">
        <f>+'[7]PCA-PCF'!$C27</f>
        <v>97.635328333333007</v>
      </c>
      <c r="H28" s="18">
        <f>+'[8]PCA-PCF'!$C27</f>
        <v>99.583953333333</v>
      </c>
      <c r="I28" s="18">
        <f>+'[9]PCA-PCF'!$C27</f>
        <v>99.715328333333005</v>
      </c>
      <c r="J28" s="18">
        <f>+'[10]PCA-PCF'!$C27</f>
        <v>97.716358333333005</v>
      </c>
      <c r="K28" s="18">
        <f>+'[11]PCA-PCF'!$C27</f>
        <v>103.41</v>
      </c>
      <c r="L28" s="18">
        <f>+'[12]PCA-PCF'!$C27</f>
        <v>103.41</v>
      </c>
      <c r="M28" s="18">
        <f>+'[13]PCA-PCF'!$C27</f>
        <v>103.41</v>
      </c>
      <c r="N28" s="18">
        <f>+'[14]PCA-PCF'!$C27</f>
        <v>103.41</v>
      </c>
      <c r="O28" s="18">
        <f>+'[15]PCA-PCF'!$C27</f>
        <v>101.6987</v>
      </c>
      <c r="P28" s="18">
        <f>+'[16]PCA-PCF'!$C27</f>
        <v>100.72173833333299</v>
      </c>
      <c r="Q28" s="18">
        <f>+'[17]PCA-PCF'!$C27</f>
        <v>96.222999999999999</v>
      </c>
      <c r="R28" s="18">
        <f>+'[18]PCA-PCF'!$C27</f>
        <v>100.93528000000001</v>
      </c>
      <c r="S28" s="18">
        <f>+'[19]PCA-PCF'!$C27</f>
        <v>100.08765333333299</v>
      </c>
      <c r="T28" s="18">
        <f>+'[20]PCA-PCF'!$C27</f>
        <v>97.417553333333004</v>
      </c>
      <c r="U28" s="18">
        <f>+'[21]PCA-PCF'!$C27</f>
        <v>96.222999999999999</v>
      </c>
      <c r="V28" s="18">
        <f>+'[22]PCA-PCF'!$C27</f>
        <v>92.65</v>
      </c>
      <c r="W28" s="18">
        <f>+'[23]PCA-PCF'!$C27</f>
        <v>98.800021666667007</v>
      </c>
      <c r="X28" s="18">
        <f>+'[24]PCA-PCF'!$C27</f>
        <v>100.889388333333</v>
      </c>
      <c r="Y28" s="18">
        <f>+'[25]PCA-PCF'!$C27</f>
        <v>95.503903333333</v>
      </c>
      <c r="Z28" s="18">
        <f>+'[26]PCA-PCF'!$C27</f>
        <v>98.842001666667002</v>
      </c>
      <c r="AA28" s="18">
        <f>+'[27]PCA-PCF'!$C27</f>
        <v>90.69</v>
      </c>
      <c r="AB28" s="18">
        <f>+'[28]PCA-PCF'!$C27</f>
        <v>90.69</v>
      </c>
      <c r="AC28" s="18">
        <f>+'[29]PCA-PCF'!$C27</f>
        <v>94.545736666666997</v>
      </c>
      <c r="AD28" s="18">
        <f>+'[30]PCA-PCF'!$C27</f>
        <v>90.93</v>
      </c>
      <c r="AE28" s="18">
        <f>+'[31]PCA-PCF'!$C27</f>
        <v>94.227568333332997</v>
      </c>
      <c r="AF28" s="18">
        <f>+'[32]PCA-PCF'!$C27</f>
        <v>89.253</v>
      </c>
      <c r="AG28" s="18">
        <f>+'[33]PCA-PCF'!$C27</f>
        <v>90.93</v>
      </c>
      <c r="AH28" s="17">
        <v>0.66666666666666696</v>
      </c>
    </row>
    <row r="29" spans="1:108" ht="20.100000000000001" customHeight="1" x14ac:dyDescent="0.25">
      <c r="A29" s="16"/>
      <c r="B29" s="17">
        <v>0.70833333333333304</v>
      </c>
      <c r="C29" s="18">
        <f>+'[3]PCA-PCF'!$C28</f>
        <v>104.14553833333299</v>
      </c>
      <c r="D29" s="18">
        <f>+'[4]PCA-PCF'!$C28</f>
        <v>98.781958333332994</v>
      </c>
      <c r="E29" s="18">
        <f>+'[5]PCA-PCF'!$C28</f>
        <v>101.401285</v>
      </c>
      <c r="F29" s="18">
        <f>+'[6]PCA-PCF'!$C28</f>
        <v>99.83</v>
      </c>
      <c r="G29" s="18">
        <f>+'[7]PCA-PCF'!$C28</f>
        <v>99.057936666667004</v>
      </c>
      <c r="H29" s="18">
        <f>+'[8]PCA-PCF'!$C28</f>
        <v>98.053155000000004</v>
      </c>
      <c r="I29" s="18">
        <f>+'[9]PCA-PCF'!$C28</f>
        <v>97.999756666666997</v>
      </c>
      <c r="J29" s="18">
        <f>+'[10]PCA-PCF'!$C28</f>
        <v>96.365201666667005</v>
      </c>
      <c r="K29" s="18">
        <f>+'[11]PCA-PCF'!$C28</f>
        <v>103.41</v>
      </c>
      <c r="L29" s="18">
        <f>+'[12]PCA-PCF'!$C28</f>
        <v>103.41</v>
      </c>
      <c r="M29" s="18">
        <f>+'[13]PCA-PCF'!$C28</f>
        <v>103.41</v>
      </c>
      <c r="N29" s="18">
        <f>+'[14]PCA-PCF'!$C28</f>
        <v>103.41</v>
      </c>
      <c r="O29" s="18">
        <f>+'[15]PCA-PCF'!$C28</f>
        <v>101.67504333333299</v>
      </c>
      <c r="P29" s="18">
        <f>+'[16]PCA-PCF'!$C28</f>
        <v>100.712208333333</v>
      </c>
      <c r="Q29" s="18">
        <f>+'[17]PCA-PCF'!$C28</f>
        <v>96.353336666667005</v>
      </c>
      <c r="R29" s="18">
        <f>+'[18]PCA-PCF'!$C28</f>
        <v>101.152131666667</v>
      </c>
      <c r="S29" s="18">
        <f>+'[19]PCA-PCF'!$C28</f>
        <v>100.61987833333301</v>
      </c>
      <c r="T29" s="18">
        <f>+'[20]PCA-PCF'!$C28</f>
        <v>96.16</v>
      </c>
      <c r="U29" s="18">
        <f>+'[21]PCA-PCF'!$C28</f>
        <v>96.163150000000002</v>
      </c>
      <c r="V29" s="18">
        <f>+'[22]PCA-PCF'!$C28</f>
        <v>92.65</v>
      </c>
      <c r="W29" s="18">
        <f>+'[23]PCA-PCF'!$C28</f>
        <v>98.526073333333002</v>
      </c>
      <c r="X29" s="18">
        <f>+'[24]PCA-PCF'!$C28</f>
        <v>97.510080000000002</v>
      </c>
      <c r="Y29" s="18">
        <f>+'[25]PCA-PCF'!$C28</f>
        <v>92.65</v>
      </c>
      <c r="Z29" s="18">
        <f>+'[26]PCA-PCF'!$C28</f>
        <v>92.975911666667002</v>
      </c>
      <c r="AA29" s="18">
        <f>+'[27]PCA-PCF'!$C28</f>
        <v>90.69</v>
      </c>
      <c r="AB29" s="18">
        <f>+'[28]PCA-PCF'!$C28</f>
        <v>90.69</v>
      </c>
      <c r="AC29" s="18">
        <f>+'[29]PCA-PCF'!$C28</f>
        <v>96.014096666667001</v>
      </c>
      <c r="AD29" s="18">
        <f>+'[30]PCA-PCF'!$C28</f>
        <v>88.745406666666995</v>
      </c>
      <c r="AE29" s="18">
        <f>+'[31]PCA-PCF'!$C28</f>
        <v>91.393114999999995</v>
      </c>
      <c r="AF29" s="18">
        <f>+'[32]PCA-PCF'!$C28</f>
        <v>86.309883333333005</v>
      </c>
      <c r="AG29" s="18">
        <f>+'[33]PCA-PCF'!$C28</f>
        <v>91.052238333332994</v>
      </c>
      <c r="AH29" s="17">
        <v>0.70833333333333304</v>
      </c>
    </row>
    <row r="30" spans="1:108" ht="20.100000000000001" customHeight="1" x14ac:dyDescent="0.25">
      <c r="A30" s="16"/>
      <c r="B30" s="17">
        <v>0.75</v>
      </c>
      <c r="C30" s="18">
        <f>+'[3]PCA-PCF'!$C29</f>
        <v>98.919394999999994</v>
      </c>
      <c r="D30" s="18">
        <f>+'[4]PCA-PCF'!$C29</f>
        <v>99.167873333333006</v>
      </c>
      <c r="E30" s="18">
        <f>+'[5]PCA-PCF'!$C29</f>
        <v>99.83</v>
      </c>
      <c r="F30" s="18">
        <f>+'[6]PCA-PCF'!$C29</f>
        <v>99.83</v>
      </c>
      <c r="G30" s="18">
        <f>+'[7]PCA-PCF'!$C29</f>
        <v>97.177148333332994</v>
      </c>
      <c r="H30" s="18">
        <f>+'[8]PCA-PCF'!$C29</f>
        <v>96.642731666667004</v>
      </c>
      <c r="I30" s="18">
        <f>+'[9]PCA-PCF'!$C29</f>
        <v>96.222999999999999</v>
      </c>
      <c r="J30" s="18">
        <f>+'[10]PCA-PCF'!$C29</f>
        <v>96.324843333333007</v>
      </c>
      <c r="K30" s="18">
        <f>+'[11]PCA-PCF'!$C29</f>
        <v>103.41</v>
      </c>
      <c r="L30" s="18">
        <f>+'[12]PCA-PCF'!$C29</f>
        <v>103.41</v>
      </c>
      <c r="M30" s="18">
        <f>+'[13]PCA-PCF'!$C29</f>
        <v>103.41</v>
      </c>
      <c r="N30" s="18">
        <f>+'[14]PCA-PCF'!$C29</f>
        <v>103.41</v>
      </c>
      <c r="O30" s="18">
        <f>+'[15]PCA-PCF'!$C29</f>
        <v>96.222999999999999</v>
      </c>
      <c r="P30" s="18">
        <f>+'[16]PCA-PCF'!$C29</f>
        <v>100.70086000000001</v>
      </c>
      <c r="Q30" s="18">
        <f>+'[17]PCA-PCF'!$C29</f>
        <v>96.334988333333001</v>
      </c>
      <c r="R30" s="18">
        <f>+'[18]PCA-PCF'!$C29</f>
        <v>98.411021666666997</v>
      </c>
      <c r="S30" s="18">
        <f>+'[19]PCA-PCF'!$C29</f>
        <v>101.189963333333</v>
      </c>
      <c r="T30" s="18">
        <f>+'[20]PCA-PCF'!$C29</f>
        <v>96.167349999999999</v>
      </c>
      <c r="U30" s="18">
        <f>+'[21]PCA-PCF'!$C29</f>
        <v>96.16</v>
      </c>
      <c r="V30" s="18">
        <f>+'[22]PCA-PCF'!$C29</f>
        <v>91.718593333333004</v>
      </c>
      <c r="W30" s="18">
        <f>+'[23]PCA-PCF'!$C29</f>
        <v>96.491560000000007</v>
      </c>
      <c r="X30" s="18">
        <f>+'[24]PCA-PCF'!$C29</f>
        <v>97.532515000000004</v>
      </c>
      <c r="Y30" s="18">
        <f>+'[25]PCA-PCF'!$C29</f>
        <v>92.65</v>
      </c>
      <c r="Z30" s="18">
        <f>+'[26]PCA-PCF'!$C29</f>
        <v>92.65</v>
      </c>
      <c r="AA30" s="18">
        <f>+'[27]PCA-PCF'!$C29</f>
        <v>90.69</v>
      </c>
      <c r="AB30" s="18">
        <f>+'[28]PCA-PCF'!$C29</f>
        <v>90.69</v>
      </c>
      <c r="AC30" s="18">
        <f>+'[29]PCA-PCF'!$C29</f>
        <v>86.323819999999998</v>
      </c>
      <c r="AD30" s="18">
        <f>+'[30]PCA-PCF'!$C29</f>
        <v>86.28</v>
      </c>
      <c r="AE30" s="18">
        <f>+'[31]PCA-PCF'!$C29</f>
        <v>87.265618333332995</v>
      </c>
      <c r="AF30" s="18">
        <f>+'[32]PCA-PCF'!$C29</f>
        <v>86.898046666667</v>
      </c>
      <c r="AG30" s="18">
        <f>+'[33]PCA-PCF'!$C29</f>
        <v>90.93</v>
      </c>
      <c r="AH30" s="17">
        <v>0.75</v>
      </c>
    </row>
    <row r="31" spans="1:108" ht="20.100000000000001" customHeight="1" x14ac:dyDescent="0.25">
      <c r="A31" s="16"/>
      <c r="B31" s="17">
        <v>0.79166666666666696</v>
      </c>
      <c r="C31" s="18">
        <f>+'[3]PCA-PCF'!$C30</f>
        <v>100.18374666666701</v>
      </c>
      <c r="D31" s="18">
        <f>+'[4]PCA-PCF'!$C30</f>
        <v>100.64088</v>
      </c>
      <c r="E31" s="18">
        <f>+'[5]PCA-PCF'!$C30</f>
        <v>101.50543666666699</v>
      </c>
      <c r="F31" s="18">
        <f>+'[6]PCA-PCF'!$C30</f>
        <v>101.615605</v>
      </c>
      <c r="G31" s="18">
        <f>+'[7]PCA-PCF'!$C30</f>
        <v>100.725933333333</v>
      </c>
      <c r="H31" s="18">
        <f>+'[8]PCA-PCF'!$C30</f>
        <v>98.409851666666995</v>
      </c>
      <c r="I31" s="18">
        <f>+'[9]PCA-PCF'!$C30</f>
        <v>97.345928333333006</v>
      </c>
      <c r="J31" s="18">
        <f>+'[10]PCA-PCF'!$C30</f>
        <v>102.885321666667</v>
      </c>
      <c r="K31" s="18">
        <f>+'[11]PCA-PCF'!$C30</f>
        <v>104.666765</v>
      </c>
      <c r="L31" s="18">
        <f>+'[12]PCA-PCF'!$C30</f>
        <v>103.41</v>
      </c>
      <c r="M31" s="18">
        <f>+'[13]PCA-PCF'!$C30</f>
        <v>103.7045</v>
      </c>
      <c r="N31" s="18">
        <f>+'[14]PCA-PCF'!$C30</f>
        <v>103.41</v>
      </c>
      <c r="O31" s="18">
        <f>+'[15]PCA-PCF'!$C30</f>
        <v>98.465371666666996</v>
      </c>
      <c r="P31" s="18">
        <f>+'[16]PCA-PCF'!$C30</f>
        <v>102.29225</v>
      </c>
      <c r="Q31" s="18">
        <f>+'[17]PCA-PCF'!$C30</f>
        <v>94.625566666666998</v>
      </c>
      <c r="R31" s="18">
        <f>+'[18]PCA-PCF'!$C30</f>
        <v>96.184556666667007</v>
      </c>
      <c r="S31" s="18">
        <f>+'[19]PCA-PCF'!$C30</f>
        <v>98.853241666667003</v>
      </c>
      <c r="T31" s="18">
        <f>+'[20]PCA-PCF'!$C30</f>
        <v>98.496738333332999</v>
      </c>
      <c r="U31" s="18">
        <f>+'[21]PCA-PCF'!$C30</f>
        <v>97.913191666667004</v>
      </c>
      <c r="V31" s="18">
        <f>+'[22]PCA-PCF'!$C30</f>
        <v>91.819976666667003</v>
      </c>
      <c r="W31" s="18">
        <f>+'[23]PCA-PCF'!$C30</f>
        <v>100.87711</v>
      </c>
      <c r="X31" s="18">
        <f>+'[24]PCA-PCF'!$C30</f>
        <v>100.546331666667</v>
      </c>
      <c r="Y31" s="18">
        <f>+'[25]PCA-PCF'!$C30</f>
        <v>102.58740666666699</v>
      </c>
      <c r="Z31" s="18">
        <f>+'[26]PCA-PCF'!$C30</f>
        <v>92.893183333332999</v>
      </c>
      <c r="AA31" s="18">
        <f>+'[27]PCA-PCF'!$C30</f>
        <v>92.691131666667005</v>
      </c>
      <c r="AB31" s="18">
        <f>+'[28]PCA-PCF'!$C30</f>
        <v>92.071065000000004</v>
      </c>
      <c r="AC31" s="18">
        <f>+'[29]PCA-PCF'!$C30</f>
        <v>91.217308333332994</v>
      </c>
      <c r="AD31" s="18">
        <f>+'[30]PCA-PCF'!$C30</f>
        <v>89.023865000000001</v>
      </c>
      <c r="AE31" s="18">
        <f>+'[31]PCA-PCF'!$C30</f>
        <v>93.364990000000006</v>
      </c>
      <c r="AF31" s="18">
        <f>+'[32]PCA-PCF'!$C30</f>
        <v>91.269668333333001</v>
      </c>
      <c r="AG31" s="18">
        <f>+'[33]PCA-PCF'!$C30</f>
        <v>94.197036666667003</v>
      </c>
      <c r="AH31" s="17">
        <v>0.79166666666666696</v>
      </c>
      <c r="DD31" s="19"/>
    </row>
    <row r="32" spans="1:108" ht="20.100000000000001" customHeight="1" x14ac:dyDescent="0.25">
      <c r="A32" s="16"/>
      <c r="B32" s="17">
        <v>0.83333333333333304</v>
      </c>
      <c r="C32" s="18">
        <f>+'[3]PCA-PCF'!$C31</f>
        <v>102.01900000000001</v>
      </c>
      <c r="D32" s="18">
        <f>+'[4]PCA-PCF'!$C31</f>
        <v>101.512008333333</v>
      </c>
      <c r="E32" s="18">
        <f>+'[5]PCA-PCF'!$C31</f>
        <v>101.87952</v>
      </c>
      <c r="F32" s="18">
        <f>+'[6]PCA-PCF'!$C31</f>
        <v>102.01900000000001</v>
      </c>
      <c r="G32" s="18">
        <f>+'[7]PCA-PCF'!$C31</f>
        <v>99.83</v>
      </c>
      <c r="H32" s="18">
        <f>+'[8]PCA-PCF'!$C31</f>
        <v>98.736266666667007</v>
      </c>
      <c r="I32" s="18">
        <f>+'[9]PCA-PCF'!$C31</f>
        <v>96.631071666666998</v>
      </c>
      <c r="J32" s="18">
        <f>+'[10]PCA-PCF'!$C31</f>
        <v>105.42751</v>
      </c>
      <c r="K32" s="18">
        <f>+'[11]PCA-PCF'!$C31</f>
        <v>103.415215</v>
      </c>
      <c r="L32" s="18">
        <f>+'[12]PCA-PCF'!$C31</f>
        <v>104.738378333333</v>
      </c>
      <c r="M32" s="18">
        <f>+'[13]PCA-PCF'!$C31</f>
        <v>103.462188333333</v>
      </c>
      <c r="N32" s="18">
        <f>+'[14]PCA-PCF'!$C31</f>
        <v>103.41</v>
      </c>
      <c r="O32" s="18">
        <f>+'[15]PCA-PCF'!$C31</f>
        <v>98.389378333332999</v>
      </c>
      <c r="P32" s="18">
        <f>+'[16]PCA-PCF'!$C31</f>
        <v>99.724530000000001</v>
      </c>
      <c r="Q32" s="18">
        <f>+'[17]PCA-PCF'!$C31</f>
        <v>101.783798333333</v>
      </c>
      <c r="R32" s="18">
        <f>+'[18]PCA-PCF'!$C31</f>
        <v>98.682058333333003</v>
      </c>
      <c r="S32" s="18">
        <f>+'[19]PCA-PCF'!$C31</f>
        <v>98.398566666666994</v>
      </c>
      <c r="T32" s="18">
        <f>+'[20]PCA-PCF'!$C31</f>
        <v>99.596821666666997</v>
      </c>
      <c r="U32" s="18">
        <f>+'[21]PCA-PCF'!$C31</f>
        <v>96.222999999999999</v>
      </c>
      <c r="V32" s="18">
        <f>+'[22]PCA-PCF'!$C31</f>
        <v>92.65</v>
      </c>
      <c r="W32" s="18">
        <f>+'[23]PCA-PCF'!$C31</f>
        <v>99.601078333333007</v>
      </c>
      <c r="X32" s="18">
        <f>+'[24]PCA-PCF'!$C31</f>
        <v>99.115751666666995</v>
      </c>
      <c r="Y32" s="18">
        <f>+'[25]PCA-PCF'!$C31</f>
        <v>102.684716666667</v>
      </c>
      <c r="Z32" s="18">
        <f>+'[26]PCA-PCF'!$C31</f>
        <v>92.65</v>
      </c>
      <c r="AA32" s="18">
        <f>+'[27]PCA-PCF'!$C31</f>
        <v>92.991588333332999</v>
      </c>
      <c r="AB32" s="18">
        <f>+'[28]PCA-PCF'!$C31</f>
        <v>92.65</v>
      </c>
      <c r="AC32" s="18">
        <f>+'[29]PCA-PCF'!$C31</f>
        <v>93.228341666667006</v>
      </c>
      <c r="AD32" s="18">
        <f>+'[30]PCA-PCF'!$C31</f>
        <v>90.93</v>
      </c>
      <c r="AE32" s="18">
        <f>+'[31]PCA-PCF'!$C31</f>
        <v>93.476503333333</v>
      </c>
      <c r="AF32" s="18">
        <f>+'[32]PCA-PCF'!$C31</f>
        <v>94.170648333333006</v>
      </c>
      <c r="AG32" s="18">
        <f>+'[33]PCA-PCF'!$C31</f>
        <v>97.210030000000003</v>
      </c>
      <c r="AH32" s="17">
        <v>0.83333333333333304</v>
      </c>
    </row>
    <row r="33" spans="1:62" ht="20.100000000000001" customHeight="1" x14ac:dyDescent="0.25">
      <c r="A33" s="16"/>
      <c r="B33" s="17">
        <v>0.875</v>
      </c>
      <c r="C33" s="18">
        <f>+'[3]PCA-PCF'!$C32</f>
        <v>101.908826666667</v>
      </c>
      <c r="D33" s="18">
        <f>+'[4]PCA-PCF'!$C32</f>
        <v>100.652778333333</v>
      </c>
      <c r="E33" s="18">
        <f>+'[5]PCA-PCF'!$C32</f>
        <v>100.35888</v>
      </c>
      <c r="F33" s="18">
        <f>+'[6]PCA-PCF'!$C32</f>
        <v>102.0911</v>
      </c>
      <c r="G33" s="18">
        <f>+'[7]PCA-PCF'!$C32</f>
        <v>101.064803333333</v>
      </c>
      <c r="H33" s="18">
        <f>+'[8]PCA-PCF'!$C32</f>
        <v>98.878155000000007</v>
      </c>
      <c r="I33" s="18">
        <f>+'[9]PCA-PCF'!$C32</f>
        <v>99.668869999999998</v>
      </c>
      <c r="J33" s="18">
        <f>+'[10]PCA-PCF'!$C32</f>
        <v>102.327773333333</v>
      </c>
      <c r="K33" s="18">
        <f>+'[11]PCA-PCF'!$C32</f>
        <v>103.531083333333</v>
      </c>
      <c r="L33" s="18">
        <f>+'[12]PCA-PCF'!$C32</f>
        <v>104.449338333333</v>
      </c>
      <c r="M33" s="18">
        <f>+'[13]PCA-PCF'!$C32</f>
        <v>103.41</v>
      </c>
      <c r="N33" s="18">
        <f>+'[14]PCA-PCF'!$C32</f>
        <v>103.41</v>
      </c>
      <c r="O33" s="18">
        <f>+'[15]PCA-PCF'!$C32</f>
        <v>98.373620000000003</v>
      </c>
      <c r="P33" s="18">
        <f>+'[16]PCA-PCF'!$C32</f>
        <v>100.222438333333</v>
      </c>
      <c r="Q33" s="18">
        <f>+'[17]PCA-PCF'!$C32</f>
        <v>98.454560000000001</v>
      </c>
      <c r="R33" s="18">
        <f>+'[18]PCA-PCF'!$C32</f>
        <v>99.806465000000003</v>
      </c>
      <c r="S33" s="18">
        <f>+'[19]PCA-PCF'!$C32</f>
        <v>100.34522</v>
      </c>
      <c r="T33" s="18">
        <f>+'[20]PCA-PCF'!$C32</f>
        <v>97.788219999999995</v>
      </c>
      <c r="U33" s="18">
        <f>+'[21]PCA-PCF'!$C32</f>
        <v>96.217891666667001</v>
      </c>
      <c r="V33" s="18">
        <f>+'[22]PCA-PCF'!$C32</f>
        <v>91.680183333333005</v>
      </c>
      <c r="W33" s="18">
        <f>+'[23]PCA-PCF'!$C32</f>
        <v>99.747891666667002</v>
      </c>
      <c r="X33" s="18">
        <f>+'[24]PCA-PCF'!$C32</f>
        <v>100.793468333333</v>
      </c>
      <c r="Y33" s="18">
        <f>+'[25]PCA-PCF'!$C32</f>
        <v>98.062928333333005</v>
      </c>
      <c r="Z33" s="18">
        <f>+'[26]PCA-PCF'!$C32</f>
        <v>92.65</v>
      </c>
      <c r="AA33" s="18">
        <f>+'[27]PCA-PCF'!$C32</f>
        <v>92.65</v>
      </c>
      <c r="AB33" s="18">
        <f>+'[28]PCA-PCF'!$C32</f>
        <v>92.894633333333005</v>
      </c>
      <c r="AC33" s="18">
        <f>+'[29]PCA-PCF'!$C32</f>
        <v>90.893893333332997</v>
      </c>
      <c r="AD33" s="18">
        <f>+'[30]PCA-PCF'!$C32</f>
        <v>90.004263333333</v>
      </c>
      <c r="AE33" s="18">
        <f>+'[31]PCA-PCF'!$C32</f>
        <v>93.487438333333003</v>
      </c>
      <c r="AF33" s="18">
        <f>+'[32]PCA-PCF'!$C32</f>
        <v>90.171189999999996</v>
      </c>
      <c r="AG33" s="18">
        <f>+'[33]PCA-PCF'!$C32</f>
        <v>95.145899999999997</v>
      </c>
      <c r="AH33" s="17">
        <v>0.875</v>
      </c>
    </row>
    <row r="34" spans="1:62" ht="20.100000000000001" customHeight="1" x14ac:dyDescent="0.25">
      <c r="A34" s="16"/>
      <c r="B34" s="17">
        <v>0.91666666666666696</v>
      </c>
      <c r="C34" s="18">
        <f>+'[3]PCA-PCF'!$C33</f>
        <v>99.851343333333006</v>
      </c>
      <c r="D34" s="18">
        <f>+'[4]PCA-PCF'!$C33</f>
        <v>98.242324999999994</v>
      </c>
      <c r="E34" s="18">
        <f>+'[5]PCA-PCF'!$C33</f>
        <v>98.934515000000005</v>
      </c>
      <c r="F34" s="18">
        <f>+'[6]PCA-PCF'!$C33</f>
        <v>97.895499999999998</v>
      </c>
      <c r="G34" s="18">
        <f>+'[7]PCA-PCF'!$C33</f>
        <v>99.83</v>
      </c>
      <c r="H34" s="18">
        <f>+'[8]PCA-PCF'!$C33</f>
        <v>96.341295000000002</v>
      </c>
      <c r="I34" s="18">
        <f>+'[9]PCA-PCF'!$C33</f>
        <v>99.416084999999995</v>
      </c>
      <c r="J34" s="18">
        <f>+'[10]PCA-PCF'!$C33</f>
        <v>97.68347</v>
      </c>
      <c r="K34" s="18">
        <f>+'[11]PCA-PCF'!$C33</f>
        <v>102.31656333333299</v>
      </c>
      <c r="L34" s="18">
        <f>+'[12]PCA-PCF'!$C33</f>
        <v>104.445641666667</v>
      </c>
      <c r="M34" s="18">
        <f>+'[13]PCA-PCF'!$C33</f>
        <v>103.12068499999999</v>
      </c>
      <c r="N34" s="18">
        <f>+'[14]PCA-PCF'!$C33</f>
        <v>103.41</v>
      </c>
      <c r="O34" s="18">
        <f>+'[15]PCA-PCF'!$C33</f>
        <v>100.32639</v>
      </c>
      <c r="P34" s="18">
        <f>+'[16]PCA-PCF'!$C33</f>
        <v>100.51684</v>
      </c>
      <c r="Q34" s="18">
        <f>+'[17]PCA-PCF'!$C33</f>
        <v>96.275433333332998</v>
      </c>
      <c r="R34" s="18">
        <f>+'[18]PCA-PCF'!$C33</f>
        <v>96.16</v>
      </c>
      <c r="S34" s="18">
        <f>+'[19]PCA-PCF'!$C33</f>
        <v>98.028646666667001</v>
      </c>
      <c r="T34" s="18">
        <f>+'[20]PCA-PCF'!$C33</f>
        <v>96.164959999999994</v>
      </c>
      <c r="U34" s="18">
        <f>+'[21]PCA-PCF'!$C33</f>
        <v>96.249309999999994</v>
      </c>
      <c r="V34" s="18">
        <f>+'[22]PCA-PCF'!$C33</f>
        <v>90.817313333333004</v>
      </c>
      <c r="W34" s="18">
        <f>+'[23]PCA-PCF'!$C33</f>
        <v>98.888985000000005</v>
      </c>
      <c r="X34" s="18">
        <f>+'[24]PCA-PCF'!$C33</f>
        <v>97.403854999999993</v>
      </c>
      <c r="Y34" s="18">
        <f>+'[25]PCA-PCF'!$C33</f>
        <v>92.390613333332993</v>
      </c>
      <c r="Z34" s="18">
        <f>+'[26]PCA-PCF'!$C33</f>
        <v>92.65</v>
      </c>
      <c r="AA34" s="18">
        <f>+'[27]PCA-PCF'!$C33</f>
        <v>92.490493333333006</v>
      </c>
      <c r="AB34" s="18">
        <f>+'[28]PCA-PCF'!$C33</f>
        <v>91.392923333333002</v>
      </c>
      <c r="AC34" s="18">
        <f>+'[29]PCA-PCF'!$C33</f>
        <v>87.388583333333003</v>
      </c>
      <c r="AD34" s="18">
        <f>+'[30]PCA-PCF'!$C33</f>
        <v>87.470356666667001</v>
      </c>
      <c r="AE34" s="18">
        <f>+'[31]PCA-PCF'!$C33</f>
        <v>95.276134999999996</v>
      </c>
      <c r="AF34" s="18">
        <f>+'[32]PCA-PCF'!$C33</f>
        <v>87.661041666667003</v>
      </c>
      <c r="AG34" s="18">
        <f>+'[33]PCA-PCF'!$C33</f>
        <v>89.518923333333007</v>
      </c>
      <c r="AH34" s="17">
        <v>0.91666666666666696</v>
      </c>
    </row>
    <row r="35" spans="1:62" ht="20.100000000000001" customHeight="1" x14ac:dyDescent="0.25">
      <c r="A35" s="16"/>
      <c r="B35" s="17">
        <v>0.95833333333333304</v>
      </c>
      <c r="C35" s="18">
        <f>+'[3]PCA-PCF'!$C34</f>
        <v>101.987513333333</v>
      </c>
      <c r="D35" s="18">
        <f>+'[4]PCA-PCF'!$C34</f>
        <v>99.245374999999996</v>
      </c>
      <c r="E35" s="18">
        <f>+'[5]PCA-PCF'!$C34</f>
        <v>99.036068333333006</v>
      </c>
      <c r="F35" s="18">
        <f>+'[6]PCA-PCF'!$C34</f>
        <v>100.18676499999999</v>
      </c>
      <c r="G35" s="18">
        <f>+'[7]PCA-PCF'!$C34</f>
        <v>99.398413333332996</v>
      </c>
      <c r="H35" s="18">
        <f>+'[8]PCA-PCF'!$C34</f>
        <v>96.222999999999999</v>
      </c>
      <c r="I35" s="18">
        <f>+'[9]PCA-PCF'!$C34</f>
        <v>96.222999999999999</v>
      </c>
      <c r="J35" s="18">
        <f>+'[10]PCA-PCF'!$C34</f>
        <v>96.222999999999999</v>
      </c>
      <c r="K35" s="18">
        <f>+'[11]PCA-PCF'!$C34</f>
        <v>102.68852</v>
      </c>
      <c r="L35" s="18">
        <f>+'[12]PCA-PCF'!$C34</f>
        <v>103.41</v>
      </c>
      <c r="M35" s="18">
        <f>+'[13]PCA-PCF'!$C34</f>
        <v>103.41</v>
      </c>
      <c r="N35" s="18">
        <f>+'[14]PCA-PCF'!$C34</f>
        <v>103.41</v>
      </c>
      <c r="O35" s="18">
        <f>+'[15]PCA-PCF'!$C34</f>
        <v>96.16</v>
      </c>
      <c r="P35" s="18">
        <f>+'[16]PCA-PCF'!$C34</f>
        <v>96.16</v>
      </c>
      <c r="Q35" s="18">
        <f>+'[17]PCA-PCF'!$C34</f>
        <v>96.16</v>
      </c>
      <c r="R35" s="18">
        <f>+'[18]PCA-PCF'!$C34</f>
        <v>96.16</v>
      </c>
      <c r="S35" s="18">
        <f>+'[19]PCA-PCF'!$C34</f>
        <v>92.118503333332995</v>
      </c>
      <c r="T35" s="18">
        <f>+'[20]PCA-PCF'!$C34</f>
        <v>96.16</v>
      </c>
      <c r="U35" s="18">
        <f>+'[21]PCA-PCF'!$C34</f>
        <v>96.16</v>
      </c>
      <c r="V35" s="18">
        <f>+'[22]PCA-PCF'!$C34</f>
        <v>89.67</v>
      </c>
      <c r="W35" s="18">
        <f>+'[23]PCA-PCF'!$C34</f>
        <v>90.995081666667005</v>
      </c>
      <c r="X35" s="18">
        <f>+'[24]PCA-PCF'!$C34</f>
        <v>92.65</v>
      </c>
      <c r="Y35" s="18">
        <f>+'[25]PCA-PCF'!$C34</f>
        <v>91.429283333333004</v>
      </c>
      <c r="Z35" s="18">
        <f>+'[26]PCA-PCF'!$C34</f>
        <v>92.500273333332999</v>
      </c>
      <c r="AA35" s="18">
        <f>+'[27]PCA-PCF'!$C34</f>
        <v>90.69</v>
      </c>
      <c r="AB35" s="18">
        <f>+'[28]PCA-PCF'!$C34</f>
        <v>91.132011666666997</v>
      </c>
      <c r="AC35" s="18">
        <f>+'[29]PCA-PCF'!$C34</f>
        <v>86.28</v>
      </c>
      <c r="AD35" s="18">
        <f>+'[30]PCA-PCF'!$C34</f>
        <v>88.496953333332996</v>
      </c>
      <c r="AE35" s="18">
        <f>+'[31]PCA-PCF'!$C34</f>
        <v>88.306071666666995</v>
      </c>
      <c r="AF35" s="18">
        <f>+'[32]PCA-PCF'!$C34</f>
        <v>86.263999999999996</v>
      </c>
      <c r="AG35" s="18">
        <f>+'[33]PCA-PCF'!$C34</f>
        <v>86.28</v>
      </c>
      <c r="AH35" s="17">
        <v>0.95833333333333304</v>
      </c>
    </row>
    <row r="36" spans="1:62" ht="20.100000000000001" customHeight="1" x14ac:dyDescent="0.25">
      <c r="A36" s="16"/>
      <c r="B36" s="20" t="s">
        <v>3</v>
      </c>
      <c r="C36" s="18">
        <f>+'[3]PCA-PCF'!$C35</f>
        <v>96.86</v>
      </c>
      <c r="D36" s="18">
        <f>+'[4]PCA-PCF'!$C35</f>
        <v>99.789585000000002</v>
      </c>
      <c r="E36" s="18">
        <f>+'[5]PCA-PCF'!$C35</f>
        <v>99.813633333333001</v>
      </c>
      <c r="F36" s="18">
        <f>+'[6]PCA-PCF'!$C35</f>
        <v>96.86</v>
      </c>
      <c r="G36" s="18">
        <f>+'[7]PCA-PCF'!$C35</f>
        <v>96.86</v>
      </c>
      <c r="H36" s="18">
        <f>+'[8]PCA-PCF'!$C35</f>
        <v>96.222999999999999</v>
      </c>
      <c r="I36" s="18">
        <f>+'[9]PCA-PCF'!$C35</f>
        <v>96.222999999999999</v>
      </c>
      <c r="J36" s="18">
        <f>+'[10]PCA-PCF'!$C35</f>
        <v>96.222999999999999</v>
      </c>
      <c r="K36" s="18">
        <f>+'[11]PCA-PCF'!$C35</f>
        <v>102.25</v>
      </c>
      <c r="L36" s="18">
        <f>+'[12]PCA-PCF'!$C35</f>
        <v>104.279005</v>
      </c>
      <c r="M36" s="18">
        <f>+'[13]PCA-PCF'!$C35</f>
        <v>103.41</v>
      </c>
      <c r="N36" s="18">
        <f>+'[14]PCA-PCF'!$C35</f>
        <v>103.41</v>
      </c>
      <c r="O36" s="18">
        <f>+'[15]PCA-PCF'!$C35</f>
        <v>96.16</v>
      </c>
      <c r="P36" s="18">
        <f>+'[16]PCA-PCF'!$C35</f>
        <v>96.16</v>
      </c>
      <c r="Q36" s="18">
        <f>+'[17]PCA-PCF'!$C35</f>
        <v>96.16</v>
      </c>
      <c r="R36" s="18">
        <f>+'[18]PCA-PCF'!$C35</f>
        <v>96.16</v>
      </c>
      <c r="S36" s="18">
        <f>+'[19]PCA-PCF'!$C35</f>
        <v>92.171734999999998</v>
      </c>
      <c r="T36" s="18">
        <f>+'[20]PCA-PCF'!$C35</f>
        <v>95.259235000000004</v>
      </c>
      <c r="U36" s="18">
        <f>+'[21]PCA-PCF'!$C35</f>
        <v>96.16</v>
      </c>
      <c r="V36" s="18">
        <f>+'[22]PCA-PCF'!$C35</f>
        <v>90.405461666666994</v>
      </c>
      <c r="W36" s="18">
        <f>+'[23]PCA-PCF'!$C35</f>
        <v>89.843436666667003</v>
      </c>
      <c r="X36" s="18">
        <f>+'[24]PCA-PCF'!$C35</f>
        <v>90.663333333333</v>
      </c>
      <c r="Y36" s="18">
        <f>+'[25]PCA-PCF'!$C35</f>
        <v>90.69</v>
      </c>
      <c r="Z36" s="18">
        <f>+'[26]PCA-PCF'!$C35</f>
        <v>92.002363333332994</v>
      </c>
      <c r="AA36" s="18">
        <f>+'[27]PCA-PCF'!$C35</f>
        <v>93.09554</v>
      </c>
      <c r="AB36" s="18">
        <f>+'[28]PCA-PCF'!$C35</f>
        <v>92.405789999999996</v>
      </c>
      <c r="AC36" s="18">
        <f>+'[29]PCA-PCF'!$C35</f>
        <v>88.372500000000002</v>
      </c>
      <c r="AD36" s="18">
        <f>+'[30]PCA-PCF'!$C35</f>
        <v>86.28</v>
      </c>
      <c r="AE36" s="18">
        <f>+'[31]PCA-PCF'!$C35</f>
        <v>86.28</v>
      </c>
      <c r="AF36" s="18">
        <f>+'[32]PCA-PCF'!$C35</f>
        <v>86.873201666667001</v>
      </c>
      <c r="AG36" s="18">
        <f>+'[33]PCA-PCF'!$C35</f>
        <v>86.28</v>
      </c>
      <c r="AH36" s="20" t="s">
        <v>3</v>
      </c>
    </row>
    <row r="37" spans="1:62" x14ac:dyDescent="0.25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.100000000000001" customHeight="1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7.25" customHeight="1" x14ac:dyDescent="0.25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s="24" customFormat="1" x14ac:dyDescent="0.25">
      <c r="B40" s="25"/>
      <c r="C40" s="26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</row>
    <row r="41" spans="1:62" s="24" customFormat="1" ht="13.5" customHeight="1" x14ac:dyDescent="0.25">
      <c r="B41" s="25"/>
      <c r="C41" s="28">
        <f>+[34]Sheet1!$B$10</f>
        <v>42186</v>
      </c>
      <c r="D41" s="28">
        <f>+[35]Sheet1!$B$10</f>
        <v>42187</v>
      </c>
      <c r="E41" s="28">
        <f>+[36]Sheet1!$B$10</f>
        <v>42188</v>
      </c>
      <c r="F41" s="28">
        <f>+[37]Sheet1!$B$10</f>
        <v>42189</v>
      </c>
      <c r="G41" s="28">
        <f>+[38]Sheet1!$B$10</f>
        <v>42190</v>
      </c>
      <c r="H41" s="28">
        <f>+[39]Sheet1!$B$10</f>
        <v>42191</v>
      </c>
      <c r="I41" s="28">
        <f>+[40]Sheet1!$B$10</f>
        <v>42192</v>
      </c>
      <c r="J41" s="28">
        <f>+[41]Sheet1!$B$10</f>
        <v>42193</v>
      </c>
      <c r="K41" s="28">
        <f>+[42]Sheet1!$B$10</f>
        <v>42194</v>
      </c>
      <c r="L41" s="28">
        <f>+[43]Sheet1!$B$10</f>
        <v>42195</v>
      </c>
      <c r="M41" s="28">
        <f>+[44]Sheet1!$B$10</f>
        <v>42196</v>
      </c>
      <c r="N41" s="28">
        <f>+[45]Sheet1!$B$10</f>
        <v>42197</v>
      </c>
      <c r="O41" s="28">
        <f>+[46]Sheet1!$B$10</f>
        <v>42198</v>
      </c>
      <c r="P41" s="28">
        <f>+[47]Sheet1!$B$10</f>
        <v>42199</v>
      </c>
      <c r="Q41" s="28">
        <f>+[48]Sheet1!$B$10</f>
        <v>42200</v>
      </c>
      <c r="R41" s="28">
        <f>+[49]Sheet1!$B$10</f>
        <v>42201</v>
      </c>
      <c r="S41" s="28">
        <f>+[50]Sheet1!$B$10</f>
        <v>42202</v>
      </c>
      <c r="T41" s="28">
        <f>+[51]Sheet1!$B$10</f>
        <v>42203</v>
      </c>
      <c r="U41" s="28">
        <f>+[52]Sheet1!$B$10</f>
        <v>42204</v>
      </c>
      <c r="V41" s="28">
        <f>+[53]Sheet1!$B$10</f>
        <v>42205</v>
      </c>
      <c r="W41" s="28">
        <f>+[54]Sheet1!$B$10</f>
        <v>42206</v>
      </c>
      <c r="X41" s="28">
        <f>+[55]Sheet1!$B$10</f>
        <v>42207</v>
      </c>
      <c r="Y41" s="28">
        <f>+[56]Sheet1!$B$10</f>
        <v>42208</v>
      </c>
      <c r="Z41" s="28">
        <f>+[57]Sheet1!$B$10</f>
        <v>42209</v>
      </c>
      <c r="AA41" s="28">
        <f>+[58]Sheet1!$B$10</f>
        <v>42210</v>
      </c>
      <c r="AB41" s="28">
        <f>+[59]Sheet1!$B$10</f>
        <v>42211</v>
      </c>
      <c r="AC41" s="28">
        <f>+[60]Sheet1!$B$10</f>
        <v>42212</v>
      </c>
      <c r="AD41" s="28">
        <f>+[61]Sheet1!$B$10</f>
        <v>42213</v>
      </c>
      <c r="AE41" s="28">
        <f>+[62]Sheet1!$B$10</f>
        <v>42214</v>
      </c>
      <c r="AF41" s="28">
        <f>+[63]Sheet1!$B$10</f>
        <v>42215</v>
      </c>
      <c r="AG41" s="28">
        <f>+[64]Sheet1!$B$10</f>
        <v>42216</v>
      </c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</row>
    <row r="42" spans="1:62" s="29" customFormat="1" ht="19.5" customHeight="1" x14ac:dyDescent="0.25">
      <c r="B42" s="30" t="s">
        <v>5</v>
      </c>
      <c r="C42" s="31">
        <f>+[34]Sheet1!$N$110</f>
        <v>189.5</v>
      </c>
      <c r="D42" s="31">
        <f>+[35]Sheet1!$N$110</f>
        <v>189.5</v>
      </c>
      <c r="E42" s="31">
        <f>+[36]Sheet1!$N$110</f>
        <v>215</v>
      </c>
      <c r="F42" s="31">
        <f>+[37]Sheet1!$N$110</f>
        <v>0.5</v>
      </c>
      <c r="G42" s="31">
        <f>+[38]Sheet1!$N$110</f>
        <v>0.5</v>
      </c>
      <c r="H42" s="31">
        <f>+[39]Sheet1!$N$110</f>
        <v>0.5</v>
      </c>
      <c r="I42" s="31">
        <f>+[40]Sheet1!$N$110</f>
        <v>0.5</v>
      </c>
      <c r="J42" s="31">
        <f>+[41]Sheet1!$N$110</f>
        <v>0.5</v>
      </c>
      <c r="K42" s="31">
        <f>+[42]Sheet1!$N$110</f>
        <v>0.5</v>
      </c>
      <c r="L42" s="31">
        <f>+[43]Sheet1!$N$110</f>
        <v>0.5</v>
      </c>
      <c r="M42" s="31">
        <f>+[44]Sheet1!$N$110</f>
        <v>0.5</v>
      </c>
      <c r="N42" s="31">
        <f>+[45]Sheet1!$N$110</f>
        <v>0.5</v>
      </c>
      <c r="O42" s="31">
        <f>+[46]Sheet1!$N$110</f>
        <v>0.5</v>
      </c>
      <c r="P42" s="31">
        <f>+[47]Sheet1!$N$110</f>
        <v>189.5</v>
      </c>
      <c r="Q42" s="31">
        <f>+[48]Sheet1!$N$110</f>
        <v>0.5</v>
      </c>
      <c r="R42" s="31">
        <f>+[49]Sheet1!$N$110</f>
        <v>189.5</v>
      </c>
      <c r="S42" s="31">
        <f>+[50]Sheet1!$N$110</f>
        <v>189.5</v>
      </c>
      <c r="T42" s="31">
        <f>+[51]Sheet1!$N$110</f>
        <v>0.5</v>
      </c>
      <c r="U42" s="31">
        <f>+[52]Sheet1!$N$110</f>
        <v>0.5</v>
      </c>
      <c r="V42" s="31">
        <f>+[53]Sheet1!$N$110</f>
        <v>190</v>
      </c>
      <c r="W42" s="31">
        <f>+[54]Sheet1!$N$110</f>
        <v>215</v>
      </c>
      <c r="X42" s="31">
        <f>+[55]Sheet1!$N$110</f>
        <v>215</v>
      </c>
      <c r="Y42" s="31">
        <f>+[56]Sheet1!$N$110</f>
        <v>190</v>
      </c>
      <c r="Z42" s="31">
        <f>+[57]Sheet1!$N$110</f>
        <v>189.5</v>
      </c>
      <c r="AA42" s="31">
        <f>+[58]Sheet1!$N$110</f>
        <v>0.5</v>
      </c>
      <c r="AB42" s="31">
        <f>+[59]Sheet1!$N$110</f>
        <v>0.5</v>
      </c>
      <c r="AC42" s="31">
        <f>+[60]Sheet1!$N$110</f>
        <v>0.5</v>
      </c>
      <c r="AD42" s="31">
        <f>+[61]Sheet1!$N$110</f>
        <v>0.5</v>
      </c>
      <c r="AE42" s="31">
        <f>+[62]Sheet1!$N$110</f>
        <v>0.5</v>
      </c>
      <c r="AF42" s="31">
        <f>+[63]Sheet1!$N$110</f>
        <v>0.5</v>
      </c>
      <c r="AG42" s="31">
        <f>+[64]Sheet1!$N$110</f>
        <v>0.5</v>
      </c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</row>
    <row r="43" spans="1:62" s="24" customFormat="1" x14ac:dyDescent="0.25">
      <c r="B43" s="25"/>
      <c r="C43" s="26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</row>
    <row r="44" spans="1:62" s="24" customFormat="1" x14ac:dyDescent="0.25">
      <c r="B44" s="25"/>
      <c r="C44" s="26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</row>
    <row r="45" spans="1:62" x14ac:dyDescent="0.25">
      <c r="B45" s="3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5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5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5">
      <c r="E48" s="3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5">
      <c r="B49" s="34" t="s">
        <v>5</v>
      </c>
      <c r="C49" s="35" t="s">
        <v>7</v>
      </c>
      <c r="D49" s="36" t="s">
        <v>8</v>
      </c>
      <c r="E49" s="36" t="s">
        <v>9</v>
      </c>
      <c r="F49" s="3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5">
      <c r="B50" s="37" t="s">
        <v>10</v>
      </c>
      <c r="C50" s="18">
        <f>MAX($C$13:$AG$36)</f>
        <v>109.71008500000001</v>
      </c>
      <c r="D50" s="18">
        <f>MIN($C$13:$AG$36)</f>
        <v>86.194400000000002</v>
      </c>
      <c r="E50" s="18">
        <f>+[1]LIQUIDAC!BV288/[1]LIQUIDAC!BU288</f>
        <v>95.128913970952354</v>
      </c>
      <c r="F50" s="18">
        <f>AVERAGE($C$13:$AG$36)</f>
        <v>96.302282085573708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5">
      <c r="B51" s="37" t="s">
        <v>11</v>
      </c>
      <c r="C51" s="18">
        <f>MAX($C$42:$AG$42)</f>
        <v>215</v>
      </c>
      <c r="D51" s="18">
        <f>MIN($C$42:$AG$42)</f>
        <v>0.5</v>
      </c>
      <c r="E51" s="18">
        <f>[1]LIQUIDAC!BV290/[1]LIQUIDAC!BU290</f>
        <v>172.29518210402</v>
      </c>
      <c r="F51" s="18">
        <f>AVERAGE($C$42:$AG$42)</f>
        <v>70.064516129032256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5">
      <c r="B52" s="38"/>
      <c r="C52" s="21"/>
      <c r="E52" s="3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5">
      <c r="B53" s="38"/>
      <c r="C53" s="21"/>
      <c r="E53" s="3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Q11">
    <cfRule type="cellIs" dxfId="31" priority="30" stopIfTrue="1" operator="equal">
      <formula>TRUNC(C$12,0)</formula>
    </cfRule>
  </conditionalFormatting>
  <conditionalFormatting sqref="C42:O42 Q42">
    <cfRule type="cellIs" dxfId="30" priority="31" stopIfTrue="1" operator="equal">
      <formula>$C$51</formula>
    </cfRule>
    <cfRule type="cellIs" dxfId="29" priority="32" stopIfTrue="1" operator="equal">
      <formula>$D$51</formula>
    </cfRule>
  </conditionalFormatting>
  <conditionalFormatting sqref="C37">
    <cfRule type="cellIs" dxfId="28" priority="29" operator="notEqual">
      <formula>0</formula>
    </cfRule>
  </conditionalFormatting>
  <conditionalFormatting sqref="C11:Q11">
    <cfRule type="cellIs" dxfId="27" priority="28" stopIfTrue="1" operator="equal">
      <formula>TRUNC(C$12,0)</formula>
    </cfRule>
  </conditionalFormatting>
  <conditionalFormatting sqref="R42:AD42">
    <cfRule type="cellIs" dxfId="26" priority="26" stopIfTrue="1" operator="equal">
      <formula>$C$51</formula>
    </cfRule>
    <cfRule type="cellIs" dxfId="25" priority="27" stopIfTrue="1" operator="equal">
      <formula>$D$51</formula>
    </cfRule>
  </conditionalFormatting>
  <conditionalFormatting sqref="D37:AD37">
    <cfRule type="cellIs" dxfId="24" priority="23" operator="notEqual">
      <formula>0</formula>
    </cfRule>
  </conditionalFormatting>
  <conditionalFormatting sqref="C13:Q36">
    <cfRule type="cellIs" dxfId="23" priority="22" operator="equal">
      <formula>$D$50</formula>
    </cfRule>
    <cfRule type="cellIs" dxfId="22" priority="24" stopIfTrue="1" operator="equal">
      <formula>$C$50</formula>
    </cfRule>
    <cfRule type="cellIs" dxfId="21" priority="25" stopIfTrue="1" operator="equal">
      <formula>$D$50</formula>
    </cfRule>
  </conditionalFormatting>
  <conditionalFormatting sqref="C50:F50">
    <cfRule type="cellIs" dxfId="20" priority="19" operator="equal">
      <formula>$D$50</formula>
    </cfRule>
    <cfRule type="cellIs" dxfId="19" priority="20" stopIfTrue="1" operator="equal">
      <formula>$C$50</formula>
    </cfRule>
    <cfRule type="cellIs" dxfId="18" priority="21" stopIfTrue="1" operator="equal">
      <formula>$D$50</formula>
    </cfRule>
  </conditionalFormatting>
  <conditionalFormatting sqref="P42">
    <cfRule type="cellIs" dxfId="17" priority="17" stopIfTrue="1" operator="equal">
      <formula>$C$51</formula>
    </cfRule>
    <cfRule type="cellIs" dxfId="16" priority="18" stopIfTrue="1" operator="equal">
      <formula>$D$51</formula>
    </cfRule>
  </conditionalFormatting>
  <conditionalFormatting sqref="R11:AF11">
    <cfRule type="cellIs" dxfId="15" priority="14" stopIfTrue="1" operator="equal">
      <formula>TRUNC(R$12,0)</formula>
    </cfRule>
  </conditionalFormatting>
  <conditionalFormatting sqref="AE42:AF42">
    <cfRule type="cellIs" dxfId="14" priority="15" stopIfTrue="1" operator="equal">
      <formula>$C$51</formula>
    </cfRule>
    <cfRule type="cellIs" dxfId="13" priority="16" stopIfTrue="1" operator="equal">
      <formula>$D$51</formula>
    </cfRule>
  </conditionalFormatting>
  <conditionalFormatting sqref="R11:AF11">
    <cfRule type="cellIs" dxfId="12" priority="13" stopIfTrue="1" operator="equal">
      <formula>TRUNC(R$12,0)</formula>
    </cfRule>
  </conditionalFormatting>
  <conditionalFormatting sqref="AE37:AF37">
    <cfRule type="cellIs" dxfId="11" priority="10" operator="notEqual">
      <formula>0</formula>
    </cfRule>
  </conditionalFormatting>
  <conditionalFormatting sqref="R13:AF36">
    <cfRule type="cellIs" dxfId="10" priority="9" operator="equal">
      <formula>$D$50</formula>
    </cfRule>
    <cfRule type="cellIs" dxfId="9" priority="11" stopIfTrue="1" operator="equal">
      <formula>$C$50</formula>
    </cfRule>
    <cfRule type="cellIs" dxfId="8" priority="12" stopIfTrue="1" operator="equal">
      <formula>$D$50</formula>
    </cfRule>
  </conditionalFormatting>
  <conditionalFormatting sqref="AG11">
    <cfRule type="cellIs" dxfId="7" priority="6" stopIfTrue="1" operator="equal">
      <formula>TRUNC(AG$12,0)</formula>
    </cfRule>
  </conditionalFormatting>
  <conditionalFormatting sqref="AG42">
    <cfRule type="cellIs" dxfId="6" priority="7" stopIfTrue="1" operator="equal">
      <formula>$C$51</formula>
    </cfRule>
    <cfRule type="cellIs" dxfId="5" priority="8" stopIfTrue="1" operator="equal">
      <formula>$D$51</formula>
    </cfRule>
  </conditionalFormatting>
  <conditionalFormatting sqref="AG11">
    <cfRule type="cellIs" dxfId="4" priority="5" stopIfTrue="1" operator="equal">
      <formula>TRUNC(AG$12,0)</formula>
    </cfRule>
  </conditionalFormatting>
  <conditionalFormatting sqref="AG37">
    <cfRule type="cellIs" dxfId="3" priority="2" operator="notEqual">
      <formula>0</formula>
    </cfRule>
  </conditionalFormatting>
  <conditionalFormatting sqref="AG13:AG36">
    <cfRule type="cellIs" dxfId="2" priority="1" operator="equal">
      <formula>$D$50</formula>
    </cfRule>
    <cfRule type="cellIs" dxfId="1" priority="3" stopIfTrue="1" operator="equal">
      <formula>$C$50</formula>
    </cfRule>
    <cfRule type="cellIs" dxfId="0" priority="4" stopIfTrue="1" operator="equal">
      <formula>$D$50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2015-08-14T16:16:56Z</dcterms:created>
  <dcterms:modified xsi:type="dcterms:W3CDTF">2015-08-14T16:20:18Z</dcterms:modified>
</cp:coreProperties>
</file>