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Default Extension="jpeg" ContentType="image/jpeg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0995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Contratada">[1]INY!$B$1048575</definedName>
    <definedName name="_xlnm.Print_Area" localSheetId="0">PRECIOS!$B$2:$AE$52</definedName>
  </definedNames>
  <calcPr calcId="125725"/>
</workbook>
</file>

<file path=xl/calcChain.xml><?xml version="1.0" encoding="utf-8"?>
<calcChain xmlns="http://schemas.openxmlformats.org/spreadsheetml/2006/main">
  <c r="E51" i="1"/>
  <c r="E50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C51" s="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G13"/>
  <c r="AG37" s="1"/>
  <c r="AF13"/>
  <c r="AF37" s="1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C50" s="1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37" l="1"/>
  <c r="D50"/>
  <c r="F50"/>
  <c r="D51"/>
  <c r="F5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<sst xmlns="http://schemas.openxmlformats.org/spreadsheetml/2006/main" count="14" uniqueCount="12">
  <si>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</si>
  <si>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DE JUNIO 2013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</si>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</sst>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9"/>
      <name val="Arial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2" borderId="0" xfId="2" applyFill="1" applyAlignment="1" applyProtection="1">
      <alignment vertical="center"/>
      <protection hidden="1"/>
    </xf>
    <xf numFmtId="0" fontId="2" fillId="2" borderId="0" xfId="2" applyFont="1" applyFill="1" applyBorder="1" applyAlignment="1" applyProtection="1">
      <alignment horizontal="left" vertical="center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4" fillId="2" borderId="0" xfId="2" applyFont="1" applyFill="1" applyBorder="1" applyAlignment="1" applyProtection="1">
      <alignment vertical="center"/>
      <protection hidden="1"/>
    </xf>
    <xf numFmtId="0" fontId="5" fillId="2" borderId="0" xfId="2" applyFont="1" applyFill="1" applyBorder="1" applyAlignment="1" applyProtection="1">
      <alignment horizontal="left" vertical="center"/>
      <protection hidden="1"/>
    </xf>
    <xf numFmtId="0" fontId="6" fillId="2" borderId="0" xfId="2" applyFont="1" applyFill="1" applyBorder="1" applyAlignment="1" applyProtection="1">
      <alignment horizontal="center" vertical="center"/>
      <protection hidden="1"/>
    </xf>
    <xf numFmtId="0" fontId="1" fillId="2" borderId="0" xfId="2" applyFill="1" applyBorder="1" applyAlignment="1" applyProtection="1">
      <alignment vertical="center"/>
      <protection hidden="1"/>
    </xf>
    <xf numFmtId="0" fontId="7" fillId="2" borderId="0" xfId="2" applyFont="1" applyFill="1" applyAlignment="1" applyProtection="1">
      <alignment vertical="center"/>
      <protection hidden="1"/>
    </xf>
    <xf numFmtId="0" fontId="0" fillId="3" borderId="0" xfId="0" applyFill="1"/>
    <xf numFmtId="0" fontId="8" fillId="2" borderId="0" xfId="2" applyFont="1" applyFill="1" applyAlignment="1" applyProtection="1">
      <alignment vertical="center"/>
      <protection hidden="1"/>
    </xf>
    <xf numFmtId="164" fontId="9" fillId="2" borderId="0" xfId="2" applyNumberFormat="1" applyFont="1" applyFill="1" applyAlignment="1" applyProtection="1">
      <alignment horizontal="left" vertical="center"/>
      <protection hidden="1"/>
    </xf>
    <xf numFmtId="16" fontId="10" fillId="4" borderId="1" xfId="2" applyNumberFormat="1" applyFont="1" applyFill="1" applyBorder="1" applyAlignment="1" applyProtection="1">
      <alignment horizontal="center" vertical="center"/>
      <protection hidden="1"/>
    </xf>
    <xf numFmtId="0" fontId="11" fillId="2" borderId="0" xfId="2" applyFont="1" applyFill="1" applyAlignment="1" applyProtection="1">
      <alignment vertical="center"/>
      <protection hidden="1"/>
    </xf>
    <xf numFmtId="0" fontId="10" fillId="2" borderId="1" xfId="2" applyFont="1" applyFill="1" applyBorder="1" applyAlignment="1" applyProtection="1">
      <alignment horizontal="center" vertical="center"/>
      <protection hidden="1"/>
    </xf>
    <xf numFmtId="16" fontId="10" fillId="2" borderId="1" xfId="2" applyNumberFormat="1" applyFont="1" applyFill="1" applyBorder="1" applyAlignment="1" applyProtection="1">
      <alignment horizontal="center" vertical="center"/>
      <protection hidden="1"/>
    </xf>
    <xf numFmtId="43" fontId="1" fillId="2" borderId="0" xfId="1" applyFont="1" applyFill="1" applyAlignment="1" applyProtection="1">
      <alignment vertical="center"/>
      <protection hidden="1"/>
    </xf>
    <xf numFmtId="20" fontId="10" fillId="2" borderId="1" xfId="2" applyNumberFormat="1" applyFont="1" applyFill="1" applyBorder="1" applyAlignment="1" applyProtection="1">
      <alignment horizontal="center" vertical="center"/>
      <protection hidden="1"/>
    </xf>
    <xf numFmtId="2" fontId="6" fillId="2" borderId="1" xfId="2" applyNumberFormat="1" applyFont="1" applyFill="1" applyBorder="1" applyAlignment="1" applyProtection="1">
      <alignment horizontal="center" vertical="center"/>
      <protection hidden="1"/>
    </xf>
    <xf numFmtId="0" fontId="12" fillId="2" borderId="0" xfId="2" applyFont="1" applyFill="1" applyAlignment="1" applyProtection="1">
      <alignment vertical="center"/>
      <protection hidden="1"/>
    </xf>
    <xf numFmtId="49" fontId="10" fillId="2" borderId="1" xfId="2" applyNumberFormat="1" applyFont="1" applyFill="1" applyBorder="1" applyAlignment="1" applyProtection="1">
      <alignment horizontal="center" vertical="center"/>
      <protection hidden="1"/>
    </xf>
    <xf numFmtId="2" fontId="1" fillId="2" borderId="0" xfId="2" applyNumberFormat="1" applyFill="1" applyAlignment="1" applyProtection="1">
      <alignment horizontal="center" vertical="center"/>
      <protection hidden="1"/>
    </xf>
    <xf numFmtId="165" fontId="13" fillId="2" borderId="0" xfId="2" applyNumberFormat="1" applyFont="1" applyFill="1" applyAlignment="1" applyProtection="1">
      <alignment horizontal="center" vertical="center"/>
      <protection hidden="1"/>
    </xf>
    <xf numFmtId="2" fontId="1" fillId="2" borderId="0" xfId="2" applyNumberFormat="1" applyFill="1" applyAlignment="1" applyProtection="1">
      <alignment vertical="center"/>
      <protection hidden="1"/>
    </xf>
    <xf numFmtId="1" fontId="12" fillId="2" borderId="0" xfId="2" applyNumberFormat="1" applyFont="1" applyFill="1" applyAlignment="1" applyProtection="1">
      <alignment horizontal="center" vertical="center"/>
      <protection hidden="1"/>
    </xf>
    <xf numFmtId="0" fontId="1" fillId="2" borderId="0" xfId="2" applyFill="1" applyAlignment="1" applyProtection="1">
      <alignment horizontal="center" vertical="center"/>
      <protection hidden="1"/>
    </xf>
    <xf numFmtId="1" fontId="10" fillId="2" borderId="1" xfId="2" applyNumberFormat="1" applyFont="1" applyFill="1" applyBorder="1" applyAlignment="1" applyProtection="1">
      <alignment horizontal="center" vertical="center"/>
      <protection hidden="1"/>
    </xf>
    <xf numFmtId="1" fontId="12" fillId="2" borderId="0" xfId="2" applyNumberFormat="1" applyFont="1" applyFill="1" applyAlignment="1" applyProtection="1">
      <alignment horizontal="left" vertical="center"/>
      <protection hidden="1"/>
    </xf>
    <xf numFmtId="0" fontId="14" fillId="2" borderId="0" xfId="2" applyFont="1" applyFill="1" applyAlignment="1" applyProtection="1">
      <alignment vertical="center"/>
      <protection hidden="1"/>
    </xf>
    <xf numFmtId="1" fontId="10" fillId="2" borderId="2" xfId="2" applyNumberFormat="1" applyFont="1" applyFill="1" applyBorder="1" applyAlignment="1" applyProtection="1">
      <alignment horizontal="center" vertical="center"/>
      <protection hidden="1"/>
    </xf>
    <xf numFmtId="1" fontId="10" fillId="2" borderId="1" xfId="2" applyNumberFormat="1" applyFont="1" applyFill="1" applyBorder="1" applyAlignment="1" applyProtection="1">
      <alignment vertical="center"/>
      <protection hidden="1"/>
    </xf>
  </cellXfs>
  <cellStyles count="5">
    <cellStyle name="Comma" xfId="1" builtinId="3"/>
    <cellStyle name="Millares_TRANSACCIONES01092001" xfId="3"/>
    <cellStyle name="Normal" xfId="0" builtinId="0"/>
    <cellStyle name="Normal 2" xfId="4"/>
    <cellStyle name="Normal_TRANSACCIONESSEPTIEMBRE2002-1Quincena" xfId="2"/>
  </cellStyles>
  <dxfs count="41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6688"/>
          <a:ext cx="3607594" cy="912018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419100</xdr:colOff>
      <xdr:row>3</xdr:row>
      <xdr:rowOff>95250</xdr:rowOff>
    </xdr:from>
    <xdr:to>
      <xdr:col>33</xdr:col>
      <xdr:colOff>423527</xdr:colOff>
      <xdr:row>8</xdr:row>
      <xdr:rowOff>193988</xdr:rowOff>
    </xdr:to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88025" y="895350"/>
          <a:ext cx="1918952" cy="1165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Jun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0806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0906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006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106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206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306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406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506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606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706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Precio%20de%20Energ&#237;a%20de%20Jun%20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806201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1906201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006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106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206201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306201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40620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50620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606201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706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0106201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806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290620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300620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Falso/Trans_Pre/TRANSACCIONES_31Falso-Pre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01061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0206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03061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0406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0506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0606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0206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0706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08061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090613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00613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1061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2061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306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406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5061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606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03062013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70613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806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1906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006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106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206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306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406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506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606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04062013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706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806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2906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_pot_300613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Falsos/Trans_pot_31fals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0506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0606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6%20Junio%2013/TRANSACCIONES_0706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RECIOS"/>
      <sheetName val="LIQUIDAC"/>
      <sheetName val="PEAJE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>
        <row r="288">
          <cell r="BU288">
            <v>26835.051919050638</v>
          </cell>
          <cell r="BV288">
            <v>2383697.2264599307</v>
          </cell>
        </row>
        <row r="290">
          <cell r="BU290">
            <v>-340.07696913137005</v>
          </cell>
          <cell r="BV290">
            <v>-66209.869471511265</v>
          </cell>
        </row>
      </sheetData>
      <sheetData sheetId="7">
        <row r="8">
          <cell r="C8" t="str">
            <v>PERIODO: 01.JUNIO.2013 - 30.JUNIO.2013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41433</v>
          </cell>
        </row>
      </sheetData>
      <sheetData sheetId="9"/>
      <sheetData sheetId="10">
        <row r="7">
          <cell r="B7">
            <v>41433</v>
          </cell>
        </row>
      </sheetData>
      <sheetData sheetId="11">
        <row r="7">
          <cell r="B7">
            <v>41433</v>
          </cell>
        </row>
      </sheetData>
      <sheetData sheetId="12">
        <row r="7">
          <cell r="B7">
            <v>41433</v>
          </cell>
        </row>
      </sheetData>
      <sheetData sheetId="13">
        <row r="7">
          <cell r="B7">
            <v>41433</v>
          </cell>
        </row>
      </sheetData>
      <sheetData sheetId="14">
        <row r="36">
          <cell r="B36">
            <v>236.46580149372153</v>
          </cell>
        </row>
      </sheetData>
      <sheetData sheetId="15"/>
      <sheetData sheetId="16">
        <row r="12">
          <cell r="C12">
            <v>159.799286666667</v>
          </cell>
        </row>
        <row r="13">
          <cell r="C13">
            <v>153.683893333333</v>
          </cell>
        </row>
        <row r="14">
          <cell r="C14">
            <v>153.72447</v>
          </cell>
        </row>
        <row r="15">
          <cell r="C15">
            <v>153.70851666666701</v>
          </cell>
        </row>
        <row r="16">
          <cell r="C16">
            <v>153.71272500000001</v>
          </cell>
        </row>
        <row r="17">
          <cell r="C17">
            <v>153.70766333333299</v>
          </cell>
        </row>
        <row r="18">
          <cell r="C18">
            <v>153.80302166666701</v>
          </cell>
        </row>
        <row r="19">
          <cell r="C19">
            <v>155.066</v>
          </cell>
        </row>
        <row r="20">
          <cell r="C20">
            <v>155.066</v>
          </cell>
        </row>
        <row r="21">
          <cell r="C21">
            <v>155.066</v>
          </cell>
        </row>
        <row r="22">
          <cell r="C22">
            <v>155.066</v>
          </cell>
        </row>
        <row r="23">
          <cell r="C23">
            <v>156.058983333333</v>
          </cell>
        </row>
        <row r="24">
          <cell r="C24">
            <v>155.960655</v>
          </cell>
        </row>
        <row r="25">
          <cell r="C25">
            <v>155.96727166666699</v>
          </cell>
        </row>
        <row r="26">
          <cell r="C26">
            <v>156.042393333333</v>
          </cell>
        </row>
        <row r="27">
          <cell r="C27">
            <v>154.73227499999999</v>
          </cell>
        </row>
        <row r="28">
          <cell r="C28">
            <v>153.881226666667</v>
          </cell>
        </row>
        <row r="29">
          <cell r="C29">
            <v>153.95765666666699</v>
          </cell>
        </row>
        <row r="30">
          <cell r="C30">
            <v>155.99372666666699</v>
          </cell>
        </row>
        <row r="31">
          <cell r="C31">
            <v>162.69052500000001</v>
          </cell>
        </row>
        <row r="32">
          <cell r="C32">
            <v>159.89363</v>
          </cell>
        </row>
        <row r="33">
          <cell r="C33">
            <v>155.47616666666701</v>
          </cell>
        </row>
        <row r="34">
          <cell r="C34">
            <v>154.75304</v>
          </cell>
        </row>
        <row r="35">
          <cell r="C35">
            <v>158.547981666667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41434</v>
          </cell>
        </row>
      </sheetData>
      <sheetData sheetId="9"/>
      <sheetData sheetId="10">
        <row r="7">
          <cell r="B7">
            <v>41434</v>
          </cell>
        </row>
      </sheetData>
      <sheetData sheetId="11">
        <row r="7">
          <cell r="B7">
            <v>41434</v>
          </cell>
        </row>
      </sheetData>
      <sheetData sheetId="12">
        <row r="7">
          <cell r="B7">
            <v>41434</v>
          </cell>
        </row>
      </sheetData>
      <sheetData sheetId="13">
        <row r="7">
          <cell r="B7">
            <v>41434</v>
          </cell>
        </row>
      </sheetData>
      <sheetData sheetId="14">
        <row r="36">
          <cell r="B36">
            <v>217.65311801795337</v>
          </cell>
        </row>
      </sheetData>
      <sheetData sheetId="15"/>
      <sheetData sheetId="16">
        <row r="12">
          <cell r="C12">
            <v>152.274935</v>
          </cell>
        </row>
        <row r="13">
          <cell r="C13">
            <v>152.25719333333299</v>
          </cell>
        </row>
        <row r="14">
          <cell r="C14">
            <v>152.67014</v>
          </cell>
        </row>
        <row r="15">
          <cell r="C15">
            <v>150.049521666667</v>
          </cell>
        </row>
        <row r="16">
          <cell r="C16">
            <v>150.373146666667</v>
          </cell>
        </row>
        <row r="17">
          <cell r="C17">
            <v>150.86968666666701</v>
          </cell>
        </row>
        <row r="18">
          <cell r="C18">
            <v>147.99</v>
          </cell>
        </row>
        <row r="19">
          <cell r="C19">
            <v>143.53271166666701</v>
          </cell>
        </row>
        <row r="20">
          <cell r="C20">
            <v>151.983025</v>
          </cell>
        </row>
        <row r="21">
          <cell r="C21">
            <v>154.97877333333301</v>
          </cell>
        </row>
        <row r="22">
          <cell r="C22">
            <v>155.066</v>
          </cell>
        </row>
        <row r="23">
          <cell r="C23">
            <v>155.066</v>
          </cell>
        </row>
        <row r="24">
          <cell r="C24">
            <v>155.066</v>
          </cell>
        </row>
        <row r="25">
          <cell r="C25">
            <v>153.88292000000001</v>
          </cell>
        </row>
        <row r="26">
          <cell r="C26">
            <v>151.73705166666701</v>
          </cell>
        </row>
        <row r="27">
          <cell r="C27">
            <v>150.27514333333301</v>
          </cell>
        </row>
        <row r="28">
          <cell r="C28">
            <v>149.85155666666699</v>
          </cell>
        </row>
        <row r="29">
          <cell r="C29">
            <v>150.28348333333301</v>
          </cell>
        </row>
        <row r="30">
          <cell r="C30">
            <v>157.68965333333301</v>
          </cell>
        </row>
        <row r="31">
          <cell r="C31">
            <v>155.066</v>
          </cell>
        </row>
        <row r="32">
          <cell r="C32">
            <v>155.066</v>
          </cell>
        </row>
        <row r="33">
          <cell r="C33">
            <v>154.912743333333</v>
          </cell>
        </row>
        <row r="34">
          <cell r="C34">
            <v>155.776366666667</v>
          </cell>
        </row>
        <row r="35">
          <cell r="C35">
            <v>157.608151666667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41435</v>
          </cell>
        </row>
      </sheetData>
      <sheetData sheetId="9"/>
      <sheetData sheetId="10">
        <row r="7">
          <cell r="B7">
            <v>41435</v>
          </cell>
        </row>
      </sheetData>
      <sheetData sheetId="11">
        <row r="7">
          <cell r="B7">
            <v>41435</v>
          </cell>
        </row>
      </sheetData>
      <sheetData sheetId="12">
        <row r="7">
          <cell r="B7">
            <v>41435</v>
          </cell>
        </row>
      </sheetData>
      <sheetData sheetId="13">
        <row r="7">
          <cell r="B7">
            <v>41435</v>
          </cell>
        </row>
      </sheetData>
      <sheetData sheetId="14">
        <row r="36">
          <cell r="B36">
            <v>236.34944543533442</v>
          </cell>
        </row>
      </sheetData>
      <sheetData sheetId="15"/>
      <sheetData sheetId="16">
        <row r="12">
          <cell r="C12">
            <v>150.03463333333301</v>
          </cell>
        </row>
        <row r="13">
          <cell r="C13">
            <v>149.08289666666701</v>
          </cell>
        </row>
        <row r="14">
          <cell r="C14">
            <v>150.95575333333301</v>
          </cell>
        </row>
        <row r="15">
          <cell r="C15">
            <v>149.357341666667</v>
          </cell>
        </row>
        <row r="16">
          <cell r="C16">
            <v>149.118306666667</v>
          </cell>
        </row>
        <row r="17">
          <cell r="C17">
            <v>148.88999999999999</v>
          </cell>
        </row>
        <row r="18">
          <cell r="C18">
            <v>152.84014833333299</v>
          </cell>
        </row>
        <row r="19">
          <cell r="C19">
            <v>153.184</v>
          </cell>
        </row>
        <row r="20">
          <cell r="C20">
            <v>155.741238333333</v>
          </cell>
        </row>
        <row r="21">
          <cell r="C21">
            <v>155.00287</v>
          </cell>
        </row>
        <row r="22">
          <cell r="C22">
            <v>158.18826000000001</v>
          </cell>
        </row>
        <row r="23">
          <cell r="C23">
            <v>153.855715</v>
          </cell>
        </row>
        <row r="24">
          <cell r="C24">
            <v>153.84363500000001</v>
          </cell>
        </row>
        <row r="25">
          <cell r="C25">
            <v>154.03548000000001</v>
          </cell>
        </row>
        <row r="26">
          <cell r="C26">
            <v>154.63703000000001</v>
          </cell>
        </row>
        <row r="27">
          <cell r="C27">
            <v>154.05808500000001</v>
          </cell>
        </row>
        <row r="28">
          <cell r="C28">
            <v>154.86316500000001</v>
          </cell>
        </row>
        <row r="29">
          <cell r="C29">
            <v>154.79119</v>
          </cell>
        </row>
        <row r="30">
          <cell r="C30">
            <v>160.17076333333301</v>
          </cell>
        </row>
        <row r="31">
          <cell r="C31">
            <v>161.48997333333301</v>
          </cell>
        </row>
        <row r="32">
          <cell r="C32">
            <v>161.21107000000001</v>
          </cell>
        </row>
        <row r="33">
          <cell r="C33">
            <v>155.56753</v>
          </cell>
        </row>
        <row r="34">
          <cell r="C34">
            <v>153.184</v>
          </cell>
        </row>
        <row r="35">
          <cell r="C35">
            <v>152.327008333333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41436</v>
          </cell>
        </row>
      </sheetData>
      <sheetData sheetId="9"/>
      <sheetData sheetId="10">
        <row r="7">
          <cell r="B7">
            <v>41436</v>
          </cell>
        </row>
      </sheetData>
      <sheetData sheetId="11">
        <row r="7">
          <cell r="B7">
            <v>41436</v>
          </cell>
        </row>
      </sheetData>
      <sheetData sheetId="12">
        <row r="7">
          <cell r="B7">
            <v>41436</v>
          </cell>
        </row>
      </sheetData>
      <sheetData sheetId="13">
        <row r="7">
          <cell r="B7">
            <v>41436</v>
          </cell>
        </row>
      </sheetData>
      <sheetData sheetId="14">
        <row r="36">
          <cell r="B36">
            <v>248.11731671400344</v>
          </cell>
        </row>
      </sheetData>
      <sheetData sheetId="15"/>
      <sheetData sheetId="16">
        <row r="12">
          <cell r="C12">
            <v>151.79130166666701</v>
          </cell>
        </row>
        <row r="13">
          <cell r="C13">
            <v>151.79422500000001</v>
          </cell>
        </row>
        <row r="14">
          <cell r="C14">
            <v>153.78334333333299</v>
          </cell>
        </row>
        <row r="15">
          <cell r="C15">
            <v>152.50024166666699</v>
          </cell>
        </row>
        <row r="16">
          <cell r="C16">
            <v>155.314461666667</v>
          </cell>
        </row>
        <row r="17">
          <cell r="C17">
            <v>152.21524833333299</v>
          </cell>
        </row>
        <row r="18">
          <cell r="C18">
            <v>153.184</v>
          </cell>
        </row>
        <row r="19">
          <cell r="C19">
            <v>153.184</v>
          </cell>
        </row>
        <row r="20">
          <cell r="C20">
            <v>156.71871999999999</v>
          </cell>
        </row>
        <row r="21">
          <cell r="C21">
            <v>153.464541666667</v>
          </cell>
        </row>
        <row r="22">
          <cell r="C22">
            <v>154.20852500000001</v>
          </cell>
        </row>
        <row r="23">
          <cell r="C23">
            <v>162.04484333333301</v>
          </cell>
        </row>
        <row r="24">
          <cell r="C24">
            <v>158.51128333333301</v>
          </cell>
        </row>
        <row r="25">
          <cell r="C25">
            <v>153.37880000000001</v>
          </cell>
        </row>
        <row r="26">
          <cell r="C26">
            <v>154.23677166666701</v>
          </cell>
        </row>
        <row r="27">
          <cell r="C27">
            <v>160.52450833333299</v>
          </cell>
        </row>
        <row r="28">
          <cell r="C28">
            <v>157.99774500000001</v>
          </cell>
        </row>
        <row r="29">
          <cell r="C29">
            <v>153.20441</v>
          </cell>
        </row>
        <row r="30">
          <cell r="C30">
            <v>153.78848833333299</v>
          </cell>
        </row>
        <row r="31">
          <cell r="C31">
            <v>154.52184</v>
          </cell>
        </row>
        <row r="32">
          <cell r="C32">
            <v>155.263393333333</v>
          </cell>
        </row>
        <row r="33">
          <cell r="C33">
            <v>154.33104333333301</v>
          </cell>
        </row>
        <row r="34">
          <cell r="C34">
            <v>152.73370499999999</v>
          </cell>
        </row>
        <row r="35">
          <cell r="C35">
            <v>156.409235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41437</v>
          </cell>
        </row>
      </sheetData>
      <sheetData sheetId="9"/>
      <sheetData sheetId="10">
        <row r="7">
          <cell r="B7">
            <v>41437</v>
          </cell>
        </row>
      </sheetData>
      <sheetData sheetId="11">
        <row r="7">
          <cell r="B7">
            <v>41437</v>
          </cell>
        </row>
      </sheetData>
      <sheetData sheetId="12">
        <row r="7">
          <cell r="B7">
            <v>41437</v>
          </cell>
        </row>
      </sheetData>
      <sheetData sheetId="13">
        <row r="7">
          <cell r="B7">
            <v>41437</v>
          </cell>
        </row>
      </sheetData>
      <sheetData sheetId="14">
        <row r="36">
          <cell r="B36">
            <v>254.05502393404259</v>
          </cell>
        </row>
      </sheetData>
      <sheetData sheetId="15"/>
      <sheetData sheetId="16">
        <row r="12">
          <cell r="C12">
            <v>153.28493499999999</v>
          </cell>
        </row>
        <row r="13">
          <cell r="C13">
            <v>153.184</v>
          </cell>
        </row>
        <row r="14">
          <cell r="C14">
            <v>153.184</v>
          </cell>
        </row>
        <row r="15">
          <cell r="C15">
            <v>153.184</v>
          </cell>
        </row>
        <row r="16">
          <cell r="C16">
            <v>153.184</v>
          </cell>
        </row>
        <row r="17">
          <cell r="C17">
            <v>153.184</v>
          </cell>
        </row>
        <row r="18">
          <cell r="C18">
            <v>153.184</v>
          </cell>
        </row>
        <row r="19">
          <cell r="C19">
            <v>154.86935333333301</v>
          </cell>
        </row>
        <row r="20">
          <cell r="C20">
            <v>156.839836666667</v>
          </cell>
        </row>
        <row r="21">
          <cell r="C21">
            <v>153.79915500000001</v>
          </cell>
        </row>
        <row r="22">
          <cell r="C22">
            <v>154.461148333333</v>
          </cell>
        </row>
        <row r="23">
          <cell r="C23">
            <v>153.798621666667</v>
          </cell>
        </row>
        <row r="24">
          <cell r="C24">
            <v>153.36153166666699</v>
          </cell>
        </row>
        <row r="25">
          <cell r="C25">
            <v>154.005063333333</v>
          </cell>
        </row>
        <row r="26">
          <cell r="C26">
            <v>154.58342999999999</v>
          </cell>
        </row>
        <row r="27">
          <cell r="C27">
            <v>154.64241166666699</v>
          </cell>
        </row>
        <row r="28">
          <cell r="C28">
            <v>154.46695666666699</v>
          </cell>
        </row>
        <row r="29">
          <cell r="C29">
            <v>153.78503333333299</v>
          </cell>
        </row>
        <row r="30">
          <cell r="C30">
            <v>162.935665</v>
          </cell>
        </row>
        <row r="31">
          <cell r="C31">
            <v>165.503778333333</v>
          </cell>
        </row>
        <row r="32">
          <cell r="C32">
            <v>163.49865666666699</v>
          </cell>
        </row>
        <row r="33">
          <cell r="C33">
            <v>155.38559333333299</v>
          </cell>
        </row>
        <row r="34">
          <cell r="C34">
            <v>153.791118333333</v>
          </cell>
        </row>
        <row r="35">
          <cell r="C35">
            <v>153.184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41438</v>
          </cell>
        </row>
      </sheetData>
      <sheetData sheetId="9"/>
      <sheetData sheetId="10">
        <row r="7">
          <cell r="B7">
            <v>41438</v>
          </cell>
        </row>
      </sheetData>
      <sheetData sheetId="11">
        <row r="7">
          <cell r="B7">
            <v>41438</v>
          </cell>
        </row>
      </sheetData>
      <sheetData sheetId="12">
        <row r="7">
          <cell r="B7">
            <v>41438</v>
          </cell>
        </row>
      </sheetData>
      <sheetData sheetId="13">
        <row r="7">
          <cell r="B7">
            <v>41438</v>
          </cell>
        </row>
      </sheetData>
      <sheetData sheetId="14">
        <row r="36">
          <cell r="B36">
            <v>242.82994826300899</v>
          </cell>
        </row>
      </sheetData>
      <sheetData sheetId="15"/>
      <sheetData sheetId="16">
        <row r="12">
          <cell r="C12">
            <v>153.184</v>
          </cell>
        </row>
        <row r="13">
          <cell r="C13">
            <v>152.96053000000001</v>
          </cell>
        </row>
        <row r="14">
          <cell r="C14">
            <v>153.749875</v>
          </cell>
        </row>
        <row r="15">
          <cell r="C15">
            <v>150.63667833333301</v>
          </cell>
        </row>
        <row r="16">
          <cell r="C16">
            <v>153.18010333333299</v>
          </cell>
        </row>
        <row r="17">
          <cell r="C17">
            <v>154.42495500000001</v>
          </cell>
        </row>
        <row r="18">
          <cell r="C18">
            <v>153.184</v>
          </cell>
        </row>
        <row r="19">
          <cell r="C19">
            <v>155.128653333334</v>
          </cell>
        </row>
        <row r="20">
          <cell r="C20">
            <v>171.40258666666699</v>
          </cell>
        </row>
        <row r="21">
          <cell r="C21">
            <v>164.73967500000001</v>
          </cell>
        </row>
        <row r="22">
          <cell r="C22">
            <v>163.15360999999999</v>
          </cell>
        </row>
        <row r="23">
          <cell r="C23">
            <v>161.36927666666699</v>
          </cell>
        </row>
        <row r="24">
          <cell r="C24">
            <v>161.62470999999999</v>
          </cell>
        </row>
        <row r="25">
          <cell r="C25">
            <v>162.28301833333299</v>
          </cell>
        </row>
        <row r="26">
          <cell r="C26">
            <v>162.14580000000001</v>
          </cell>
        </row>
        <row r="27">
          <cell r="C27">
            <v>161.144213333333</v>
          </cell>
        </row>
        <row r="28">
          <cell r="C28">
            <v>154.55875333333299</v>
          </cell>
        </row>
        <row r="29">
          <cell r="C29">
            <v>153.40935500000001</v>
          </cell>
        </row>
        <row r="30">
          <cell r="C30">
            <v>159.30934500000001</v>
          </cell>
        </row>
        <row r="31">
          <cell r="C31">
            <v>159.25796500000001</v>
          </cell>
        </row>
        <row r="32">
          <cell r="C32">
            <v>153.85299000000001</v>
          </cell>
        </row>
        <row r="33">
          <cell r="C33">
            <v>154.843191666667</v>
          </cell>
        </row>
        <row r="34">
          <cell r="C34">
            <v>154.25916333333299</v>
          </cell>
        </row>
        <row r="35">
          <cell r="C35">
            <v>153.00024166666699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41439</v>
          </cell>
        </row>
      </sheetData>
      <sheetData sheetId="9"/>
      <sheetData sheetId="10">
        <row r="7">
          <cell r="B7">
            <v>41439</v>
          </cell>
        </row>
      </sheetData>
      <sheetData sheetId="11">
        <row r="7">
          <cell r="B7">
            <v>41439</v>
          </cell>
        </row>
      </sheetData>
      <sheetData sheetId="12">
        <row r="7">
          <cell r="B7">
            <v>41439</v>
          </cell>
        </row>
      </sheetData>
      <sheetData sheetId="13">
        <row r="7">
          <cell r="B7">
            <v>41439</v>
          </cell>
        </row>
      </sheetData>
      <sheetData sheetId="14">
        <row r="36">
          <cell r="B36">
            <v>227.31621530334371</v>
          </cell>
        </row>
      </sheetData>
      <sheetData sheetId="15"/>
      <sheetData sheetId="16">
        <row r="12">
          <cell r="C12">
            <v>153.184</v>
          </cell>
        </row>
        <row r="13">
          <cell r="C13">
            <v>153.184</v>
          </cell>
        </row>
        <row r="14">
          <cell r="C14">
            <v>153.184</v>
          </cell>
        </row>
        <row r="15">
          <cell r="C15">
            <v>153.184</v>
          </cell>
        </row>
        <row r="16">
          <cell r="C16">
            <v>153.184</v>
          </cell>
        </row>
        <row r="17">
          <cell r="C17">
            <v>153.184</v>
          </cell>
        </row>
        <row r="18">
          <cell r="C18">
            <v>153.184</v>
          </cell>
        </row>
        <row r="19">
          <cell r="C19">
            <v>156.80842166666699</v>
          </cell>
        </row>
        <row r="20">
          <cell r="C20">
            <v>154.54117333333301</v>
          </cell>
        </row>
        <row r="21">
          <cell r="C21">
            <v>161.24668666666699</v>
          </cell>
        </row>
        <row r="22">
          <cell r="C22">
            <v>164.03120000000001</v>
          </cell>
        </row>
        <row r="23">
          <cell r="C23">
            <v>161.29810499999999</v>
          </cell>
        </row>
        <row r="24">
          <cell r="C24">
            <v>160.76154</v>
          </cell>
        </row>
        <row r="25">
          <cell r="C25">
            <v>162.83904833333301</v>
          </cell>
        </row>
        <row r="26">
          <cell r="C26">
            <v>164.01921166666699</v>
          </cell>
        </row>
        <row r="27">
          <cell r="C27">
            <v>162.58056833333299</v>
          </cell>
        </row>
        <row r="28">
          <cell r="C28">
            <v>165.33343500000001</v>
          </cell>
        </row>
        <row r="29">
          <cell r="C29">
            <v>161.348563333333</v>
          </cell>
        </row>
        <row r="30">
          <cell r="C30">
            <v>159.24351999999999</v>
          </cell>
        </row>
        <row r="31">
          <cell r="C31">
            <v>161.450705</v>
          </cell>
        </row>
        <row r="32">
          <cell r="C32">
            <v>156.06690166666701</v>
          </cell>
        </row>
        <row r="33">
          <cell r="C33">
            <v>153.184</v>
          </cell>
        </row>
        <row r="34">
          <cell r="C34">
            <v>153.184</v>
          </cell>
        </row>
        <row r="35">
          <cell r="C35">
            <v>156.19851666666699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41440</v>
          </cell>
        </row>
      </sheetData>
      <sheetData sheetId="9"/>
      <sheetData sheetId="10">
        <row r="7">
          <cell r="B7">
            <v>41440</v>
          </cell>
        </row>
      </sheetData>
      <sheetData sheetId="11">
        <row r="7">
          <cell r="B7">
            <v>41440</v>
          </cell>
        </row>
      </sheetData>
      <sheetData sheetId="12">
        <row r="7">
          <cell r="B7">
            <v>41440</v>
          </cell>
        </row>
      </sheetData>
      <sheetData sheetId="13">
        <row r="7">
          <cell r="B7">
            <v>41440</v>
          </cell>
        </row>
      </sheetData>
      <sheetData sheetId="14">
        <row r="36">
          <cell r="B36">
            <v>212.88085096961794</v>
          </cell>
        </row>
      </sheetData>
      <sheetData sheetId="15"/>
      <sheetData sheetId="16">
        <row r="12">
          <cell r="C12">
            <v>150.73086166666701</v>
          </cell>
        </row>
        <row r="13">
          <cell r="C13">
            <v>150.44980000000001</v>
          </cell>
        </row>
        <row r="14">
          <cell r="C14">
            <v>152.495546666667</v>
          </cell>
        </row>
        <row r="15">
          <cell r="C15">
            <v>153.46300833333299</v>
          </cell>
        </row>
        <row r="16">
          <cell r="C16">
            <v>152.36510000000001</v>
          </cell>
        </row>
        <row r="17">
          <cell r="C17">
            <v>153.02266666666699</v>
          </cell>
        </row>
        <row r="18">
          <cell r="C18">
            <v>153.16576499999999</v>
          </cell>
        </row>
        <row r="19">
          <cell r="C19">
            <v>153.184</v>
          </cell>
        </row>
        <row r="20">
          <cell r="C20">
            <v>157.558325</v>
          </cell>
        </row>
        <row r="21">
          <cell r="C21">
            <v>153.722608333333</v>
          </cell>
        </row>
        <row r="22">
          <cell r="C22">
            <v>153.51113166666701</v>
          </cell>
        </row>
        <row r="23">
          <cell r="C23">
            <v>153.753723333333</v>
          </cell>
        </row>
        <row r="24">
          <cell r="C24">
            <v>153.79165333333299</v>
          </cell>
        </row>
        <row r="25">
          <cell r="C25">
            <v>153.80455166666701</v>
          </cell>
        </row>
        <row r="26">
          <cell r="C26">
            <v>153.80949166666699</v>
          </cell>
        </row>
        <row r="27">
          <cell r="C27">
            <v>155.34129833333299</v>
          </cell>
        </row>
        <row r="28">
          <cell r="C28">
            <v>153.184</v>
          </cell>
        </row>
        <row r="29">
          <cell r="C29">
            <v>153.184</v>
          </cell>
        </row>
        <row r="30">
          <cell r="C30">
            <v>162.35572833333299</v>
          </cell>
        </row>
        <row r="31">
          <cell r="C31">
            <v>164.01662833333299</v>
          </cell>
        </row>
        <row r="32">
          <cell r="C32">
            <v>161.272758333333</v>
          </cell>
        </row>
        <row r="33">
          <cell r="C33">
            <v>158.52576166666699</v>
          </cell>
        </row>
        <row r="34">
          <cell r="C34">
            <v>153.184</v>
          </cell>
        </row>
        <row r="35">
          <cell r="C35">
            <v>153.184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41441</v>
          </cell>
        </row>
      </sheetData>
      <sheetData sheetId="9"/>
      <sheetData sheetId="10">
        <row r="7">
          <cell r="B7">
            <v>41441</v>
          </cell>
        </row>
      </sheetData>
      <sheetData sheetId="11">
        <row r="7">
          <cell r="B7">
            <v>41441</v>
          </cell>
        </row>
      </sheetData>
      <sheetData sheetId="12">
        <row r="7">
          <cell r="B7">
            <v>41441</v>
          </cell>
        </row>
      </sheetData>
      <sheetData sheetId="13">
        <row r="7">
          <cell r="B7">
            <v>41441</v>
          </cell>
        </row>
      </sheetData>
      <sheetData sheetId="14">
        <row r="36">
          <cell r="B36">
            <v>194.56044243716167</v>
          </cell>
        </row>
      </sheetData>
      <sheetData sheetId="15"/>
      <sheetData sheetId="16">
        <row r="12">
          <cell r="C12">
            <v>153.184</v>
          </cell>
        </row>
        <row r="13">
          <cell r="C13">
            <v>153.184</v>
          </cell>
        </row>
        <row r="14">
          <cell r="C14">
            <v>153.184</v>
          </cell>
        </row>
        <row r="15">
          <cell r="C15">
            <v>153.184</v>
          </cell>
        </row>
        <row r="16">
          <cell r="C16">
            <v>153.184</v>
          </cell>
        </row>
        <row r="17">
          <cell r="C17">
            <v>153.184</v>
          </cell>
        </row>
        <row r="18">
          <cell r="C18">
            <v>154.825461666667</v>
          </cell>
        </row>
        <row r="19">
          <cell r="C19">
            <v>153.184</v>
          </cell>
        </row>
        <row r="20">
          <cell r="C20">
            <v>153.184</v>
          </cell>
        </row>
        <row r="21">
          <cell r="C21">
            <v>153.184</v>
          </cell>
        </row>
        <row r="22">
          <cell r="C22">
            <v>153.184</v>
          </cell>
        </row>
        <row r="23">
          <cell r="C23">
            <v>153.184</v>
          </cell>
        </row>
        <row r="24">
          <cell r="C24">
            <v>153.184</v>
          </cell>
        </row>
        <row r="25">
          <cell r="C25">
            <v>153.184</v>
          </cell>
        </row>
        <row r="26">
          <cell r="C26">
            <v>153.184</v>
          </cell>
        </row>
        <row r="27">
          <cell r="C27">
            <v>153.184</v>
          </cell>
        </row>
        <row r="28">
          <cell r="C28">
            <v>153.184</v>
          </cell>
        </row>
        <row r="29">
          <cell r="C29">
            <v>153.184</v>
          </cell>
        </row>
        <row r="30">
          <cell r="C30">
            <v>159.05888999999999</v>
          </cell>
        </row>
        <row r="31">
          <cell r="C31">
            <v>162.83603333333301</v>
          </cell>
        </row>
        <row r="32">
          <cell r="C32">
            <v>159.98355166666701</v>
          </cell>
        </row>
        <row r="33">
          <cell r="C33">
            <v>160.690116666667</v>
          </cell>
        </row>
        <row r="34">
          <cell r="C34">
            <v>162.53779499999999</v>
          </cell>
        </row>
        <row r="35">
          <cell r="C35">
            <v>154.382833333333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41442</v>
          </cell>
        </row>
      </sheetData>
      <sheetData sheetId="9"/>
      <sheetData sheetId="10">
        <row r="7">
          <cell r="B7">
            <v>41442</v>
          </cell>
        </row>
      </sheetData>
      <sheetData sheetId="11">
        <row r="7">
          <cell r="B7">
            <v>41442</v>
          </cell>
        </row>
      </sheetData>
      <sheetData sheetId="12">
        <row r="7">
          <cell r="B7">
            <v>41442</v>
          </cell>
        </row>
      </sheetData>
      <sheetData sheetId="13">
        <row r="7">
          <cell r="B7">
            <v>41442</v>
          </cell>
        </row>
      </sheetData>
      <sheetData sheetId="14">
        <row r="36">
          <cell r="B36">
            <v>213.32888283946789</v>
          </cell>
        </row>
      </sheetData>
      <sheetData sheetId="15"/>
      <sheetData sheetId="16">
        <row r="12">
          <cell r="C12">
            <v>161.50649833333301</v>
          </cell>
        </row>
        <row r="13">
          <cell r="C13">
            <v>153.81200000000001</v>
          </cell>
        </row>
        <row r="14">
          <cell r="C14">
            <v>153.81200000000001</v>
          </cell>
        </row>
        <row r="15">
          <cell r="C15">
            <v>153.81200000000001</v>
          </cell>
        </row>
        <row r="16">
          <cell r="C16">
            <v>153.81200000000001</v>
          </cell>
        </row>
        <row r="17">
          <cell r="C17">
            <v>153.81200000000001</v>
          </cell>
        </row>
        <row r="18">
          <cell r="C18">
            <v>159.798601666667</v>
          </cell>
        </row>
        <row r="19">
          <cell r="C19">
            <v>161.18199999999999</v>
          </cell>
        </row>
        <row r="20">
          <cell r="C20">
            <v>164.026868333333</v>
          </cell>
        </row>
        <row r="21">
          <cell r="C21">
            <v>166.28455</v>
          </cell>
        </row>
        <row r="22">
          <cell r="C22">
            <v>163.40199999999999</v>
          </cell>
        </row>
        <row r="23">
          <cell r="C23">
            <v>163.40199999999999</v>
          </cell>
        </row>
        <row r="24">
          <cell r="C24">
            <v>163.48278666666701</v>
          </cell>
        </row>
        <row r="25">
          <cell r="C25">
            <v>163.40927500000001</v>
          </cell>
        </row>
        <row r="26">
          <cell r="C26">
            <v>165.33412999999999</v>
          </cell>
        </row>
        <row r="27">
          <cell r="C27">
            <v>164.103581666667</v>
          </cell>
        </row>
        <row r="28">
          <cell r="C28">
            <v>166.539578333333</v>
          </cell>
        </row>
        <row r="29">
          <cell r="C29">
            <v>163.27196333333299</v>
          </cell>
        </row>
        <row r="30">
          <cell r="C30">
            <v>164.72128333333299</v>
          </cell>
        </row>
        <row r="31">
          <cell r="C31">
            <v>164.23699999999999</v>
          </cell>
        </row>
        <row r="32">
          <cell r="C32">
            <v>165.699723333333</v>
          </cell>
        </row>
        <row r="33">
          <cell r="C33">
            <v>168.87554666666699</v>
          </cell>
        </row>
        <row r="34">
          <cell r="C34">
            <v>162.55166</v>
          </cell>
        </row>
        <row r="35">
          <cell r="C35">
            <v>158.46964666666699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DIF"/>
      <sheetName val="Chart4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/>
      <sheetData sheetId="1"/>
      <sheetData sheetId="2"/>
      <sheetData sheetId="3">
        <row r="4">
          <cell r="C4">
            <v>41426</v>
          </cell>
          <cell r="D4">
            <v>41427</v>
          </cell>
          <cell r="E4">
            <v>41428</v>
          </cell>
          <cell r="F4">
            <v>41429</v>
          </cell>
          <cell r="G4">
            <v>41430</v>
          </cell>
          <cell r="H4">
            <v>41431</v>
          </cell>
          <cell r="I4">
            <v>41432</v>
          </cell>
          <cell r="J4">
            <v>41433</v>
          </cell>
          <cell r="K4">
            <v>41434</v>
          </cell>
          <cell r="L4">
            <v>41435</v>
          </cell>
          <cell r="M4">
            <v>41436</v>
          </cell>
          <cell r="N4">
            <v>41437</v>
          </cell>
          <cell r="O4">
            <v>41438</v>
          </cell>
          <cell r="P4">
            <v>41439</v>
          </cell>
          <cell r="Q4">
            <v>41440</v>
          </cell>
          <cell r="R4">
            <v>41441</v>
          </cell>
          <cell r="S4">
            <v>41442</v>
          </cell>
          <cell r="T4">
            <v>41443</v>
          </cell>
          <cell r="U4">
            <v>41444</v>
          </cell>
          <cell r="V4">
            <v>41445</v>
          </cell>
          <cell r="W4">
            <v>41446</v>
          </cell>
          <cell r="X4">
            <v>41447</v>
          </cell>
          <cell r="Y4">
            <v>41448</v>
          </cell>
          <cell r="Z4">
            <v>41449</v>
          </cell>
          <cell r="AA4">
            <v>41450</v>
          </cell>
          <cell r="AB4">
            <v>41451</v>
          </cell>
          <cell r="AC4">
            <v>41452</v>
          </cell>
          <cell r="AD4">
            <v>41453</v>
          </cell>
          <cell r="AE4">
            <v>41454</v>
          </cell>
          <cell r="AF4">
            <v>41455</v>
          </cell>
        </row>
        <row r="29">
          <cell r="C29">
            <v>3805.4490716666687</v>
          </cell>
          <cell r="D29">
            <v>3779.9944250000008</v>
          </cell>
          <cell r="E29">
            <v>3829.4449649999983</v>
          </cell>
          <cell r="F29">
            <v>3868.0730749999993</v>
          </cell>
          <cell r="G29">
            <v>3815.5569966666662</v>
          </cell>
          <cell r="H29">
            <v>3836.3361100000002</v>
          </cell>
          <cell r="I29">
            <v>3781.8204149999997</v>
          </cell>
          <cell r="J29">
            <v>3736.3591083333349</v>
          </cell>
          <cell r="K29">
            <v>3664.3262033333335</v>
          </cell>
          <cell r="L29">
            <v>3696.430093333332</v>
          </cell>
          <cell r="M29">
            <v>3715.1046749999996</v>
          </cell>
          <cell r="N29">
            <v>3725.3002883333334</v>
          </cell>
          <cell r="O29">
            <v>3776.8026900000004</v>
          </cell>
          <cell r="P29">
            <v>3786.4235966666679</v>
          </cell>
          <cell r="Q29">
            <v>3713.0764083333333</v>
          </cell>
          <cell r="R29">
            <v>3718.4426816666678</v>
          </cell>
          <cell r="S29">
            <v>3879.358693333334</v>
          </cell>
          <cell r="T29">
            <v>3889.4260116666683</v>
          </cell>
          <cell r="U29">
            <v>3873.9606999999996</v>
          </cell>
          <cell r="V29">
            <v>3868.002113333333</v>
          </cell>
          <cell r="W29">
            <v>3863.6260583333337</v>
          </cell>
          <cell r="X29">
            <v>3781.8270749999979</v>
          </cell>
          <cell r="Y29">
            <v>3740.0295399999991</v>
          </cell>
          <cell r="Z29">
            <v>3893.8909766666661</v>
          </cell>
          <cell r="AA29">
            <v>3863.2953383333343</v>
          </cell>
          <cell r="AB29">
            <v>3922.0364033333326</v>
          </cell>
          <cell r="AC29">
            <v>3933.1460216666674</v>
          </cell>
          <cell r="AD29">
            <v>3919.2386983333336</v>
          </cell>
          <cell r="AE29">
            <v>3899.5992449999994</v>
          </cell>
          <cell r="AF29">
            <v>3890.8491083333342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41443</v>
          </cell>
        </row>
      </sheetData>
      <sheetData sheetId="9"/>
      <sheetData sheetId="10">
        <row r="7">
          <cell r="B7">
            <v>41443</v>
          </cell>
        </row>
      </sheetData>
      <sheetData sheetId="11">
        <row r="7">
          <cell r="B7">
            <v>41443</v>
          </cell>
        </row>
      </sheetData>
      <sheetData sheetId="12">
        <row r="7">
          <cell r="B7">
            <v>41443</v>
          </cell>
        </row>
      </sheetData>
      <sheetData sheetId="13">
        <row r="7">
          <cell r="B7">
            <v>41443</v>
          </cell>
        </row>
      </sheetData>
      <sheetData sheetId="14">
        <row r="36">
          <cell r="B36">
            <v>242.67115797159522</v>
          </cell>
        </row>
      </sheetData>
      <sheetData sheetId="15"/>
      <sheetData sheetId="16">
        <row r="12">
          <cell r="C12">
            <v>157.24380333333301</v>
          </cell>
        </row>
        <row r="13">
          <cell r="C13">
            <v>157.229615</v>
          </cell>
        </row>
        <row r="14">
          <cell r="C14">
            <v>155.22839166666699</v>
          </cell>
        </row>
        <row r="15">
          <cell r="C15">
            <v>156.68122500000001</v>
          </cell>
        </row>
        <row r="16">
          <cell r="C16">
            <v>161.766651666667</v>
          </cell>
        </row>
        <row r="17">
          <cell r="C17">
            <v>159.575211666667</v>
          </cell>
        </row>
        <row r="18">
          <cell r="C18">
            <v>164.435215</v>
          </cell>
        </row>
        <row r="19">
          <cell r="C19">
            <v>163.204788333333</v>
          </cell>
        </row>
        <row r="20">
          <cell r="C20">
            <v>161.187356666667</v>
          </cell>
        </row>
        <row r="21">
          <cell r="C21">
            <v>167.814423333333</v>
          </cell>
        </row>
        <row r="22">
          <cell r="C22">
            <v>163.23708500000001</v>
          </cell>
        </row>
        <row r="23">
          <cell r="C23">
            <v>166.30113</v>
          </cell>
        </row>
        <row r="24">
          <cell r="C24">
            <v>163.531231666667</v>
          </cell>
        </row>
        <row r="25">
          <cell r="C25">
            <v>163.53604833333301</v>
          </cell>
        </row>
        <row r="26">
          <cell r="C26">
            <v>163.56873166666699</v>
          </cell>
        </row>
        <row r="27">
          <cell r="C27">
            <v>163.56036166666701</v>
          </cell>
        </row>
        <row r="28">
          <cell r="C28">
            <v>166.620141666667</v>
          </cell>
        </row>
        <row r="29">
          <cell r="C29">
            <v>163.33005499999999</v>
          </cell>
        </row>
        <row r="30">
          <cell r="C30">
            <v>162.843388333333</v>
          </cell>
        </row>
        <row r="31">
          <cell r="C31">
            <v>163.40199999999999</v>
          </cell>
        </row>
        <row r="32">
          <cell r="C32">
            <v>163.40199999999999</v>
          </cell>
        </row>
        <row r="33">
          <cell r="C33">
            <v>165.433271666667</v>
          </cell>
        </row>
        <row r="34">
          <cell r="C34">
            <v>161.45104166666701</v>
          </cell>
        </row>
        <row r="35">
          <cell r="C35">
            <v>154.84284333333301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41444</v>
          </cell>
        </row>
      </sheetData>
      <sheetData sheetId="9"/>
      <sheetData sheetId="10">
        <row r="7">
          <cell r="B7">
            <v>41444</v>
          </cell>
        </row>
      </sheetData>
      <sheetData sheetId="11">
        <row r="7">
          <cell r="B7">
            <v>41444</v>
          </cell>
        </row>
      </sheetData>
      <sheetData sheetId="12">
        <row r="7">
          <cell r="B7">
            <v>41444</v>
          </cell>
        </row>
      </sheetData>
      <sheetData sheetId="13">
        <row r="7">
          <cell r="B7">
            <v>41444</v>
          </cell>
        </row>
      </sheetData>
      <sheetData sheetId="14">
        <row r="36">
          <cell r="B36">
            <v>243.77391397044948</v>
          </cell>
        </row>
      </sheetData>
      <sheetData sheetId="15"/>
      <sheetData sheetId="16">
        <row r="12">
          <cell r="C12">
            <v>153.81200000000001</v>
          </cell>
        </row>
        <row r="13">
          <cell r="C13">
            <v>153.812276666667</v>
          </cell>
        </row>
        <row r="14">
          <cell r="C14">
            <v>154.140625</v>
          </cell>
        </row>
        <row r="15">
          <cell r="C15">
            <v>154.993378333333</v>
          </cell>
        </row>
        <row r="16">
          <cell r="C16">
            <v>154.98814666666701</v>
          </cell>
        </row>
        <row r="17">
          <cell r="C17">
            <v>153.81200000000001</v>
          </cell>
        </row>
        <row r="18">
          <cell r="C18">
            <v>161.97688333333301</v>
          </cell>
        </row>
        <row r="19">
          <cell r="C19">
            <v>162.380756666667</v>
          </cell>
        </row>
        <row r="20">
          <cell r="C20">
            <v>164.79408000000001</v>
          </cell>
        </row>
        <row r="21">
          <cell r="C21">
            <v>164.402083333333</v>
          </cell>
        </row>
        <row r="22">
          <cell r="C22">
            <v>163.39104</v>
          </cell>
        </row>
        <row r="23">
          <cell r="C23">
            <v>165.112243333333</v>
          </cell>
        </row>
        <row r="24">
          <cell r="C24">
            <v>165.24813166666701</v>
          </cell>
        </row>
        <row r="25">
          <cell r="C25">
            <v>164.689308333333</v>
          </cell>
        </row>
        <row r="26">
          <cell r="C26">
            <v>163.471743333333</v>
          </cell>
        </row>
        <row r="27">
          <cell r="C27">
            <v>163.40398500000001</v>
          </cell>
        </row>
        <row r="28">
          <cell r="C28">
            <v>165.58547166666699</v>
          </cell>
        </row>
        <row r="29">
          <cell r="C29">
            <v>163.138231666667</v>
          </cell>
        </row>
        <row r="30">
          <cell r="C30">
            <v>164.87498333333301</v>
          </cell>
        </row>
        <row r="31">
          <cell r="C31">
            <v>163.40199999999999</v>
          </cell>
        </row>
        <row r="32">
          <cell r="C32">
            <v>165.01897333333301</v>
          </cell>
        </row>
        <row r="33">
          <cell r="C33">
            <v>162.81298166666701</v>
          </cell>
        </row>
        <row r="34">
          <cell r="C34">
            <v>162.655466666667</v>
          </cell>
        </row>
        <row r="35">
          <cell r="C35">
            <v>162.04391000000001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41445</v>
          </cell>
        </row>
      </sheetData>
      <sheetData sheetId="9"/>
      <sheetData sheetId="10">
        <row r="7">
          <cell r="B7">
            <v>41445</v>
          </cell>
        </row>
      </sheetData>
      <sheetData sheetId="11">
        <row r="7">
          <cell r="B7">
            <v>41445</v>
          </cell>
        </row>
      </sheetData>
      <sheetData sheetId="12">
        <row r="7">
          <cell r="B7">
            <v>41445</v>
          </cell>
        </row>
      </sheetData>
      <sheetData sheetId="13">
        <row r="7">
          <cell r="B7">
            <v>41445</v>
          </cell>
        </row>
      </sheetData>
      <sheetData sheetId="14">
        <row r="36">
          <cell r="B36">
            <v>232.9118339866198</v>
          </cell>
        </row>
      </sheetData>
      <sheetData sheetId="15"/>
      <sheetData sheetId="16">
        <row r="12">
          <cell r="C12">
            <v>157.26660833333301</v>
          </cell>
        </row>
        <row r="13">
          <cell r="C13">
            <v>154.329996666667</v>
          </cell>
        </row>
        <row r="14">
          <cell r="C14">
            <v>153.81200000000001</v>
          </cell>
        </row>
        <row r="15">
          <cell r="C15">
            <v>153.81200000000001</v>
          </cell>
        </row>
        <row r="16">
          <cell r="C16">
            <v>154.45721499999999</v>
          </cell>
        </row>
        <row r="17">
          <cell r="C17">
            <v>154.619</v>
          </cell>
        </row>
        <row r="18">
          <cell r="C18">
            <v>161.18199999999999</v>
          </cell>
        </row>
        <row r="19">
          <cell r="C19">
            <v>163.796693333333</v>
          </cell>
        </row>
        <row r="20">
          <cell r="C20">
            <v>164.967471666667</v>
          </cell>
        </row>
        <row r="21">
          <cell r="C21">
            <v>161.21423666666701</v>
          </cell>
        </row>
        <row r="22">
          <cell r="C22">
            <v>163.15191833333299</v>
          </cell>
        </row>
        <row r="23">
          <cell r="C23">
            <v>163.40199999999999</v>
          </cell>
        </row>
        <row r="24">
          <cell r="C24">
            <v>163.40199999999999</v>
          </cell>
        </row>
        <row r="25">
          <cell r="C25">
            <v>163.173168333333</v>
          </cell>
        </row>
        <row r="26">
          <cell r="C26">
            <v>164.94865999999999</v>
          </cell>
        </row>
        <row r="27">
          <cell r="C27">
            <v>164.50966</v>
          </cell>
        </row>
        <row r="28">
          <cell r="C28">
            <v>163.73508166666701</v>
          </cell>
        </row>
        <row r="29">
          <cell r="C29">
            <v>162.559425</v>
          </cell>
        </row>
        <row r="30">
          <cell r="C30">
            <v>169.57350333333301</v>
          </cell>
        </row>
        <row r="31">
          <cell r="C31">
            <v>163.40199999999999</v>
          </cell>
        </row>
        <row r="32">
          <cell r="C32">
            <v>163.43725499999999</v>
          </cell>
        </row>
        <row r="33">
          <cell r="C33">
            <v>166.330273333333</v>
          </cell>
        </row>
        <row r="34">
          <cell r="C34">
            <v>158.096646666667</v>
          </cell>
        </row>
        <row r="35">
          <cell r="C35">
            <v>158.82329999999999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41446</v>
          </cell>
        </row>
      </sheetData>
      <sheetData sheetId="9"/>
      <sheetData sheetId="10">
        <row r="7">
          <cell r="B7">
            <v>41446</v>
          </cell>
        </row>
      </sheetData>
      <sheetData sheetId="11">
        <row r="7">
          <cell r="B7">
            <v>41446</v>
          </cell>
        </row>
      </sheetData>
      <sheetData sheetId="12">
        <row r="7">
          <cell r="B7">
            <v>41446</v>
          </cell>
        </row>
      </sheetData>
      <sheetData sheetId="13">
        <row r="7">
          <cell r="B7">
            <v>41446</v>
          </cell>
        </row>
      </sheetData>
      <sheetData sheetId="14">
        <row r="36">
          <cell r="B36">
            <v>223.4960856523648</v>
          </cell>
        </row>
      </sheetData>
      <sheetData sheetId="15"/>
      <sheetData sheetId="16">
        <row r="12">
          <cell r="C12">
            <v>156.73475666666701</v>
          </cell>
        </row>
        <row r="13">
          <cell r="C13">
            <v>153.81200000000001</v>
          </cell>
        </row>
        <row r="14">
          <cell r="C14">
            <v>153.81200000000001</v>
          </cell>
        </row>
        <row r="15">
          <cell r="C15">
            <v>155.72916499999999</v>
          </cell>
        </row>
        <row r="16">
          <cell r="C16">
            <v>155.43866499999999</v>
          </cell>
        </row>
        <row r="17">
          <cell r="C17">
            <v>154.092085</v>
          </cell>
        </row>
        <row r="18">
          <cell r="C18">
            <v>159.53853000000001</v>
          </cell>
        </row>
        <row r="19">
          <cell r="C19">
            <v>152.73681666666701</v>
          </cell>
        </row>
        <row r="20">
          <cell r="C20">
            <v>162.071638333333</v>
          </cell>
        </row>
        <row r="21">
          <cell r="C21">
            <v>163.133626666667</v>
          </cell>
        </row>
        <row r="22">
          <cell r="C22">
            <v>163.40199999999999</v>
          </cell>
        </row>
        <row r="23">
          <cell r="C23">
            <v>163.40199999999999</v>
          </cell>
        </row>
        <row r="24">
          <cell r="C24">
            <v>163.40199999999999</v>
          </cell>
        </row>
        <row r="25">
          <cell r="C25">
            <v>163.40199999999999</v>
          </cell>
        </row>
        <row r="26">
          <cell r="C26">
            <v>163.40199999999999</v>
          </cell>
        </row>
        <row r="27">
          <cell r="C27">
            <v>163.40199999999999</v>
          </cell>
        </row>
        <row r="28">
          <cell r="C28">
            <v>162.478915</v>
          </cell>
        </row>
        <row r="29">
          <cell r="C29">
            <v>166.81925166666699</v>
          </cell>
        </row>
        <row r="30">
          <cell r="C30">
            <v>167.30350999999999</v>
          </cell>
        </row>
        <row r="31">
          <cell r="C31">
            <v>164.97907166666701</v>
          </cell>
        </row>
        <row r="32">
          <cell r="C32">
            <v>171.83944333333301</v>
          </cell>
        </row>
        <row r="33">
          <cell r="C33">
            <v>167.36994999999999</v>
          </cell>
        </row>
        <row r="34">
          <cell r="C34">
            <v>158.16106833333299</v>
          </cell>
        </row>
        <row r="35">
          <cell r="C35">
            <v>157.16356500000001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41447</v>
          </cell>
        </row>
      </sheetData>
      <sheetData sheetId="9"/>
      <sheetData sheetId="10">
        <row r="7">
          <cell r="B7">
            <v>41447</v>
          </cell>
        </row>
      </sheetData>
      <sheetData sheetId="11">
        <row r="7">
          <cell r="B7">
            <v>41447</v>
          </cell>
        </row>
      </sheetData>
      <sheetData sheetId="12">
        <row r="7">
          <cell r="B7">
            <v>41447</v>
          </cell>
        </row>
      </sheetData>
      <sheetData sheetId="13">
        <row r="7">
          <cell r="B7">
            <v>41447</v>
          </cell>
        </row>
      </sheetData>
      <sheetData sheetId="14">
        <row r="36">
          <cell r="B36">
            <v>215.95545601102231</v>
          </cell>
        </row>
      </sheetData>
      <sheetData sheetId="15"/>
      <sheetData sheetId="16">
        <row r="12">
          <cell r="C12">
            <v>156.50264000000001</v>
          </cell>
        </row>
        <row r="13">
          <cell r="C13">
            <v>153.521741666667</v>
          </cell>
        </row>
        <row r="14">
          <cell r="C14">
            <v>153.05862166666699</v>
          </cell>
        </row>
        <row r="15">
          <cell r="C15">
            <v>153.81200000000001</v>
          </cell>
        </row>
        <row r="16">
          <cell r="C16">
            <v>153.73247833333301</v>
          </cell>
        </row>
        <row r="17">
          <cell r="C17">
            <v>159.61928</v>
          </cell>
        </row>
        <row r="18">
          <cell r="C18">
            <v>153.54493833333299</v>
          </cell>
        </row>
        <row r="19">
          <cell r="C19">
            <v>152.70613333333301</v>
          </cell>
        </row>
        <row r="20">
          <cell r="C20">
            <v>160.44002166666701</v>
          </cell>
        </row>
        <row r="21">
          <cell r="C21">
            <v>161.92289500000001</v>
          </cell>
        </row>
        <row r="22">
          <cell r="C22">
            <v>161.18199999999999</v>
          </cell>
        </row>
        <row r="23">
          <cell r="C23">
            <v>168.58572000000001</v>
          </cell>
        </row>
        <row r="24">
          <cell r="C24">
            <v>161.18199999999999</v>
          </cell>
        </row>
        <row r="25">
          <cell r="C25">
            <v>161.18199999999999</v>
          </cell>
        </row>
        <row r="26">
          <cell r="C26">
            <v>161.18199999999999</v>
          </cell>
        </row>
        <row r="27">
          <cell r="C27">
            <v>153.81200000000001</v>
          </cell>
        </row>
        <row r="28">
          <cell r="C28">
            <v>161.55336333333301</v>
          </cell>
        </row>
        <row r="29">
          <cell r="C29">
            <v>153.81200000000001</v>
          </cell>
        </row>
        <row r="30">
          <cell r="C30">
            <v>162.097248333333</v>
          </cell>
        </row>
        <row r="31">
          <cell r="C31">
            <v>161.18199999999999</v>
          </cell>
        </row>
        <row r="32">
          <cell r="C32">
            <v>153.81200000000001</v>
          </cell>
        </row>
        <row r="33">
          <cell r="C33">
            <v>155.01512</v>
          </cell>
        </row>
        <row r="34">
          <cell r="C34">
            <v>152.485768333333</v>
          </cell>
        </row>
        <row r="35">
          <cell r="C35">
            <v>155.883105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41448</v>
          </cell>
        </row>
      </sheetData>
      <sheetData sheetId="9"/>
      <sheetData sheetId="10">
        <row r="7">
          <cell r="B7">
            <v>41448</v>
          </cell>
        </row>
      </sheetData>
      <sheetData sheetId="11">
        <row r="7">
          <cell r="B7">
            <v>41448</v>
          </cell>
        </row>
      </sheetData>
      <sheetData sheetId="12">
        <row r="7">
          <cell r="B7">
            <v>41448</v>
          </cell>
        </row>
      </sheetData>
      <sheetData sheetId="13">
        <row r="7">
          <cell r="B7">
            <v>41448</v>
          </cell>
        </row>
      </sheetData>
      <sheetData sheetId="14">
        <row r="36">
          <cell r="B36">
            <v>196.89868258655326</v>
          </cell>
        </row>
      </sheetData>
      <sheetData sheetId="15"/>
      <sheetData sheetId="16">
        <row r="12">
          <cell r="C12">
            <v>149.945938333333</v>
          </cell>
        </row>
        <row r="13">
          <cell r="C13">
            <v>151.14708666666701</v>
          </cell>
        </row>
        <row r="14">
          <cell r="C14">
            <v>150.857406666667</v>
          </cell>
        </row>
        <row r="15">
          <cell r="C15">
            <v>154.748758333333</v>
          </cell>
        </row>
        <row r="16">
          <cell r="C16">
            <v>149.992535</v>
          </cell>
        </row>
        <row r="17">
          <cell r="C17">
            <v>153.12828999999999</v>
          </cell>
        </row>
        <row r="18">
          <cell r="C18">
            <v>149.31684833333301</v>
          </cell>
        </row>
        <row r="19">
          <cell r="C19">
            <v>151.48201666666699</v>
          </cell>
        </row>
        <row r="20">
          <cell r="C20">
            <v>158.98043000000001</v>
          </cell>
        </row>
        <row r="21">
          <cell r="C21">
            <v>152.71101166666699</v>
          </cell>
        </row>
        <row r="22">
          <cell r="C22">
            <v>153.532285</v>
          </cell>
        </row>
        <row r="23">
          <cell r="C23">
            <v>161.18199999999999</v>
          </cell>
        </row>
        <row r="24">
          <cell r="C24">
            <v>161.18199999999999</v>
          </cell>
        </row>
        <row r="25">
          <cell r="C25">
            <v>161.18199999999999</v>
          </cell>
        </row>
        <row r="26">
          <cell r="C26">
            <v>161.18199999999999</v>
          </cell>
        </row>
        <row r="27">
          <cell r="C27">
            <v>161.18199999999999</v>
          </cell>
        </row>
        <row r="28">
          <cell r="C28">
            <v>153.81200000000001</v>
          </cell>
        </row>
        <row r="29">
          <cell r="C29">
            <v>157.44182333333299</v>
          </cell>
        </row>
        <row r="30">
          <cell r="C30">
            <v>162.216141666667</v>
          </cell>
        </row>
        <row r="31">
          <cell r="C31">
            <v>161.18199999999999</v>
          </cell>
        </row>
        <row r="32">
          <cell r="C32">
            <v>159.21232833333301</v>
          </cell>
        </row>
        <row r="33">
          <cell r="C33">
            <v>156.79766000000001</v>
          </cell>
        </row>
        <row r="34">
          <cell r="C34">
            <v>156.5607</v>
          </cell>
        </row>
        <row r="35">
          <cell r="C35">
            <v>151.05428000000001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41449</v>
          </cell>
        </row>
      </sheetData>
      <sheetData sheetId="9"/>
      <sheetData sheetId="10">
        <row r="7">
          <cell r="B7">
            <v>41449</v>
          </cell>
        </row>
      </sheetData>
      <sheetData sheetId="11">
        <row r="7">
          <cell r="B7">
            <v>41449</v>
          </cell>
        </row>
      </sheetData>
      <sheetData sheetId="12">
        <row r="7">
          <cell r="B7">
            <v>41449</v>
          </cell>
        </row>
      </sheetData>
      <sheetData sheetId="13">
        <row r="7">
          <cell r="B7">
            <v>41449</v>
          </cell>
        </row>
      </sheetData>
      <sheetData sheetId="14">
        <row r="36">
          <cell r="B36">
            <v>219.31938515214819</v>
          </cell>
        </row>
      </sheetData>
      <sheetData sheetId="15"/>
      <sheetData sheetId="16">
        <row r="12">
          <cell r="C12">
            <v>150.345333333333</v>
          </cell>
        </row>
        <row r="13">
          <cell r="C13">
            <v>150.95344499999999</v>
          </cell>
        </row>
        <row r="14">
          <cell r="C14">
            <v>163.97</v>
          </cell>
        </row>
        <row r="15">
          <cell r="C15">
            <v>159.09775500000001</v>
          </cell>
        </row>
        <row r="16">
          <cell r="C16">
            <v>155.83461500000001</v>
          </cell>
        </row>
        <row r="17">
          <cell r="C17">
            <v>156.36449999999999</v>
          </cell>
        </row>
        <row r="18">
          <cell r="C18">
            <v>156.54300000000001</v>
          </cell>
        </row>
        <row r="19">
          <cell r="C19">
            <v>163.97</v>
          </cell>
        </row>
        <row r="20">
          <cell r="C20">
            <v>160.91999000000001</v>
          </cell>
        </row>
        <row r="21">
          <cell r="C21">
            <v>168.46289166666699</v>
          </cell>
        </row>
        <row r="22">
          <cell r="C22">
            <v>166.08295833333301</v>
          </cell>
        </row>
        <row r="23">
          <cell r="C23">
            <v>164.04365166666699</v>
          </cell>
        </row>
        <row r="24">
          <cell r="C24">
            <v>166.95103499999999</v>
          </cell>
        </row>
        <row r="25">
          <cell r="C25">
            <v>165.585403333334</v>
          </cell>
        </row>
        <row r="26">
          <cell r="C26">
            <v>164.07493333333301</v>
          </cell>
        </row>
        <row r="27">
          <cell r="C27">
            <v>165.70859666666701</v>
          </cell>
        </row>
        <row r="28">
          <cell r="C28">
            <v>163.98997</v>
          </cell>
        </row>
        <row r="29">
          <cell r="C29">
            <v>166.958538333333</v>
          </cell>
        </row>
        <row r="30">
          <cell r="C30">
            <v>165.35620666666699</v>
          </cell>
        </row>
        <row r="31">
          <cell r="C31">
            <v>164.145735</v>
          </cell>
        </row>
        <row r="32">
          <cell r="C32">
            <v>167.02236500000001</v>
          </cell>
        </row>
        <row r="33">
          <cell r="C33">
            <v>165.870645</v>
          </cell>
        </row>
        <row r="34">
          <cell r="C34">
            <v>164.45095833333301</v>
          </cell>
        </row>
        <row r="35">
          <cell r="C35">
            <v>157.18844999999999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41450</v>
          </cell>
        </row>
      </sheetData>
      <sheetData sheetId="9"/>
      <sheetData sheetId="10">
        <row r="7">
          <cell r="B7">
            <v>41450</v>
          </cell>
        </row>
      </sheetData>
      <sheetData sheetId="11">
        <row r="7">
          <cell r="B7">
            <v>41450</v>
          </cell>
        </row>
      </sheetData>
      <sheetData sheetId="12">
        <row r="7">
          <cell r="B7">
            <v>41450</v>
          </cell>
        </row>
      </sheetData>
      <sheetData sheetId="13">
        <row r="7">
          <cell r="B7">
            <v>41450</v>
          </cell>
        </row>
      </sheetData>
      <sheetData sheetId="14">
        <row r="36">
          <cell r="B36">
            <v>243.79492669770787</v>
          </cell>
        </row>
      </sheetData>
      <sheetData sheetId="15"/>
      <sheetData sheetId="16">
        <row r="12">
          <cell r="C12">
            <v>156.54300000000001</v>
          </cell>
        </row>
        <row r="13">
          <cell r="C13">
            <v>156.10543999999999</v>
          </cell>
        </row>
        <row r="14">
          <cell r="C14">
            <v>156.54300000000001</v>
          </cell>
        </row>
        <row r="15">
          <cell r="C15">
            <v>156.54300000000001</v>
          </cell>
        </row>
        <row r="16">
          <cell r="C16">
            <v>156.54300000000001</v>
          </cell>
        </row>
        <row r="17">
          <cell r="C17">
            <v>156.54300000000001</v>
          </cell>
        </row>
        <row r="18">
          <cell r="C18">
            <v>159.59754833333301</v>
          </cell>
        </row>
        <row r="19">
          <cell r="C19">
            <v>156.980885</v>
          </cell>
        </row>
        <row r="20">
          <cell r="C20">
            <v>168.63407333333299</v>
          </cell>
        </row>
        <row r="21">
          <cell r="C21">
            <v>164.59816499999999</v>
          </cell>
        </row>
        <row r="22">
          <cell r="C22">
            <v>164.08182500000001</v>
          </cell>
        </row>
        <row r="23">
          <cell r="C23">
            <v>164.101423333334</v>
          </cell>
        </row>
        <row r="24">
          <cell r="C24">
            <v>164.10009666666701</v>
          </cell>
        </row>
        <row r="25">
          <cell r="C25">
            <v>164.10023000000001</v>
          </cell>
        </row>
        <row r="26">
          <cell r="C26">
            <v>164.10062833333399</v>
          </cell>
        </row>
        <row r="27">
          <cell r="C27">
            <v>165.78648166666699</v>
          </cell>
        </row>
        <row r="28">
          <cell r="C28">
            <v>165.17093499999999</v>
          </cell>
        </row>
        <row r="29">
          <cell r="C29">
            <v>158.332676666667</v>
          </cell>
        </row>
        <row r="30">
          <cell r="C30">
            <v>163.908173333333</v>
          </cell>
        </row>
        <row r="31">
          <cell r="C31">
            <v>163.80803166666701</v>
          </cell>
        </row>
        <row r="32">
          <cell r="C32">
            <v>166.85570999999999</v>
          </cell>
        </row>
        <row r="33">
          <cell r="C33">
            <v>158.64549500000001</v>
          </cell>
        </row>
        <row r="34">
          <cell r="C34">
            <v>156.49454</v>
          </cell>
        </row>
        <row r="35">
          <cell r="C35">
            <v>155.17797999999999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41451</v>
          </cell>
        </row>
      </sheetData>
      <sheetData sheetId="9"/>
      <sheetData sheetId="10">
        <row r="7">
          <cell r="B7">
            <v>41451</v>
          </cell>
        </row>
      </sheetData>
      <sheetData sheetId="11">
        <row r="7">
          <cell r="B7">
            <v>41451</v>
          </cell>
        </row>
      </sheetData>
      <sheetData sheetId="12">
        <row r="7">
          <cell r="B7">
            <v>41451</v>
          </cell>
        </row>
      </sheetData>
      <sheetData sheetId="13">
        <row r="7">
          <cell r="B7">
            <v>41451</v>
          </cell>
        </row>
      </sheetData>
      <sheetData sheetId="14">
        <row r="36">
          <cell r="B36">
            <v>221.41748576994365</v>
          </cell>
        </row>
      </sheetData>
      <sheetData sheetId="15"/>
      <sheetData sheetId="16">
        <row r="12">
          <cell r="C12">
            <v>154.36445000000001</v>
          </cell>
        </row>
        <row r="13">
          <cell r="C13">
            <v>156.54300000000001</v>
          </cell>
        </row>
        <row r="14">
          <cell r="C14">
            <v>156.54300000000001</v>
          </cell>
        </row>
        <row r="15">
          <cell r="C15">
            <v>156.54300000000001</v>
          </cell>
        </row>
        <row r="16">
          <cell r="C16">
            <v>161.47911666666701</v>
          </cell>
        </row>
        <row r="17">
          <cell r="C17">
            <v>159.26623333333299</v>
          </cell>
        </row>
        <row r="18">
          <cell r="C18">
            <v>160.87839</v>
          </cell>
        </row>
        <row r="19">
          <cell r="C19">
            <v>165.79728499999999</v>
          </cell>
        </row>
        <row r="20">
          <cell r="C20">
            <v>168.671551666667</v>
          </cell>
        </row>
        <row r="21">
          <cell r="C21">
            <v>167.284648333333</v>
          </cell>
        </row>
        <row r="22">
          <cell r="C22">
            <v>166.26205999999999</v>
          </cell>
        </row>
        <row r="23">
          <cell r="C23">
            <v>166.27415833333299</v>
          </cell>
        </row>
        <row r="24">
          <cell r="C24">
            <v>166.26769666666701</v>
          </cell>
        </row>
        <row r="25">
          <cell r="C25">
            <v>166.39396833333299</v>
          </cell>
        </row>
        <row r="26">
          <cell r="C26">
            <v>167.03100000000001</v>
          </cell>
        </row>
        <row r="27">
          <cell r="C27">
            <v>168.80474833333301</v>
          </cell>
        </row>
        <row r="28">
          <cell r="C28">
            <v>165.10093000000001</v>
          </cell>
        </row>
        <row r="29">
          <cell r="C29">
            <v>165.10448</v>
          </cell>
        </row>
        <row r="30">
          <cell r="C30">
            <v>167.30712500000001</v>
          </cell>
        </row>
        <row r="31">
          <cell r="C31">
            <v>166.234888333333</v>
          </cell>
        </row>
        <row r="32">
          <cell r="C32">
            <v>167.06506999999999</v>
          </cell>
        </row>
        <row r="33">
          <cell r="C33">
            <v>167.77370666666701</v>
          </cell>
        </row>
        <row r="34">
          <cell r="C34">
            <v>158.502896666667</v>
          </cell>
        </row>
        <row r="35">
          <cell r="C35">
            <v>156.54300000000001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41452</v>
          </cell>
        </row>
      </sheetData>
      <sheetData sheetId="9"/>
      <sheetData sheetId="10">
        <row r="7">
          <cell r="B7">
            <v>41452</v>
          </cell>
        </row>
      </sheetData>
      <sheetData sheetId="11">
        <row r="7">
          <cell r="B7">
            <v>41452</v>
          </cell>
        </row>
      </sheetData>
      <sheetData sheetId="12">
        <row r="7">
          <cell r="B7">
            <v>41452</v>
          </cell>
        </row>
      </sheetData>
      <sheetData sheetId="13">
        <row r="7">
          <cell r="B7">
            <v>41452</v>
          </cell>
        </row>
      </sheetData>
      <sheetData sheetId="14">
        <row r="36">
          <cell r="B36">
            <v>228.88854924335374</v>
          </cell>
        </row>
      </sheetData>
      <sheetData sheetId="15"/>
      <sheetData sheetId="16">
        <row r="12">
          <cell r="C12">
            <v>156.54300000000001</v>
          </cell>
        </row>
        <row r="13">
          <cell r="C13">
            <v>156.54300000000001</v>
          </cell>
        </row>
        <row r="14">
          <cell r="C14">
            <v>156.54300000000001</v>
          </cell>
        </row>
        <row r="15">
          <cell r="C15">
            <v>155.16359499999999</v>
          </cell>
        </row>
        <row r="16">
          <cell r="C16">
            <v>155.62734666666699</v>
          </cell>
        </row>
        <row r="17">
          <cell r="C17">
            <v>156.54300000000001</v>
          </cell>
        </row>
        <row r="18">
          <cell r="C18">
            <v>156.54300000000001</v>
          </cell>
        </row>
        <row r="19">
          <cell r="C19">
            <v>164.79671833333299</v>
          </cell>
        </row>
        <row r="20">
          <cell r="C20">
            <v>172.32929833333301</v>
          </cell>
        </row>
        <row r="21">
          <cell r="C21">
            <v>166.16014833333301</v>
          </cell>
        </row>
        <row r="22">
          <cell r="C22">
            <v>166.20076</v>
          </cell>
        </row>
        <row r="23">
          <cell r="C23">
            <v>166.18474166666701</v>
          </cell>
        </row>
        <row r="24">
          <cell r="C24">
            <v>166.16246000000001</v>
          </cell>
        </row>
        <row r="25">
          <cell r="C25">
            <v>168.64280666666701</v>
          </cell>
        </row>
        <row r="26">
          <cell r="C26">
            <v>166.730776666667</v>
          </cell>
        </row>
        <row r="27">
          <cell r="C27">
            <v>168.45889666666699</v>
          </cell>
        </row>
        <row r="28">
          <cell r="C28">
            <v>169.96105499999999</v>
          </cell>
        </row>
        <row r="29">
          <cell r="C29">
            <v>167.478691666667</v>
          </cell>
        </row>
        <row r="30">
          <cell r="C30">
            <v>167.047145</v>
          </cell>
        </row>
        <row r="31">
          <cell r="C31">
            <v>165.064893333333</v>
          </cell>
        </row>
        <row r="32">
          <cell r="C32">
            <v>165.070128333333</v>
          </cell>
        </row>
        <row r="33">
          <cell r="C33">
            <v>166.82978333333301</v>
          </cell>
        </row>
        <row r="34">
          <cell r="C34">
            <v>171.852736666667</v>
          </cell>
        </row>
        <row r="35">
          <cell r="C35">
            <v>160.66904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41426</v>
          </cell>
        </row>
      </sheetData>
      <sheetData sheetId="9"/>
      <sheetData sheetId="10">
        <row r="7">
          <cell r="B7">
            <v>41426</v>
          </cell>
        </row>
      </sheetData>
      <sheetData sheetId="11">
        <row r="7">
          <cell r="B7">
            <v>41426</v>
          </cell>
        </row>
      </sheetData>
      <sheetData sheetId="12">
        <row r="7">
          <cell r="B7">
            <v>41426</v>
          </cell>
        </row>
      </sheetData>
      <sheetData sheetId="13">
        <row r="7">
          <cell r="B7">
            <v>41426</v>
          </cell>
        </row>
      </sheetData>
      <sheetData sheetId="14">
        <row r="36">
          <cell r="B36">
            <v>220.5086258359143</v>
          </cell>
        </row>
      </sheetData>
      <sheetData sheetId="15"/>
      <sheetData sheetId="16">
        <row r="12">
          <cell r="C12">
            <v>155.36066666666699</v>
          </cell>
        </row>
        <row r="13">
          <cell r="C13">
            <v>154.261108333333</v>
          </cell>
        </row>
        <row r="14">
          <cell r="C14">
            <v>154.27069499999999</v>
          </cell>
        </row>
        <row r="15">
          <cell r="C15">
            <v>154.289623333333</v>
          </cell>
        </row>
        <row r="16">
          <cell r="C16">
            <v>154.32008999999999</v>
          </cell>
        </row>
        <row r="17">
          <cell r="C17">
            <v>155.214</v>
          </cell>
        </row>
        <row r="18">
          <cell r="C18">
            <v>155.37164000000001</v>
          </cell>
        </row>
        <row r="19">
          <cell r="C19">
            <v>155.64400000000001</v>
          </cell>
        </row>
        <row r="20">
          <cell r="C20">
            <v>159.38348500000001</v>
          </cell>
        </row>
        <row r="21">
          <cell r="C21">
            <v>155.85098833333299</v>
          </cell>
        </row>
        <row r="22">
          <cell r="C22">
            <v>157.08881333333301</v>
          </cell>
        </row>
        <row r="23">
          <cell r="C23">
            <v>157.090771666667</v>
          </cell>
        </row>
        <row r="24">
          <cell r="C24">
            <v>157.08360166666699</v>
          </cell>
        </row>
        <row r="25">
          <cell r="C25">
            <v>156.92869666666701</v>
          </cell>
        </row>
        <row r="26">
          <cell r="C26">
            <v>155.86435666666699</v>
          </cell>
        </row>
        <row r="27">
          <cell r="C27">
            <v>157.40302500000001</v>
          </cell>
        </row>
        <row r="28">
          <cell r="C28">
            <v>156.03279166666701</v>
          </cell>
        </row>
        <row r="29">
          <cell r="C29">
            <v>159.50203666666701</v>
          </cell>
        </row>
        <row r="30">
          <cell r="C30">
            <v>166.60753</v>
          </cell>
        </row>
        <row r="31">
          <cell r="C31">
            <v>163.61869999999999</v>
          </cell>
        </row>
        <row r="32">
          <cell r="C32">
            <v>166.23699666666701</v>
          </cell>
        </row>
        <row r="33">
          <cell r="C33">
            <v>176.62555</v>
          </cell>
        </row>
        <row r="34">
          <cell r="C34">
            <v>163.28315499999999</v>
          </cell>
        </row>
        <row r="35">
          <cell r="C35">
            <v>158.11675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41453</v>
          </cell>
        </row>
      </sheetData>
      <sheetData sheetId="9"/>
      <sheetData sheetId="10">
        <row r="7">
          <cell r="B7">
            <v>41453</v>
          </cell>
        </row>
      </sheetData>
      <sheetData sheetId="11">
        <row r="7">
          <cell r="B7">
            <v>41453</v>
          </cell>
        </row>
      </sheetData>
      <sheetData sheetId="12">
        <row r="7">
          <cell r="B7">
            <v>41453</v>
          </cell>
        </row>
      </sheetData>
      <sheetData sheetId="13">
        <row r="7">
          <cell r="B7">
            <v>41453</v>
          </cell>
        </row>
      </sheetData>
      <sheetData sheetId="14">
        <row r="36">
          <cell r="B36">
            <v>239.15499219387482</v>
          </cell>
        </row>
      </sheetData>
      <sheetData sheetId="15"/>
      <sheetData sheetId="16">
        <row r="12">
          <cell r="C12">
            <v>159.06935999999999</v>
          </cell>
        </row>
        <row r="13">
          <cell r="C13">
            <v>156.54300000000001</v>
          </cell>
        </row>
        <row r="14">
          <cell r="C14">
            <v>156.54300000000001</v>
          </cell>
        </row>
        <row r="15">
          <cell r="C15">
            <v>156.16854000000001</v>
          </cell>
        </row>
        <row r="16">
          <cell r="C16">
            <v>155.38509999999999</v>
          </cell>
        </row>
        <row r="17">
          <cell r="C17">
            <v>156.54300000000001</v>
          </cell>
        </row>
        <row r="18">
          <cell r="C18">
            <v>156.54300000000001</v>
          </cell>
        </row>
        <row r="19">
          <cell r="C19">
            <v>160.08191500000001</v>
          </cell>
        </row>
        <row r="20">
          <cell r="C20">
            <v>168.812948333333</v>
          </cell>
        </row>
        <row r="21">
          <cell r="C21">
            <v>168.04947000000001</v>
          </cell>
        </row>
        <row r="22">
          <cell r="C22">
            <v>167.98117833333299</v>
          </cell>
        </row>
        <row r="23">
          <cell r="C23">
            <v>166.25691333333299</v>
          </cell>
        </row>
        <row r="24">
          <cell r="C24">
            <v>166.24653499999999</v>
          </cell>
        </row>
        <row r="25">
          <cell r="C25">
            <v>168.84077500000001</v>
          </cell>
        </row>
        <row r="26">
          <cell r="C26">
            <v>166.27848666666699</v>
          </cell>
        </row>
        <row r="27">
          <cell r="C27">
            <v>166.24071333333299</v>
          </cell>
        </row>
        <row r="28">
          <cell r="C28">
            <v>166.92062999999999</v>
          </cell>
        </row>
        <row r="29">
          <cell r="C29">
            <v>164.454215</v>
          </cell>
        </row>
        <row r="30">
          <cell r="C30">
            <v>167.85841500000001</v>
          </cell>
        </row>
        <row r="31">
          <cell r="C31">
            <v>167.28818000000001</v>
          </cell>
        </row>
        <row r="32">
          <cell r="C32">
            <v>166.508491666667</v>
          </cell>
        </row>
        <row r="33">
          <cell r="C33">
            <v>170.07996499999999</v>
          </cell>
        </row>
        <row r="34">
          <cell r="C34">
            <v>160.62649666666701</v>
          </cell>
        </row>
        <row r="35">
          <cell r="C35">
            <v>159.91837000000001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41454</v>
          </cell>
        </row>
      </sheetData>
      <sheetData sheetId="9"/>
      <sheetData sheetId="10">
        <row r="7">
          <cell r="B7">
            <v>41454</v>
          </cell>
        </row>
      </sheetData>
      <sheetData sheetId="11">
        <row r="7">
          <cell r="B7">
            <v>41454</v>
          </cell>
        </row>
      </sheetData>
      <sheetData sheetId="12">
        <row r="7">
          <cell r="B7">
            <v>41454</v>
          </cell>
        </row>
      </sheetData>
      <sheetData sheetId="13">
        <row r="7">
          <cell r="B7">
            <v>41454</v>
          </cell>
        </row>
      </sheetData>
      <sheetData sheetId="14">
        <row r="36">
          <cell r="B36">
            <v>229.0396082306832</v>
          </cell>
        </row>
      </sheetData>
      <sheetData sheetId="15"/>
      <sheetData sheetId="16">
        <row r="12">
          <cell r="C12">
            <v>156.54300000000001</v>
          </cell>
        </row>
        <row r="13">
          <cell r="C13">
            <v>156.54300000000001</v>
          </cell>
        </row>
        <row r="14">
          <cell r="C14">
            <v>156.54300000000001</v>
          </cell>
        </row>
        <row r="15">
          <cell r="C15">
            <v>156.54300000000001</v>
          </cell>
        </row>
        <row r="16">
          <cell r="C16">
            <v>156.54300000000001</v>
          </cell>
        </row>
        <row r="17">
          <cell r="C17">
            <v>156.54300000000001</v>
          </cell>
        </row>
        <row r="18">
          <cell r="C18">
            <v>159.75609666666699</v>
          </cell>
        </row>
        <row r="19">
          <cell r="C19">
            <v>168.551848333333</v>
          </cell>
        </row>
        <row r="20">
          <cell r="C20">
            <v>166.34367166666701</v>
          </cell>
        </row>
        <row r="21">
          <cell r="C21">
            <v>164.406006666667</v>
          </cell>
        </row>
        <row r="22">
          <cell r="C22">
            <v>163.98905833333299</v>
          </cell>
        </row>
        <row r="23">
          <cell r="C23">
            <v>163.98825500000001</v>
          </cell>
        </row>
        <row r="24">
          <cell r="C24">
            <v>164.14769999999999</v>
          </cell>
        </row>
        <row r="25">
          <cell r="C25">
            <v>166.050968333333</v>
          </cell>
        </row>
        <row r="26">
          <cell r="C26">
            <v>163.97</v>
          </cell>
        </row>
        <row r="27">
          <cell r="C27">
            <v>160.38082333333301</v>
          </cell>
        </row>
        <row r="28">
          <cell r="C28">
            <v>160.37807833333301</v>
          </cell>
        </row>
        <row r="29">
          <cell r="C29">
            <v>166.618911666667</v>
          </cell>
        </row>
        <row r="30">
          <cell r="C30">
            <v>170.09997166666699</v>
          </cell>
        </row>
        <row r="31">
          <cell r="C31">
            <v>165.963873333333</v>
          </cell>
        </row>
        <row r="32">
          <cell r="C32">
            <v>169.24197833333301</v>
          </cell>
        </row>
        <row r="33">
          <cell r="C33">
            <v>168.32509166666699</v>
          </cell>
        </row>
        <row r="34">
          <cell r="C34">
            <v>157.02435166666601</v>
          </cell>
        </row>
        <row r="35">
          <cell r="C35">
            <v>161.10455999999999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41455</v>
          </cell>
        </row>
      </sheetData>
      <sheetData sheetId="9"/>
      <sheetData sheetId="10">
        <row r="7">
          <cell r="B7">
            <v>41455</v>
          </cell>
        </row>
      </sheetData>
      <sheetData sheetId="11">
        <row r="7">
          <cell r="B7">
            <v>41455</v>
          </cell>
        </row>
      </sheetData>
      <sheetData sheetId="12">
        <row r="7">
          <cell r="B7">
            <v>41455</v>
          </cell>
        </row>
      </sheetData>
      <sheetData sheetId="13">
        <row r="7">
          <cell r="B7">
            <v>41455</v>
          </cell>
        </row>
      </sheetData>
      <sheetData sheetId="14">
        <row r="36">
          <cell r="B36">
            <v>180.97339504911855</v>
          </cell>
        </row>
      </sheetData>
      <sheetData sheetId="15"/>
      <sheetData sheetId="16">
        <row r="12">
          <cell r="C12">
            <v>156.54300000000001</v>
          </cell>
        </row>
        <row r="13">
          <cell r="C13">
            <v>156.54300000000001</v>
          </cell>
        </row>
        <row r="14">
          <cell r="C14">
            <v>156.54300000000001</v>
          </cell>
        </row>
        <row r="15">
          <cell r="C15">
            <v>156.54300000000001</v>
          </cell>
        </row>
        <row r="16">
          <cell r="C16">
            <v>156.54300000000001</v>
          </cell>
        </row>
        <row r="17">
          <cell r="C17">
            <v>159.10340666666701</v>
          </cell>
        </row>
        <row r="18">
          <cell r="C18">
            <v>155.57300000000001</v>
          </cell>
        </row>
        <row r="19">
          <cell r="C19">
            <v>164.53982666666701</v>
          </cell>
        </row>
        <row r="20">
          <cell r="C20">
            <v>163.97</v>
          </cell>
        </row>
        <row r="21">
          <cell r="C21">
            <v>163.97</v>
          </cell>
        </row>
        <row r="22">
          <cell r="C22">
            <v>163.97</v>
          </cell>
        </row>
        <row r="23">
          <cell r="C23">
            <v>164.1</v>
          </cell>
        </row>
        <row r="24">
          <cell r="C24">
            <v>164.1</v>
          </cell>
        </row>
        <row r="25">
          <cell r="C25">
            <v>164.1</v>
          </cell>
        </row>
        <row r="26">
          <cell r="C26">
            <v>164.1</v>
          </cell>
        </row>
        <row r="27">
          <cell r="C27">
            <v>164.1</v>
          </cell>
        </row>
        <row r="28">
          <cell r="C28">
            <v>164.1</v>
          </cell>
        </row>
        <row r="29">
          <cell r="C29">
            <v>164.1</v>
          </cell>
        </row>
        <row r="30">
          <cell r="C30">
            <v>170.165668333333</v>
          </cell>
        </row>
        <row r="31">
          <cell r="C31">
            <v>165.001521666667</v>
          </cell>
        </row>
        <row r="32">
          <cell r="C32">
            <v>166.45796999999999</v>
          </cell>
        </row>
        <row r="33">
          <cell r="C33">
            <v>168.5284</v>
          </cell>
        </row>
        <row r="34">
          <cell r="C34">
            <v>161.61131499999999</v>
          </cell>
        </row>
        <row r="35">
          <cell r="C35">
            <v>156.54300000000001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41426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41427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41428</v>
          </cell>
        </row>
        <row r="106">
          <cell r="N106">
            <v>0.5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41429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41430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41431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41427</v>
          </cell>
        </row>
      </sheetData>
      <sheetData sheetId="9"/>
      <sheetData sheetId="10">
        <row r="7">
          <cell r="B7">
            <v>41427</v>
          </cell>
        </row>
      </sheetData>
      <sheetData sheetId="11">
        <row r="7">
          <cell r="B7">
            <v>41427</v>
          </cell>
        </row>
      </sheetData>
      <sheetData sheetId="12">
        <row r="7">
          <cell r="B7">
            <v>41427</v>
          </cell>
        </row>
      </sheetData>
      <sheetData sheetId="13">
        <row r="7">
          <cell r="B7">
            <v>41427</v>
          </cell>
        </row>
      </sheetData>
      <sheetData sheetId="14">
        <row r="36">
          <cell r="B36">
            <v>202.43076902047829</v>
          </cell>
        </row>
      </sheetData>
      <sheetData sheetId="15"/>
      <sheetData sheetId="16">
        <row r="12">
          <cell r="C12">
            <v>155.34727166666701</v>
          </cell>
        </row>
        <row r="13">
          <cell r="C13">
            <v>154.251645</v>
          </cell>
        </row>
        <row r="14">
          <cell r="C14">
            <v>154.26517999999999</v>
          </cell>
        </row>
        <row r="15">
          <cell r="C15">
            <v>154.25264166666699</v>
          </cell>
        </row>
        <row r="16">
          <cell r="C16">
            <v>159.64223000000001</v>
          </cell>
        </row>
        <row r="17">
          <cell r="C17">
            <v>155.64400000000001</v>
          </cell>
        </row>
        <row r="18">
          <cell r="C18">
            <v>159.19537666666699</v>
          </cell>
        </row>
        <row r="19">
          <cell r="C19">
            <v>165.49647833333299</v>
          </cell>
        </row>
        <row r="20">
          <cell r="C20">
            <v>160.31841333333301</v>
          </cell>
        </row>
        <row r="21">
          <cell r="C21">
            <v>155.64400000000001</v>
          </cell>
        </row>
        <row r="22">
          <cell r="C22">
            <v>155.64400000000001</v>
          </cell>
        </row>
        <row r="23">
          <cell r="C23">
            <v>155.64400000000001</v>
          </cell>
        </row>
        <row r="24">
          <cell r="C24">
            <v>155.64400000000001</v>
          </cell>
        </row>
        <row r="25">
          <cell r="C25">
            <v>155.64400000000001</v>
          </cell>
        </row>
        <row r="26">
          <cell r="C26">
            <v>155.64400000000001</v>
          </cell>
        </row>
        <row r="27">
          <cell r="C27">
            <v>155.64400000000001</v>
          </cell>
        </row>
        <row r="28">
          <cell r="C28">
            <v>155.64400000000001</v>
          </cell>
        </row>
        <row r="29">
          <cell r="C29">
            <v>158.823788333333</v>
          </cell>
        </row>
        <row r="30">
          <cell r="C30">
            <v>165.669913333333</v>
          </cell>
        </row>
        <row r="31">
          <cell r="C31">
            <v>162.842005</v>
          </cell>
        </row>
        <row r="32">
          <cell r="C32">
            <v>158.38597999999999</v>
          </cell>
        </row>
        <row r="33">
          <cell r="C33">
            <v>157.65073166666701</v>
          </cell>
        </row>
        <row r="34">
          <cell r="C34">
            <v>156.544726666667</v>
          </cell>
        </row>
        <row r="35">
          <cell r="C35">
            <v>156.512043333333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41432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41433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41434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41435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41436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41437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41438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41439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41440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41441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41428</v>
          </cell>
        </row>
      </sheetData>
      <sheetData sheetId="9"/>
      <sheetData sheetId="10">
        <row r="7">
          <cell r="B7">
            <v>41428</v>
          </cell>
        </row>
      </sheetData>
      <sheetData sheetId="11">
        <row r="7">
          <cell r="B7">
            <v>41428</v>
          </cell>
        </row>
      </sheetData>
      <sheetData sheetId="12">
        <row r="7">
          <cell r="B7">
            <v>41428</v>
          </cell>
        </row>
      </sheetData>
      <sheetData sheetId="13">
        <row r="7">
          <cell r="B7">
            <v>41428</v>
          </cell>
        </row>
      </sheetData>
      <sheetData sheetId="14">
        <row r="36">
          <cell r="B36">
            <v>245.79878232932668</v>
          </cell>
        </row>
      </sheetData>
      <sheetData sheetId="15"/>
      <sheetData sheetId="16">
        <row r="12">
          <cell r="C12">
            <v>153.68864666666701</v>
          </cell>
        </row>
        <row r="13">
          <cell r="C13">
            <v>153.67572999999999</v>
          </cell>
        </row>
        <row r="14">
          <cell r="C14">
            <v>153.67562833333301</v>
          </cell>
        </row>
        <row r="15">
          <cell r="C15">
            <v>153.66103166666699</v>
          </cell>
        </row>
        <row r="16">
          <cell r="C16">
            <v>153.74704333333301</v>
          </cell>
        </row>
        <row r="17">
          <cell r="C17">
            <v>155.066</v>
          </cell>
        </row>
        <row r="18">
          <cell r="C18">
            <v>155.066</v>
          </cell>
        </row>
        <row r="19">
          <cell r="C19">
            <v>158.37422833333301</v>
          </cell>
        </row>
        <row r="20">
          <cell r="C20">
            <v>161.28207499999999</v>
          </cell>
        </row>
        <row r="21">
          <cell r="C21">
            <v>162.46507333333301</v>
          </cell>
        </row>
        <row r="22">
          <cell r="C22">
            <v>162.45026833333301</v>
          </cell>
        </row>
        <row r="23">
          <cell r="C23">
            <v>165.80848333333299</v>
          </cell>
        </row>
        <row r="24">
          <cell r="C24">
            <v>165.713936666667</v>
          </cell>
        </row>
        <row r="25">
          <cell r="C25">
            <v>165.49239499999999</v>
          </cell>
        </row>
        <row r="26">
          <cell r="C26">
            <v>162.43331000000001</v>
          </cell>
        </row>
        <row r="27">
          <cell r="C27">
            <v>162.46457333333299</v>
          </cell>
        </row>
        <row r="28">
          <cell r="C28">
            <v>165.351178333333</v>
          </cell>
        </row>
        <row r="29">
          <cell r="C29">
            <v>156.84349499999999</v>
          </cell>
        </row>
        <row r="30">
          <cell r="C30">
            <v>165.22093833333301</v>
          </cell>
        </row>
        <row r="31">
          <cell r="C31">
            <v>162.403001666667</v>
          </cell>
        </row>
        <row r="32">
          <cell r="C32">
            <v>166.65131833333299</v>
          </cell>
        </row>
        <row r="33">
          <cell r="C33">
            <v>157.235201666667</v>
          </cell>
        </row>
        <row r="34">
          <cell r="C34">
            <v>156.164768333333</v>
          </cell>
        </row>
        <row r="35">
          <cell r="C35">
            <v>154.51064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41442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41443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41444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41445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41446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41447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41448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41449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41450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41451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41429</v>
          </cell>
        </row>
      </sheetData>
      <sheetData sheetId="9"/>
      <sheetData sheetId="10">
        <row r="7">
          <cell r="B7">
            <v>41429</v>
          </cell>
        </row>
      </sheetData>
      <sheetData sheetId="11">
        <row r="7">
          <cell r="B7">
            <v>41429</v>
          </cell>
        </row>
      </sheetData>
      <sheetData sheetId="12">
        <row r="7">
          <cell r="B7">
            <v>41429</v>
          </cell>
        </row>
      </sheetData>
      <sheetData sheetId="13">
        <row r="7">
          <cell r="B7">
            <v>41429</v>
          </cell>
        </row>
      </sheetData>
      <sheetData sheetId="14">
        <row r="36">
          <cell r="B36">
            <v>264.97960973403355</v>
          </cell>
        </row>
      </sheetData>
      <sheetData sheetId="15"/>
      <sheetData sheetId="16">
        <row r="12">
          <cell r="C12">
            <v>153.72898166666701</v>
          </cell>
        </row>
        <row r="13">
          <cell r="C13">
            <v>153.725245</v>
          </cell>
        </row>
        <row r="14">
          <cell r="C14">
            <v>153.735723333333</v>
          </cell>
        </row>
        <row r="15">
          <cell r="C15">
            <v>153.72262499999999</v>
          </cell>
        </row>
        <row r="16">
          <cell r="C16">
            <v>153.86170833333301</v>
          </cell>
        </row>
        <row r="17">
          <cell r="C17">
            <v>155.066</v>
          </cell>
        </row>
        <row r="18">
          <cell r="C18">
            <v>155.066</v>
          </cell>
        </row>
        <row r="19">
          <cell r="C19">
            <v>157.63212666666701</v>
          </cell>
        </row>
        <row r="20">
          <cell r="C20">
            <v>163.03198166666701</v>
          </cell>
        </row>
        <row r="21">
          <cell r="C21">
            <v>166.58721499999999</v>
          </cell>
        </row>
        <row r="22">
          <cell r="C22">
            <v>163.642783333333</v>
          </cell>
        </row>
        <row r="23">
          <cell r="C23">
            <v>167.49077666666699</v>
          </cell>
        </row>
        <row r="24">
          <cell r="C24">
            <v>163.49167499999999</v>
          </cell>
        </row>
        <row r="25">
          <cell r="C25">
            <v>165.34843333333299</v>
          </cell>
        </row>
        <row r="26">
          <cell r="C26">
            <v>163.67896666666701</v>
          </cell>
        </row>
        <row r="27">
          <cell r="C27">
            <v>166.041548333333</v>
          </cell>
        </row>
        <row r="28">
          <cell r="C28">
            <v>162.43663166666701</v>
          </cell>
        </row>
        <row r="29">
          <cell r="C29">
            <v>162.58573833333301</v>
          </cell>
        </row>
        <row r="30">
          <cell r="C30">
            <v>165.76283833333301</v>
          </cell>
        </row>
        <row r="31">
          <cell r="C31">
            <v>165.09550833333299</v>
          </cell>
        </row>
        <row r="32">
          <cell r="C32">
            <v>170.610463333333</v>
          </cell>
        </row>
        <row r="33">
          <cell r="C33">
            <v>167.59531166666699</v>
          </cell>
        </row>
        <row r="34">
          <cell r="C34">
            <v>163.87954999999999</v>
          </cell>
        </row>
        <row r="35">
          <cell r="C35">
            <v>154.255243333333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41452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41453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41454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41455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41430</v>
          </cell>
        </row>
      </sheetData>
      <sheetData sheetId="9"/>
      <sheetData sheetId="10">
        <row r="7">
          <cell r="B7">
            <v>41430</v>
          </cell>
        </row>
      </sheetData>
      <sheetData sheetId="11">
        <row r="7">
          <cell r="B7">
            <v>41430</v>
          </cell>
        </row>
      </sheetData>
      <sheetData sheetId="12">
        <row r="7">
          <cell r="B7">
            <v>41430</v>
          </cell>
        </row>
      </sheetData>
      <sheetData sheetId="13">
        <row r="7">
          <cell r="B7">
            <v>41430</v>
          </cell>
        </row>
      </sheetData>
      <sheetData sheetId="14">
        <row r="36">
          <cell r="B36">
            <v>257.42486927879679</v>
          </cell>
        </row>
      </sheetData>
      <sheetData sheetId="15"/>
      <sheetData sheetId="16">
        <row r="12">
          <cell r="C12">
            <v>155.42214833333301</v>
          </cell>
        </row>
        <row r="13">
          <cell r="C13">
            <v>150.501258333333</v>
          </cell>
        </row>
        <row r="14">
          <cell r="C14">
            <v>148.744648333333</v>
          </cell>
        </row>
        <row r="15">
          <cell r="C15">
            <v>148.18541500000001</v>
          </cell>
        </row>
        <row r="16">
          <cell r="C16">
            <v>151.61130499999999</v>
          </cell>
        </row>
        <row r="17">
          <cell r="C17">
            <v>155.96715166666701</v>
          </cell>
        </row>
        <row r="18">
          <cell r="C18">
            <v>155.066</v>
          </cell>
        </row>
        <row r="19">
          <cell r="C19">
            <v>158.53340499999999</v>
          </cell>
        </row>
        <row r="20">
          <cell r="C20">
            <v>159.104876666667</v>
          </cell>
        </row>
        <row r="21">
          <cell r="C21">
            <v>162.95288666666701</v>
          </cell>
        </row>
        <row r="22">
          <cell r="C22">
            <v>164.048476666667</v>
          </cell>
        </row>
        <row r="23">
          <cell r="C23">
            <v>166.905108333333</v>
          </cell>
        </row>
        <row r="24">
          <cell r="C24">
            <v>163.46398500000001</v>
          </cell>
        </row>
        <row r="25">
          <cell r="C25">
            <v>162.442636666667</v>
          </cell>
        </row>
        <row r="26">
          <cell r="C26">
            <v>162.530043333333</v>
          </cell>
        </row>
        <row r="27">
          <cell r="C27">
            <v>162.99730500000001</v>
          </cell>
        </row>
        <row r="28">
          <cell r="C28">
            <v>156.57930833333299</v>
          </cell>
        </row>
        <row r="29">
          <cell r="C29">
            <v>161.33616166666701</v>
          </cell>
        </row>
        <row r="30">
          <cell r="C30">
            <v>166.609013333333</v>
          </cell>
        </row>
        <row r="31">
          <cell r="C31">
            <v>163.97252499999999</v>
          </cell>
        </row>
        <row r="32">
          <cell r="C32">
            <v>172.319433333333</v>
          </cell>
        </row>
        <row r="33">
          <cell r="C33">
            <v>157.35477</v>
          </cell>
        </row>
        <row r="34">
          <cell r="C34">
            <v>155.066</v>
          </cell>
        </row>
        <row r="35">
          <cell r="C35">
            <v>153.84313499999999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41431</v>
          </cell>
        </row>
      </sheetData>
      <sheetData sheetId="9"/>
      <sheetData sheetId="10">
        <row r="7">
          <cell r="B7">
            <v>41431</v>
          </cell>
        </row>
      </sheetData>
      <sheetData sheetId="11">
        <row r="7">
          <cell r="B7">
            <v>41431</v>
          </cell>
        </row>
      </sheetData>
      <sheetData sheetId="12">
        <row r="7">
          <cell r="B7">
            <v>41431</v>
          </cell>
        </row>
      </sheetData>
      <sheetData sheetId="13">
        <row r="7">
          <cell r="B7">
            <v>41431</v>
          </cell>
        </row>
      </sheetData>
      <sheetData sheetId="14">
        <row r="36">
          <cell r="B36">
            <v>264.6474143469656</v>
          </cell>
        </row>
      </sheetData>
      <sheetData sheetId="15"/>
      <sheetData sheetId="16">
        <row r="12">
          <cell r="C12">
            <v>153.706561666667</v>
          </cell>
        </row>
        <row r="13">
          <cell r="C13">
            <v>153.717723333333</v>
          </cell>
        </row>
        <row r="14">
          <cell r="C14">
            <v>153.707505</v>
          </cell>
        </row>
        <row r="15">
          <cell r="C15">
            <v>153.780378333333</v>
          </cell>
        </row>
        <row r="16">
          <cell r="C16">
            <v>155.63372333333299</v>
          </cell>
        </row>
        <row r="17">
          <cell r="C17">
            <v>153.88505166666701</v>
          </cell>
        </row>
        <row r="18">
          <cell r="C18">
            <v>154.51173333333301</v>
          </cell>
        </row>
        <row r="19">
          <cell r="C19">
            <v>158.76654833333299</v>
          </cell>
        </row>
        <row r="20">
          <cell r="C20">
            <v>160.81740666666701</v>
          </cell>
        </row>
        <row r="21">
          <cell r="C21">
            <v>162.042475</v>
          </cell>
        </row>
        <row r="22">
          <cell r="C22">
            <v>165.76971666666699</v>
          </cell>
        </row>
        <row r="23">
          <cell r="C23">
            <v>165.950298333333</v>
          </cell>
        </row>
        <row r="24">
          <cell r="C24">
            <v>163.487173333333</v>
          </cell>
        </row>
        <row r="25">
          <cell r="C25">
            <v>164.80362833333299</v>
          </cell>
        </row>
        <row r="26">
          <cell r="C26">
            <v>162.424178333333</v>
          </cell>
        </row>
        <row r="27">
          <cell r="C27">
            <v>162.465601666667</v>
          </cell>
        </row>
        <row r="28">
          <cell r="C28">
            <v>166.35505166666701</v>
          </cell>
        </row>
        <row r="29">
          <cell r="C29">
            <v>159.008841666667</v>
          </cell>
        </row>
        <row r="30">
          <cell r="C30">
            <v>165.529405</v>
          </cell>
        </row>
        <row r="31">
          <cell r="C31">
            <v>163.507788333333</v>
          </cell>
        </row>
        <row r="32">
          <cell r="C32">
            <v>166.45987666666699</v>
          </cell>
        </row>
        <row r="33">
          <cell r="C33">
            <v>160.76198666666701</v>
          </cell>
        </row>
        <row r="34">
          <cell r="C34">
            <v>155.330761666667</v>
          </cell>
        </row>
        <row r="35">
          <cell r="C35">
            <v>153.91269500000001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41432</v>
          </cell>
        </row>
      </sheetData>
      <sheetData sheetId="9"/>
      <sheetData sheetId="10">
        <row r="7">
          <cell r="B7">
            <v>41432</v>
          </cell>
        </row>
      </sheetData>
      <sheetData sheetId="11">
        <row r="7">
          <cell r="B7">
            <v>41432</v>
          </cell>
        </row>
      </sheetData>
      <sheetData sheetId="12">
        <row r="7">
          <cell r="B7">
            <v>41432</v>
          </cell>
        </row>
      </sheetData>
      <sheetData sheetId="13">
        <row r="7">
          <cell r="B7">
            <v>41432</v>
          </cell>
        </row>
      </sheetData>
      <sheetData sheetId="14">
        <row r="36">
          <cell r="B36">
            <v>234.85660413986687</v>
          </cell>
        </row>
      </sheetData>
      <sheetData sheetId="15"/>
      <sheetData sheetId="16">
        <row r="12">
          <cell r="C12">
            <v>154.851476666667</v>
          </cell>
        </row>
        <row r="13">
          <cell r="C13">
            <v>152.27156333333301</v>
          </cell>
        </row>
        <row r="14">
          <cell r="C14">
            <v>152.257961666667</v>
          </cell>
        </row>
        <row r="15">
          <cell r="C15">
            <v>152.26371166666701</v>
          </cell>
        </row>
        <row r="16">
          <cell r="C16">
            <v>155.32750833333299</v>
          </cell>
        </row>
        <row r="17">
          <cell r="C17">
            <v>153.69927000000001</v>
          </cell>
        </row>
        <row r="18">
          <cell r="C18">
            <v>152.26131333333299</v>
          </cell>
        </row>
        <row r="19">
          <cell r="C19">
            <v>154.96227833333299</v>
          </cell>
        </row>
        <row r="20">
          <cell r="C20">
            <v>163.99934999999999</v>
          </cell>
        </row>
        <row r="21">
          <cell r="C21">
            <v>163.75519666666699</v>
          </cell>
        </row>
        <row r="22">
          <cell r="C22">
            <v>162.32011333333301</v>
          </cell>
        </row>
        <row r="23">
          <cell r="C23">
            <v>164.68491499999999</v>
          </cell>
        </row>
        <row r="24">
          <cell r="C24">
            <v>161.87708499999999</v>
          </cell>
        </row>
        <row r="25">
          <cell r="C25">
            <v>155.96716333333299</v>
          </cell>
        </row>
        <row r="26">
          <cell r="C26">
            <v>155.967221666667</v>
          </cell>
        </row>
        <row r="27">
          <cell r="C27">
            <v>155.897956666667</v>
          </cell>
        </row>
        <row r="28">
          <cell r="C28">
            <v>155.79667333333299</v>
          </cell>
        </row>
        <row r="29">
          <cell r="C29">
            <v>155.92106166666699</v>
          </cell>
        </row>
        <row r="30">
          <cell r="C30">
            <v>161.61212499999999</v>
          </cell>
        </row>
        <row r="31">
          <cell r="C31">
            <v>162.19260333333301</v>
          </cell>
        </row>
        <row r="32">
          <cell r="C32">
            <v>162.42078166666701</v>
          </cell>
        </row>
        <row r="33">
          <cell r="C33">
            <v>157.454916666667</v>
          </cell>
        </row>
        <row r="34">
          <cell r="C34">
            <v>158.13696999999999</v>
          </cell>
        </row>
        <row r="35">
          <cell r="C35">
            <v>155.921198333333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D53"/>
  <sheetViews>
    <sheetView tabSelected="1" zoomScale="80" zoomScaleNormal="80" workbookViewId="0">
      <selection activeCell="F23" sqref="F23"/>
    </sheetView>
  </sheetViews>
  <sheetFormatPr defaultColWidth="9.140625" defaultRowHeight="12.75"/>
  <cols>
    <col min="1" max="1" width="3.57031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32" width="9.5703125" style="1" bestFit="1" customWidth="1"/>
    <col min="33" max="33" width="9.140625" style="9" hidden="1" customWidth="1"/>
    <col min="34" max="16384" width="9.140625" style="1"/>
  </cols>
  <sheetData>
    <row r="1" spans="1:33">
      <c r="AG1"/>
    </row>
    <row r="2" spans="1:33" ht="25.5" customHeight="1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/>
    </row>
    <row r="3" spans="1:33" ht="24.75" customHeight="1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/>
    </row>
    <row r="4" spans="1:33" ht="13.5" customHeight="1">
      <c r="AG4"/>
    </row>
    <row r="5" spans="1:33">
      <c r="AG5"/>
    </row>
    <row r="6" spans="1:33">
      <c r="AG6"/>
    </row>
    <row r="7" spans="1:33" ht="26.25" customHeight="1">
      <c r="B7" s="8" t="s">
        <v>0</v>
      </c>
    </row>
    <row r="8" spans="1:33" ht="18.75">
      <c r="B8" s="10" t="s">
        <v>1</v>
      </c>
    </row>
    <row r="9" spans="1:33" ht="20.25">
      <c r="B9" s="8" t="str">
        <f>+[1]PEAJE!C8</f>
        <v>PERIODO: 01.JUNIO.2013 - 30.JUNIO.2013</v>
      </c>
      <c r="C9" s="11"/>
      <c r="D9" s="11"/>
      <c r="E9" s="11"/>
      <c r="F9" s="11"/>
      <c r="G9" s="11"/>
    </row>
    <row r="11" spans="1:33">
      <c r="C11" s="12">
        <f>[2]Sheet1!C4</f>
        <v>41426</v>
      </c>
      <c r="D11" s="12">
        <f>[2]Sheet1!D4</f>
        <v>41427</v>
      </c>
      <c r="E11" s="12">
        <f>[2]Sheet1!E4</f>
        <v>41428</v>
      </c>
      <c r="F11" s="12">
        <f>[2]Sheet1!F4</f>
        <v>41429</v>
      </c>
      <c r="G11" s="12">
        <f>[2]Sheet1!G4</f>
        <v>41430</v>
      </c>
      <c r="H11" s="12">
        <f>[2]Sheet1!H4</f>
        <v>41431</v>
      </c>
      <c r="I11" s="12">
        <f>[2]Sheet1!I4</f>
        <v>41432</v>
      </c>
      <c r="J11" s="12">
        <f>[2]Sheet1!J4</f>
        <v>41433</v>
      </c>
      <c r="K11" s="12">
        <f>[2]Sheet1!K4</f>
        <v>41434</v>
      </c>
      <c r="L11" s="12">
        <f>+[2]Sheet1!L$4</f>
        <v>41435</v>
      </c>
      <c r="M11" s="12">
        <f>+[2]Sheet1!M$4</f>
        <v>41436</v>
      </c>
      <c r="N11" s="12">
        <f>+[2]Sheet1!N$4</f>
        <v>41437</v>
      </c>
      <c r="O11" s="12">
        <f>+[2]Sheet1!O$4</f>
        <v>41438</v>
      </c>
      <c r="P11" s="12">
        <f>+[2]Sheet1!P$4</f>
        <v>41439</v>
      </c>
      <c r="Q11" s="12">
        <f>+[2]Sheet1!Q$4</f>
        <v>41440</v>
      </c>
      <c r="R11" s="12">
        <f>+[2]Sheet1!R$4</f>
        <v>41441</v>
      </c>
      <c r="S11" s="12">
        <f>+[2]Sheet1!S$4</f>
        <v>41442</v>
      </c>
      <c r="T11" s="12">
        <f>+[2]Sheet1!T$4</f>
        <v>41443</v>
      </c>
      <c r="U11" s="12">
        <f>+[2]Sheet1!U$4</f>
        <v>41444</v>
      </c>
      <c r="V11" s="12">
        <f>+[2]Sheet1!V$4</f>
        <v>41445</v>
      </c>
      <c r="W11" s="12">
        <f>+[2]Sheet1!W$4</f>
        <v>41446</v>
      </c>
      <c r="X11" s="12">
        <f>+[2]Sheet1!X$4</f>
        <v>41447</v>
      </c>
      <c r="Y11" s="12">
        <f>+[2]Sheet1!Y$4</f>
        <v>41448</v>
      </c>
      <c r="Z11" s="12">
        <f>+[2]Sheet1!Z$4</f>
        <v>41449</v>
      </c>
      <c r="AA11" s="12">
        <f>+[2]Sheet1!AA$4</f>
        <v>41450</v>
      </c>
      <c r="AB11" s="12">
        <f>+[2]Sheet1!AB$4</f>
        <v>41451</v>
      </c>
      <c r="AC11" s="12">
        <f>+[2]Sheet1!AC$4</f>
        <v>41452</v>
      </c>
      <c r="AD11" s="12">
        <f>+[2]Sheet1!AD$4</f>
        <v>41453</v>
      </c>
      <c r="AE11" s="12">
        <f>+[2]Sheet1!AE$4</f>
        <v>41454</v>
      </c>
      <c r="AF11" s="12">
        <f>+[2]Sheet1!AF$4</f>
        <v>41455</v>
      </c>
      <c r="AG11" s="12">
        <f>+[2]Sheet1!AG$4</f>
        <v>0</v>
      </c>
    </row>
    <row r="12" spans="1:33" s="13" customFormat="1" ht="20.100000000000001" customHeight="1">
      <c r="B12" s="14" t="s">
        <v>2</v>
      </c>
      <c r="C12" s="15">
        <f>+[3]RESUMEN!$B$7</f>
        <v>41426</v>
      </c>
      <c r="D12" s="15">
        <f>+[4]RESUMEN!$B$7</f>
        <v>41427</v>
      </c>
      <c r="E12" s="15">
        <f>+[5]RESUMEN!$B$7</f>
        <v>41428</v>
      </c>
      <c r="F12" s="15">
        <f>+[6]RESUMEN!$B$7</f>
        <v>41429</v>
      </c>
      <c r="G12" s="15">
        <f>+[7]RESUMEN!$B$7</f>
        <v>41430</v>
      </c>
      <c r="H12" s="15">
        <f>+[8]RESUMEN!$B$7</f>
        <v>41431</v>
      </c>
      <c r="I12" s="15">
        <f>+[9]RESUMEN!$B$7</f>
        <v>41432</v>
      </c>
      <c r="J12" s="15">
        <f>+[10]RESUMEN!$B$7</f>
        <v>41433</v>
      </c>
      <c r="K12" s="15">
        <f>+[11]RESUMEN!$B$7</f>
        <v>41434</v>
      </c>
      <c r="L12" s="15">
        <f>+[12]RESUMEN!$B$7</f>
        <v>41435</v>
      </c>
      <c r="M12" s="15">
        <f>+[13]RESUMEN!$B$7</f>
        <v>41436</v>
      </c>
      <c r="N12" s="15">
        <f>+[14]RESUMEN!$B$7</f>
        <v>41437</v>
      </c>
      <c r="O12" s="15">
        <f>+[15]RESUMEN!$B$7</f>
        <v>41438</v>
      </c>
      <c r="P12" s="15">
        <f>+[16]RESUMEN!$B$7</f>
        <v>41439</v>
      </c>
      <c r="Q12" s="15">
        <f>+[17]RESUMEN!$B$7</f>
        <v>41440</v>
      </c>
      <c r="R12" s="15">
        <f>+[18]RESUMEN!$B$7</f>
        <v>41441</v>
      </c>
      <c r="S12" s="15">
        <f>+[19]RESUMEN!$B$7</f>
        <v>41442</v>
      </c>
      <c r="T12" s="15">
        <f>+[20]RESUMEN!$B$7</f>
        <v>41443</v>
      </c>
      <c r="U12" s="15">
        <f>+[21]RESUMEN!$B$7</f>
        <v>41444</v>
      </c>
      <c r="V12" s="15">
        <f>+[22]RESUMEN!$B$7</f>
        <v>41445</v>
      </c>
      <c r="W12" s="15">
        <f>+[23]RESUMEN!$B$7</f>
        <v>41446</v>
      </c>
      <c r="X12" s="15">
        <f>+[24]RESUMEN!$B$7</f>
        <v>41447</v>
      </c>
      <c r="Y12" s="15">
        <f>+[25]RESUMEN!$B$7</f>
        <v>41448</v>
      </c>
      <c r="Z12" s="15">
        <f>+[26]RESUMEN!$B$7</f>
        <v>41449</v>
      </c>
      <c r="AA12" s="15">
        <f>+[27]RESUMEN!$B$7</f>
        <v>41450</v>
      </c>
      <c r="AB12" s="15">
        <f>+[28]RESUMEN!$B$7</f>
        <v>41451</v>
      </c>
      <c r="AC12" s="15">
        <f>+[29]RESUMEN!$B$7</f>
        <v>41452</v>
      </c>
      <c r="AD12" s="15">
        <f>+[30]RESUMEN!$B$7</f>
        <v>41453</v>
      </c>
      <c r="AE12" s="15">
        <f>+[31]RESUMEN!$B$7</f>
        <v>41454</v>
      </c>
      <c r="AF12" s="15">
        <f>+[32]RESUMEN!$B$7</f>
        <v>41455</v>
      </c>
      <c r="AG12" s="15" t="str">
        <f>IFERROR(DATEVALUE(SUBSTITUTE(SUBSTITUTE([33]RESUMEN!$B$7,",",""),"FECHA: ","")),"-")</f>
        <v>-</v>
      </c>
    </row>
    <row r="13" spans="1:33" ht="20.100000000000001" customHeight="1">
      <c r="A13" s="16"/>
      <c r="B13" s="17">
        <v>4.1666666666666664E-2</v>
      </c>
      <c r="C13" s="18">
        <f>+'[3]ENEL PCA+PCF'!$C12</f>
        <v>155.36066666666699</v>
      </c>
      <c r="D13" s="18">
        <f>+'[4]ENEL PCA+PCF'!$C12</f>
        <v>155.34727166666701</v>
      </c>
      <c r="E13" s="18">
        <f>+'[5]ENEL PCA+PCF'!$C12</f>
        <v>153.68864666666701</v>
      </c>
      <c r="F13" s="18">
        <f>+'[6]ENEL PCA+PCF'!$C12</f>
        <v>153.72898166666701</v>
      </c>
      <c r="G13" s="18">
        <f>+'[7]ENEL PCA+PCF'!$C12</f>
        <v>155.42214833333301</v>
      </c>
      <c r="H13" s="18">
        <f>+'[8]ENEL PCA+PCF'!$C12</f>
        <v>153.706561666667</v>
      </c>
      <c r="I13" s="18">
        <f>+'[9]ENEL PCA+PCF'!$C12</f>
        <v>154.851476666667</v>
      </c>
      <c r="J13" s="18">
        <f>+'[10]ENEL PCA+PCF'!$C12</f>
        <v>159.799286666667</v>
      </c>
      <c r="K13" s="18">
        <f>+'[11]ENEL PCA+PCF'!$C12</f>
        <v>152.274935</v>
      </c>
      <c r="L13" s="18">
        <f>+'[12]ENEL PCA+PCF'!$C12</f>
        <v>150.03463333333301</v>
      </c>
      <c r="M13" s="18">
        <f>+'[13]ENEL PCA+PCF'!$C12</f>
        <v>151.79130166666701</v>
      </c>
      <c r="N13" s="18">
        <f>+'[14]ENEL PCA+PCF'!$C12</f>
        <v>153.28493499999999</v>
      </c>
      <c r="O13" s="18">
        <f>+'[15]ENEL PCA+PCF'!$C12</f>
        <v>153.184</v>
      </c>
      <c r="P13" s="18">
        <f>+'[16]ENEL PCA+PCF'!$C12</f>
        <v>153.184</v>
      </c>
      <c r="Q13" s="18">
        <f>+'[17]ENEL PCA+PCF'!$C12</f>
        <v>150.73086166666701</v>
      </c>
      <c r="R13" s="18">
        <f>+'[18]ENEL PCA+PCF'!$C12</f>
        <v>153.184</v>
      </c>
      <c r="S13" s="18">
        <f>+'[19]ENEL PCA+PCF'!$C12</f>
        <v>161.50649833333301</v>
      </c>
      <c r="T13" s="18">
        <f>+'[20]ENEL PCA+PCF'!$C12</f>
        <v>157.24380333333301</v>
      </c>
      <c r="U13" s="18">
        <f>+'[21]ENEL PCA+PCF'!$C12</f>
        <v>153.81200000000001</v>
      </c>
      <c r="V13" s="18">
        <f>+'[22]ENEL PCA+PCF'!$C12</f>
        <v>157.26660833333301</v>
      </c>
      <c r="W13" s="18">
        <f>+'[23]ENEL PCA+PCF'!$C12</f>
        <v>156.73475666666701</v>
      </c>
      <c r="X13" s="18">
        <f>+'[24]ENEL PCA+PCF'!$C12</f>
        <v>156.50264000000001</v>
      </c>
      <c r="Y13" s="18">
        <f>+'[25]ENEL PCA+PCF'!$C12</f>
        <v>149.945938333333</v>
      </c>
      <c r="Z13" s="18">
        <f>+'[26]ENEL PCA+PCF'!$C12</f>
        <v>150.345333333333</v>
      </c>
      <c r="AA13" s="18">
        <f>+'[27]ENEL PCA+PCF'!$C12</f>
        <v>156.54300000000001</v>
      </c>
      <c r="AB13" s="18">
        <f>+'[28]ENEL PCA+PCF'!$C12</f>
        <v>154.36445000000001</v>
      </c>
      <c r="AC13" s="18">
        <f>+'[29]ENEL PCA+PCF'!$C12</f>
        <v>156.54300000000001</v>
      </c>
      <c r="AD13" s="18">
        <f>+'[30]ENEL PCA+PCF'!$C12</f>
        <v>159.06935999999999</v>
      </c>
      <c r="AE13" s="18">
        <f>+'[31]ENEL PCA+PCF'!$C12</f>
        <v>156.54300000000001</v>
      </c>
      <c r="AF13" s="18">
        <f>+'[32]ENEL PCA+PCF'!$C12</f>
        <v>156.54300000000001</v>
      </c>
      <c r="AG13" s="18">
        <f>+'[33]ENEL PCA+PCF'!$C12</f>
        <v>0</v>
      </c>
    </row>
    <row r="14" spans="1:33" ht="20.100000000000001" customHeight="1">
      <c r="A14" s="16"/>
      <c r="B14" s="17">
        <v>8.3333333333333301E-2</v>
      </c>
      <c r="C14" s="18">
        <f>+'[3]ENEL PCA+PCF'!$C13</f>
        <v>154.261108333333</v>
      </c>
      <c r="D14" s="18">
        <f>+'[4]ENEL PCA+PCF'!$C13</f>
        <v>154.251645</v>
      </c>
      <c r="E14" s="18">
        <f>+'[5]ENEL PCA+PCF'!$C13</f>
        <v>153.67572999999999</v>
      </c>
      <c r="F14" s="18">
        <f>+'[6]ENEL PCA+PCF'!$C13</f>
        <v>153.725245</v>
      </c>
      <c r="G14" s="18">
        <f>+'[7]ENEL PCA+PCF'!$C13</f>
        <v>150.501258333333</v>
      </c>
      <c r="H14" s="18">
        <f>+'[8]ENEL PCA+PCF'!$C13</f>
        <v>153.717723333333</v>
      </c>
      <c r="I14" s="18">
        <f>+'[9]ENEL PCA+PCF'!$C13</f>
        <v>152.27156333333301</v>
      </c>
      <c r="J14" s="18">
        <f>+'[10]ENEL PCA+PCF'!$C13</f>
        <v>153.683893333333</v>
      </c>
      <c r="K14" s="18">
        <f>+'[11]ENEL PCA+PCF'!$C13</f>
        <v>152.25719333333299</v>
      </c>
      <c r="L14" s="18">
        <f>+'[12]ENEL PCA+PCF'!$C13</f>
        <v>149.08289666666701</v>
      </c>
      <c r="M14" s="18">
        <f>+'[13]ENEL PCA+PCF'!$C13</f>
        <v>151.79422500000001</v>
      </c>
      <c r="N14" s="18">
        <f>+'[14]ENEL PCA+PCF'!$C13</f>
        <v>153.184</v>
      </c>
      <c r="O14" s="18">
        <f>+'[15]ENEL PCA+PCF'!$C13</f>
        <v>152.96053000000001</v>
      </c>
      <c r="P14" s="18">
        <f>+'[16]ENEL PCA+PCF'!$C13</f>
        <v>153.184</v>
      </c>
      <c r="Q14" s="18">
        <f>+'[17]ENEL PCA+PCF'!$C13</f>
        <v>150.44980000000001</v>
      </c>
      <c r="R14" s="18">
        <f>+'[18]ENEL PCA+PCF'!$C13</f>
        <v>153.184</v>
      </c>
      <c r="S14" s="18">
        <f>+'[19]ENEL PCA+PCF'!$C13</f>
        <v>153.81200000000001</v>
      </c>
      <c r="T14" s="18">
        <f>+'[20]ENEL PCA+PCF'!$C13</f>
        <v>157.229615</v>
      </c>
      <c r="U14" s="18">
        <f>+'[21]ENEL PCA+PCF'!$C13</f>
        <v>153.812276666667</v>
      </c>
      <c r="V14" s="18">
        <f>+'[22]ENEL PCA+PCF'!$C13</f>
        <v>154.329996666667</v>
      </c>
      <c r="W14" s="18">
        <f>+'[23]ENEL PCA+PCF'!$C13</f>
        <v>153.81200000000001</v>
      </c>
      <c r="X14" s="18">
        <f>+'[24]ENEL PCA+PCF'!$C13</f>
        <v>153.521741666667</v>
      </c>
      <c r="Y14" s="18">
        <f>+'[25]ENEL PCA+PCF'!$C13</f>
        <v>151.14708666666701</v>
      </c>
      <c r="Z14" s="18">
        <f>+'[26]ENEL PCA+PCF'!$C13</f>
        <v>150.95344499999999</v>
      </c>
      <c r="AA14" s="18">
        <f>+'[27]ENEL PCA+PCF'!$C13</f>
        <v>156.10543999999999</v>
      </c>
      <c r="AB14" s="18">
        <f>+'[28]ENEL PCA+PCF'!$C13</f>
        <v>156.54300000000001</v>
      </c>
      <c r="AC14" s="18">
        <f>+'[29]ENEL PCA+PCF'!$C13</f>
        <v>156.54300000000001</v>
      </c>
      <c r="AD14" s="18">
        <f>+'[30]ENEL PCA+PCF'!$C13</f>
        <v>156.54300000000001</v>
      </c>
      <c r="AE14" s="18">
        <f>+'[31]ENEL PCA+PCF'!$C13</f>
        <v>156.54300000000001</v>
      </c>
      <c r="AF14" s="18">
        <f>+'[32]ENEL PCA+PCF'!$C13</f>
        <v>156.54300000000001</v>
      </c>
      <c r="AG14" s="18">
        <f>+'[33]ENEL PCA+PCF'!$C13</f>
        <v>0</v>
      </c>
    </row>
    <row r="15" spans="1:33" ht="20.100000000000001" customHeight="1">
      <c r="A15" s="16"/>
      <c r="B15" s="17">
        <v>0.125</v>
      </c>
      <c r="C15" s="18">
        <f>+'[3]ENEL PCA+PCF'!$C14</f>
        <v>154.27069499999999</v>
      </c>
      <c r="D15" s="18">
        <f>+'[4]ENEL PCA+PCF'!$C14</f>
        <v>154.26517999999999</v>
      </c>
      <c r="E15" s="18">
        <f>+'[5]ENEL PCA+PCF'!$C14</f>
        <v>153.67562833333301</v>
      </c>
      <c r="F15" s="18">
        <f>+'[6]ENEL PCA+PCF'!$C14</f>
        <v>153.735723333333</v>
      </c>
      <c r="G15" s="18">
        <f>+'[7]ENEL PCA+PCF'!$C14</f>
        <v>148.744648333333</v>
      </c>
      <c r="H15" s="18">
        <f>+'[8]ENEL PCA+PCF'!$C14</f>
        <v>153.707505</v>
      </c>
      <c r="I15" s="18">
        <f>+'[9]ENEL PCA+PCF'!$C14</f>
        <v>152.257961666667</v>
      </c>
      <c r="J15" s="18">
        <f>+'[10]ENEL PCA+PCF'!$C14</f>
        <v>153.72447</v>
      </c>
      <c r="K15" s="18">
        <f>+'[11]ENEL PCA+PCF'!$C14</f>
        <v>152.67014</v>
      </c>
      <c r="L15" s="18">
        <f>+'[12]ENEL PCA+PCF'!$C14</f>
        <v>150.95575333333301</v>
      </c>
      <c r="M15" s="18">
        <f>+'[13]ENEL PCA+PCF'!$C14</f>
        <v>153.78334333333299</v>
      </c>
      <c r="N15" s="18">
        <f>+'[14]ENEL PCA+PCF'!$C14</f>
        <v>153.184</v>
      </c>
      <c r="O15" s="18">
        <f>+'[15]ENEL PCA+PCF'!$C14</f>
        <v>153.749875</v>
      </c>
      <c r="P15" s="18">
        <f>+'[16]ENEL PCA+PCF'!$C14</f>
        <v>153.184</v>
      </c>
      <c r="Q15" s="18">
        <f>+'[17]ENEL PCA+PCF'!$C14</f>
        <v>152.495546666667</v>
      </c>
      <c r="R15" s="18">
        <f>+'[18]ENEL PCA+PCF'!$C14</f>
        <v>153.184</v>
      </c>
      <c r="S15" s="18">
        <f>+'[19]ENEL PCA+PCF'!$C14</f>
        <v>153.81200000000001</v>
      </c>
      <c r="T15" s="18">
        <f>+'[20]ENEL PCA+PCF'!$C14</f>
        <v>155.22839166666699</v>
      </c>
      <c r="U15" s="18">
        <f>+'[21]ENEL PCA+PCF'!$C14</f>
        <v>154.140625</v>
      </c>
      <c r="V15" s="18">
        <f>+'[22]ENEL PCA+PCF'!$C14</f>
        <v>153.81200000000001</v>
      </c>
      <c r="W15" s="18">
        <f>+'[23]ENEL PCA+PCF'!$C14</f>
        <v>153.81200000000001</v>
      </c>
      <c r="X15" s="18">
        <f>+'[24]ENEL PCA+PCF'!$C14</f>
        <v>153.05862166666699</v>
      </c>
      <c r="Y15" s="18">
        <f>+'[25]ENEL PCA+PCF'!$C14</f>
        <v>150.857406666667</v>
      </c>
      <c r="Z15" s="18">
        <f>+'[26]ENEL PCA+PCF'!$C14</f>
        <v>163.97</v>
      </c>
      <c r="AA15" s="18">
        <f>+'[27]ENEL PCA+PCF'!$C14</f>
        <v>156.54300000000001</v>
      </c>
      <c r="AB15" s="18">
        <f>+'[28]ENEL PCA+PCF'!$C14</f>
        <v>156.54300000000001</v>
      </c>
      <c r="AC15" s="18">
        <f>+'[29]ENEL PCA+PCF'!$C14</f>
        <v>156.54300000000001</v>
      </c>
      <c r="AD15" s="18">
        <f>+'[30]ENEL PCA+PCF'!$C14</f>
        <v>156.54300000000001</v>
      </c>
      <c r="AE15" s="18">
        <f>+'[31]ENEL PCA+PCF'!$C14</f>
        <v>156.54300000000001</v>
      </c>
      <c r="AF15" s="18">
        <f>+'[32]ENEL PCA+PCF'!$C14</f>
        <v>156.54300000000001</v>
      </c>
      <c r="AG15" s="18">
        <f>+'[33]ENEL PCA+PCF'!$C14</f>
        <v>0</v>
      </c>
    </row>
    <row r="16" spans="1:33" ht="20.100000000000001" customHeight="1">
      <c r="A16" s="16"/>
      <c r="B16" s="17">
        <v>0.16666666666666699</v>
      </c>
      <c r="C16" s="18">
        <f>+'[3]ENEL PCA+PCF'!$C15</f>
        <v>154.289623333333</v>
      </c>
      <c r="D16" s="18">
        <f>+'[4]ENEL PCA+PCF'!$C15</f>
        <v>154.25264166666699</v>
      </c>
      <c r="E16" s="18">
        <f>+'[5]ENEL PCA+PCF'!$C15</f>
        <v>153.66103166666699</v>
      </c>
      <c r="F16" s="18">
        <f>+'[6]ENEL PCA+PCF'!$C15</f>
        <v>153.72262499999999</v>
      </c>
      <c r="G16" s="18">
        <f>+'[7]ENEL PCA+PCF'!$C15</f>
        <v>148.18541500000001</v>
      </c>
      <c r="H16" s="18">
        <f>+'[8]ENEL PCA+PCF'!$C15</f>
        <v>153.780378333333</v>
      </c>
      <c r="I16" s="18">
        <f>+'[9]ENEL PCA+PCF'!$C15</f>
        <v>152.26371166666701</v>
      </c>
      <c r="J16" s="18">
        <f>+'[10]ENEL PCA+PCF'!$C15</f>
        <v>153.70851666666701</v>
      </c>
      <c r="K16" s="18">
        <f>+'[11]ENEL PCA+PCF'!$C15</f>
        <v>150.049521666667</v>
      </c>
      <c r="L16" s="18">
        <f>+'[12]ENEL PCA+PCF'!$C15</f>
        <v>149.357341666667</v>
      </c>
      <c r="M16" s="18">
        <f>+'[13]ENEL PCA+PCF'!$C15</f>
        <v>152.50024166666699</v>
      </c>
      <c r="N16" s="18">
        <f>+'[14]ENEL PCA+PCF'!$C15</f>
        <v>153.184</v>
      </c>
      <c r="O16" s="18">
        <f>+'[15]ENEL PCA+PCF'!$C15</f>
        <v>150.63667833333301</v>
      </c>
      <c r="P16" s="18">
        <f>+'[16]ENEL PCA+PCF'!$C15</f>
        <v>153.184</v>
      </c>
      <c r="Q16" s="18">
        <f>+'[17]ENEL PCA+PCF'!$C15</f>
        <v>153.46300833333299</v>
      </c>
      <c r="R16" s="18">
        <f>+'[18]ENEL PCA+PCF'!$C15</f>
        <v>153.184</v>
      </c>
      <c r="S16" s="18">
        <f>+'[19]ENEL PCA+PCF'!$C15</f>
        <v>153.81200000000001</v>
      </c>
      <c r="T16" s="18">
        <f>+'[20]ENEL PCA+PCF'!$C15</f>
        <v>156.68122500000001</v>
      </c>
      <c r="U16" s="18">
        <f>+'[21]ENEL PCA+PCF'!$C15</f>
        <v>154.993378333333</v>
      </c>
      <c r="V16" s="18">
        <f>+'[22]ENEL PCA+PCF'!$C15</f>
        <v>153.81200000000001</v>
      </c>
      <c r="W16" s="18">
        <f>+'[23]ENEL PCA+PCF'!$C15</f>
        <v>155.72916499999999</v>
      </c>
      <c r="X16" s="18">
        <f>+'[24]ENEL PCA+PCF'!$C15</f>
        <v>153.81200000000001</v>
      </c>
      <c r="Y16" s="18">
        <f>+'[25]ENEL PCA+PCF'!$C15</f>
        <v>154.748758333333</v>
      </c>
      <c r="Z16" s="18">
        <f>+'[26]ENEL PCA+PCF'!$C15</f>
        <v>159.09775500000001</v>
      </c>
      <c r="AA16" s="18">
        <f>+'[27]ENEL PCA+PCF'!$C15</f>
        <v>156.54300000000001</v>
      </c>
      <c r="AB16" s="18">
        <f>+'[28]ENEL PCA+PCF'!$C15</f>
        <v>156.54300000000001</v>
      </c>
      <c r="AC16" s="18">
        <f>+'[29]ENEL PCA+PCF'!$C15</f>
        <v>155.16359499999999</v>
      </c>
      <c r="AD16" s="18">
        <f>+'[30]ENEL PCA+PCF'!$C15</f>
        <v>156.16854000000001</v>
      </c>
      <c r="AE16" s="18">
        <f>+'[31]ENEL PCA+PCF'!$C15</f>
        <v>156.54300000000001</v>
      </c>
      <c r="AF16" s="18">
        <f>+'[32]ENEL PCA+PCF'!$C15</f>
        <v>156.54300000000001</v>
      </c>
      <c r="AG16" s="18">
        <f>+'[33]ENEL PCA+PCF'!$C15</f>
        <v>0</v>
      </c>
    </row>
    <row r="17" spans="1:108" ht="20.100000000000001" customHeight="1">
      <c r="A17" s="16"/>
      <c r="B17" s="17">
        <v>0.20833333333333301</v>
      </c>
      <c r="C17" s="18">
        <f>+'[3]ENEL PCA+PCF'!$C16</f>
        <v>154.32008999999999</v>
      </c>
      <c r="D17" s="18">
        <f>+'[4]ENEL PCA+PCF'!$C16</f>
        <v>159.64223000000001</v>
      </c>
      <c r="E17" s="18">
        <f>+'[5]ENEL PCA+PCF'!$C16</f>
        <v>153.74704333333301</v>
      </c>
      <c r="F17" s="18">
        <f>+'[6]ENEL PCA+PCF'!$C16</f>
        <v>153.86170833333301</v>
      </c>
      <c r="G17" s="18">
        <f>+'[7]ENEL PCA+PCF'!$C16</f>
        <v>151.61130499999999</v>
      </c>
      <c r="H17" s="18">
        <f>+'[8]ENEL PCA+PCF'!$C16</f>
        <v>155.63372333333299</v>
      </c>
      <c r="I17" s="18">
        <f>+'[9]ENEL PCA+PCF'!$C16</f>
        <v>155.32750833333299</v>
      </c>
      <c r="J17" s="18">
        <f>+'[10]ENEL PCA+PCF'!$C16</f>
        <v>153.71272500000001</v>
      </c>
      <c r="K17" s="18">
        <f>+'[11]ENEL PCA+PCF'!$C16</f>
        <v>150.373146666667</v>
      </c>
      <c r="L17" s="18">
        <f>+'[12]ENEL PCA+PCF'!$C16</f>
        <v>149.118306666667</v>
      </c>
      <c r="M17" s="18">
        <f>+'[13]ENEL PCA+PCF'!$C16</f>
        <v>155.314461666667</v>
      </c>
      <c r="N17" s="18">
        <f>+'[14]ENEL PCA+PCF'!$C16</f>
        <v>153.184</v>
      </c>
      <c r="O17" s="18">
        <f>+'[15]ENEL PCA+PCF'!$C16</f>
        <v>153.18010333333299</v>
      </c>
      <c r="P17" s="18">
        <f>+'[16]ENEL PCA+PCF'!$C16</f>
        <v>153.184</v>
      </c>
      <c r="Q17" s="18">
        <f>+'[17]ENEL PCA+PCF'!$C16</f>
        <v>152.36510000000001</v>
      </c>
      <c r="R17" s="18">
        <f>+'[18]ENEL PCA+PCF'!$C16</f>
        <v>153.184</v>
      </c>
      <c r="S17" s="18">
        <f>+'[19]ENEL PCA+PCF'!$C16</f>
        <v>153.81200000000001</v>
      </c>
      <c r="T17" s="18">
        <f>+'[20]ENEL PCA+PCF'!$C16</f>
        <v>161.766651666667</v>
      </c>
      <c r="U17" s="18">
        <f>+'[21]ENEL PCA+PCF'!$C16</f>
        <v>154.98814666666701</v>
      </c>
      <c r="V17" s="18">
        <f>+'[22]ENEL PCA+PCF'!$C16</f>
        <v>154.45721499999999</v>
      </c>
      <c r="W17" s="18">
        <f>+'[23]ENEL PCA+PCF'!$C16</f>
        <v>155.43866499999999</v>
      </c>
      <c r="X17" s="18">
        <f>+'[24]ENEL PCA+PCF'!$C16</f>
        <v>153.73247833333301</v>
      </c>
      <c r="Y17" s="18">
        <f>+'[25]ENEL PCA+PCF'!$C16</f>
        <v>149.992535</v>
      </c>
      <c r="Z17" s="18">
        <f>+'[26]ENEL PCA+PCF'!$C16</f>
        <v>155.83461500000001</v>
      </c>
      <c r="AA17" s="18">
        <f>+'[27]ENEL PCA+PCF'!$C16</f>
        <v>156.54300000000001</v>
      </c>
      <c r="AB17" s="18">
        <f>+'[28]ENEL PCA+PCF'!$C16</f>
        <v>161.47911666666701</v>
      </c>
      <c r="AC17" s="18">
        <f>+'[29]ENEL PCA+PCF'!$C16</f>
        <v>155.62734666666699</v>
      </c>
      <c r="AD17" s="18">
        <f>+'[30]ENEL PCA+PCF'!$C16</f>
        <v>155.38509999999999</v>
      </c>
      <c r="AE17" s="18">
        <f>+'[31]ENEL PCA+PCF'!$C16</f>
        <v>156.54300000000001</v>
      </c>
      <c r="AF17" s="18">
        <f>+'[32]ENEL PCA+PCF'!$C16</f>
        <v>156.54300000000001</v>
      </c>
      <c r="AG17" s="18">
        <f>+'[33]ENEL PCA+PCF'!$C16</f>
        <v>0</v>
      </c>
    </row>
    <row r="18" spans="1:108" ht="20.100000000000001" customHeight="1">
      <c r="A18" s="16"/>
      <c r="B18" s="17">
        <v>0.25</v>
      </c>
      <c r="C18" s="18">
        <f>+'[3]ENEL PCA+PCF'!$C17</f>
        <v>155.214</v>
      </c>
      <c r="D18" s="18">
        <f>+'[4]ENEL PCA+PCF'!$C17</f>
        <v>155.64400000000001</v>
      </c>
      <c r="E18" s="18">
        <f>+'[5]ENEL PCA+PCF'!$C17</f>
        <v>155.066</v>
      </c>
      <c r="F18" s="18">
        <f>+'[6]ENEL PCA+PCF'!$C17</f>
        <v>155.066</v>
      </c>
      <c r="G18" s="18">
        <f>+'[7]ENEL PCA+PCF'!$C17</f>
        <v>155.96715166666701</v>
      </c>
      <c r="H18" s="18">
        <f>+'[8]ENEL PCA+PCF'!$C17</f>
        <v>153.88505166666701</v>
      </c>
      <c r="I18" s="18">
        <f>+'[9]ENEL PCA+PCF'!$C17</f>
        <v>153.69927000000001</v>
      </c>
      <c r="J18" s="18">
        <f>+'[10]ENEL PCA+PCF'!$C17</f>
        <v>153.70766333333299</v>
      </c>
      <c r="K18" s="18">
        <f>+'[11]ENEL PCA+PCF'!$C17</f>
        <v>150.86968666666701</v>
      </c>
      <c r="L18" s="18">
        <f>+'[12]ENEL PCA+PCF'!$C17</f>
        <v>148.88999999999999</v>
      </c>
      <c r="M18" s="18">
        <f>+'[13]ENEL PCA+PCF'!$C17</f>
        <v>152.21524833333299</v>
      </c>
      <c r="N18" s="18">
        <f>+'[14]ENEL PCA+PCF'!$C17</f>
        <v>153.184</v>
      </c>
      <c r="O18" s="18">
        <f>+'[15]ENEL PCA+PCF'!$C17</f>
        <v>154.42495500000001</v>
      </c>
      <c r="P18" s="18">
        <f>+'[16]ENEL PCA+PCF'!$C17</f>
        <v>153.184</v>
      </c>
      <c r="Q18" s="18">
        <f>+'[17]ENEL PCA+PCF'!$C17</f>
        <v>153.02266666666699</v>
      </c>
      <c r="R18" s="18">
        <f>+'[18]ENEL PCA+PCF'!$C17</f>
        <v>153.184</v>
      </c>
      <c r="S18" s="18">
        <f>+'[19]ENEL PCA+PCF'!$C17</f>
        <v>153.81200000000001</v>
      </c>
      <c r="T18" s="18">
        <f>+'[20]ENEL PCA+PCF'!$C17</f>
        <v>159.575211666667</v>
      </c>
      <c r="U18" s="18">
        <f>+'[21]ENEL PCA+PCF'!$C17</f>
        <v>153.81200000000001</v>
      </c>
      <c r="V18" s="18">
        <f>+'[22]ENEL PCA+PCF'!$C17</f>
        <v>154.619</v>
      </c>
      <c r="W18" s="18">
        <f>+'[23]ENEL PCA+PCF'!$C17</f>
        <v>154.092085</v>
      </c>
      <c r="X18" s="18">
        <f>+'[24]ENEL PCA+PCF'!$C17</f>
        <v>159.61928</v>
      </c>
      <c r="Y18" s="18">
        <f>+'[25]ENEL PCA+PCF'!$C17</f>
        <v>153.12828999999999</v>
      </c>
      <c r="Z18" s="18">
        <f>+'[26]ENEL PCA+PCF'!$C17</f>
        <v>156.36449999999999</v>
      </c>
      <c r="AA18" s="18">
        <f>+'[27]ENEL PCA+PCF'!$C17</f>
        <v>156.54300000000001</v>
      </c>
      <c r="AB18" s="18">
        <f>+'[28]ENEL PCA+PCF'!$C17</f>
        <v>159.26623333333299</v>
      </c>
      <c r="AC18" s="18">
        <f>+'[29]ENEL PCA+PCF'!$C17</f>
        <v>156.54300000000001</v>
      </c>
      <c r="AD18" s="18">
        <f>+'[30]ENEL PCA+PCF'!$C17</f>
        <v>156.54300000000001</v>
      </c>
      <c r="AE18" s="18">
        <f>+'[31]ENEL PCA+PCF'!$C17</f>
        <v>156.54300000000001</v>
      </c>
      <c r="AF18" s="18">
        <f>+'[32]ENEL PCA+PCF'!$C17</f>
        <v>159.10340666666701</v>
      </c>
      <c r="AG18" s="18">
        <f>+'[33]ENEL PCA+PCF'!$C17</f>
        <v>0</v>
      </c>
    </row>
    <row r="19" spans="1:108" ht="20.100000000000001" customHeight="1">
      <c r="A19" s="16"/>
      <c r="B19" s="17">
        <v>0.29166666666666702</v>
      </c>
      <c r="C19" s="18">
        <f>+'[3]ENEL PCA+PCF'!$C18</f>
        <v>155.37164000000001</v>
      </c>
      <c r="D19" s="18">
        <f>+'[4]ENEL PCA+PCF'!$C18</f>
        <v>159.19537666666699</v>
      </c>
      <c r="E19" s="18">
        <f>+'[5]ENEL PCA+PCF'!$C18</f>
        <v>155.066</v>
      </c>
      <c r="F19" s="18">
        <f>+'[6]ENEL PCA+PCF'!$C18</f>
        <v>155.066</v>
      </c>
      <c r="G19" s="18">
        <f>+'[7]ENEL PCA+PCF'!$C18</f>
        <v>155.066</v>
      </c>
      <c r="H19" s="18">
        <f>+'[8]ENEL PCA+PCF'!$C18</f>
        <v>154.51173333333301</v>
      </c>
      <c r="I19" s="18">
        <f>+'[9]ENEL PCA+PCF'!$C18</f>
        <v>152.26131333333299</v>
      </c>
      <c r="J19" s="18">
        <f>+'[10]ENEL PCA+PCF'!$C18</f>
        <v>153.80302166666701</v>
      </c>
      <c r="K19" s="18">
        <f>+'[11]ENEL PCA+PCF'!$C18</f>
        <v>147.99</v>
      </c>
      <c r="L19" s="18">
        <f>+'[12]ENEL PCA+PCF'!$C18</f>
        <v>152.84014833333299</v>
      </c>
      <c r="M19" s="18">
        <f>+'[13]ENEL PCA+PCF'!$C18</f>
        <v>153.184</v>
      </c>
      <c r="N19" s="18">
        <f>+'[14]ENEL PCA+PCF'!$C18</f>
        <v>153.184</v>
      </c>
      <c r="O19" s="18">
        <f>+'[15]ENEL PCA+PCF'!$C18</f>
        <v>153.184</v>
      </c>
      <c r="P19" s="18">
        <f>+'[16]ENEL PCA+PCF'!$C18</f>
        <v>153.184</v>
      </c>
      <c r="Q19" s="18">
        <f>+'[17]ENEL PCA+PCF'!$C18</f>
        <v>153.16576499999999</v>
      </c>
      <c r="R19" s="18">
        <f>+'[18]ENEL PCA+PCF'!$C18</f>
        <v>154.825461666667</v>
      </c>
      <c r="S19" s="18">
        <f>+'[19]ENEL PCA+PCF'!$C18</f>
        <v>159.798601666667</v>
      </c>
      <c r="T19" s="18">
        <f>+'[20]ENEL PCA+PCF'!$C18</f>
        <v>164.435215</v>
      </c>
      <c r="U19" s="18">
        <f>+'[21]ENEL PCA+PCF'!$C18</f>
        <v>161.97688333333301</v>
      </c>
      <c r="V19" s="18">
        <f>+'[22]ENEL PCA+PCF'!$C18</f>
        <v>161.18199999999999</v>
      </c>
      <c r="W19" s="18">
        <f>+'[23]ENEL PCA+PCF'!$C18</f>
        <v>159.53853000000001</v>
      </c>
      <c r="X19" s="18">
        <f>+'[24]ENEL PCA+PCF'!$C18</f>
        <v>153.54493833333299</v>
      </c>
      <c r="Y19" s="18">
        <f>+'[25]ENEL PCA+PCF'!$C18</f>
        <v>149.31684833333301</v>
      </c>
      <c r="Z19" s="18">
        <f>+'[26]ENEL PCA+PCF'!$C18</f>
        <v>156.54300000000001</v>
      </c>
      <c r="AA19" s="18">
        <f>+'[27]ENEL PCA+PCF'!$C18</f>
        <v>159.59754833333301</v>
      </c>
      <c r="AB19" s="18">
        <f>+'[28]ENEL PCA+PCF'!$C18</f>
        <v>160.87839</v>
      </c>
      <c r="AC19" s="18">
        <f>+'[29]ENEL PCA+PCF'!$C18</f>
        <v>156.54300000000001</v>
      </c>
      <c r="AD19" s="18">
        <f>+'[30]ENEL PCA+PCF'!$C18</f>
        <v>156.54300000000001</v>
      </c>
      <c r="AE19" s="18">
        <f>+'[31]ENEL PCA+PCF'!$C18</f>
        <v>159.75609666666699</v>
      </c>
      <c r="AF19" s="18">
        <f>+'[32]ENEL PCA+PCF'!$C18</f>
        <v>155.57300000000001</v>
      </c>
      <c r="AG19" s="18">
        <f>+'[33]ENEL PCA+PCF'!$C18</f>
        <v>0</v>
      </c>
    </row>
    <row r="20" spans="1:108" ht="20.100000000000001" customHeight="1">
      <c r="A20" s="16"/>
      <c r="B20" s="17">
        <v>0.33333333333333298</v>
      </c>
      <c r="C20" s="18">
        <f>+'[3]ENEL PCA+PCF'!$C19</f>
        <v>155.64400000000001</v>
      </c>
      <c r="D20" s="18">
        <f>+'[4]ENEL PCA+PCF'!$C19</f>
        <v>165.49647833333299</v>
      </c>
      <c r="E20" s="18">
        <f>+'[5]ENEL PCA+PCF'!$C19</f>
        <v>158.37422833333301</v>
      </c>
      <c r="F20" s="18">
        <f>+'[6]ENEL PCA+PCF'!$C19</f>
        <v>157.63212666666701</v>
      </c>
      <c r="G20" s="18">
        <f>+'[7]ENEL PCA+PCF'!$C19</f>
        <v>158.53340499999999</v>
      </c>
      <c r="H20" s="18">
        <f>+'[8]ENEL PCA+PCF'!$C19</f>
        <v>158.76654833333299</v>
      </c>
      <c r="I20" s="18">
        <f>+'[9]ENEL PCA+PCF'!$C19</f>
        <v>154.96227833333299</v>
      </c>
      <c r="J20" s="18">
        <f>+'[10]ENEL PCA+PCF'!$C19</f>
        <v>155.066</v>
      </c>
      <c r="K20" s="18">
        <f>+'[11]ENEL PCA+PCF'!$C19</f>
        <v>143.53271166666701</v>
      </c>
      <c r="L20" s="18">
        <f>+'[12]ENEL PCA+PCF'!$C19</f>
        <v>153.184</v>
      </c>
      <c r="M20" s="18">
        <f>+'[13]ENEL PCA+PCF'!$C19</f>
        <v>153.184</v>
      </c>
      <c r="N20" s="18">
        <f>+'[14]ENEL PCA+PCF'!$C19</f>
        <v>154.86935333333301</v>
      </c>
      <c r="O20" s="18">
        <f>+'[15]ENEL PCA+PCF'!$C19</f>
        <v>155.128653333334</v>
      </c>
      <c r="P20" s="18">
        <f>+'[16]ENEL PCA+PCF'!$C19</f>
        <v>156.80842166666699</v>
      </c>
      <c r="Q20" s="18">
        <f>+'[17]ENEL PCA+PCF'!$C19</f>
        <v>153.184</v>
      </c>
      <c r="R20" s="18">
        <f>+'[18]ENEL PCA+PCF'!$C19</f>
        <v>153.184</v>
      </c>
      <c r="S20" s="18">
        <f>+'[19]ENEL PCA+PCF'!$C19</f>
        <v>161.18199999999999</v>
      </c>
      <c r="T20" s="18">
        <f>+'[20]ENEL PCA+PCF'!$C19</f>
        <v>163.204788333333</v>
      </c>
      <c r="U20" s="18">
        <f>+'[21]ENEL PCA+PCF'!$C19</f>
        <v>162.380756666667</v>
      </c>
      <c r="V20" s="18">
        <f>+'[22]ENEL PCA+PCF'!$C19</f>
        <v>163.796693333333</v>
      </c>
      <c r="W20" s="18">
        <f>+'[23]ENEL PCA+PCF'!$C19</f>
        <v>152.73681666666701</v>
      </c>
      <c r="X20" s="18">
        <f>+'[24]ENEL PCA+PCF'!$C19</f>
        <v>152.70613333333301</v>
      </c>
      <c r="Y20" s="18">
        <f>+'[25]ENEL PCA+PCF'!$C19</f>
        <v>151.48201666666699</v>
      </c>
      <c r="Z20" s="18">
        <f>+'[26]ENEL PCA+PCF'!$C19</f>
        <v>163.97</v>
      </c>
      <c r="AA20" s="18">
        <f>+'[27]ENEL PCA+PCF'!$C19</f>
        <v>156.980885</v>
      </c>
      <c r="AB20" s="18">
        <f>+'[28]ENEL PCA+PCF'!$C19</f>
        <v>165.79728499999999</v>
      </c>
      <c r="AC20" s="18">
        <f>+'[29]ENEL PCA+PCF'!$C19</f>
        <v>164.79671833333299</v>
      </c>
      <c r="AD20" s="18">
        <f>+'[30]ENEL PCA+PCF'!$C19</f>
        <v>160.08191500000001</v>
      </c>
      <c r="AE20" s="18">
        <f>+'[31]ENEL PCA+PCF'!$C19</f>
        <v>168.551848333333</v>
      </c>
      <c r="AF20" s="18">
        <f>+'[32]ENEL PCA+PCF'!$C19</f>
        <v>164.53982666666701</v>
      </c>
      <c r="AG20" s="18">
        <f>+'[33]ENEL PCA+PCF'!$C19</f>
        <v>0</v>
      </c>
    </row>
    <row r="21" spans="1:108" ht="20.100000000000001" customHeight="1">
      <c r="A21" s="16"/>
      <c r="B21" s="17">
        <v>0.375</v>
      </c>
      <c r="C21" s="18">
        <f>+'[3]ENEL PCA+PCF'!$C20</f>
        <v>159.38348500000001</v>
      </c>
      <c r="D21" s="18">
        <f>+'[4]ENEL PCA+PCF'!$C20</f>
        <v>160.31841333333301</v>
      </c>
      <c r="E21" s="18">
        <f>+'[5]ENEL PCA+PCF'!$C20</f>
        <v>161.28207499999999</v>
      </c>
      <c r="F21" s="18">
        <f>+'[6]ENEL PCA+PCF'!$C20</f>
        <v>163.03198166666701</v>
      </c>
      <c r="G21" s="18">
        <f>+'[7]ENEL PCA+PCF'!$C20</f>
        <v>159.104876666667</v>
      </c>
      <c r="H21" s="18">
        <f>+'[8]ENEL PCA+PCF'!$C20</f>
        <v>160.81740666666701</v>
      </c>
      <c r="I21" s="18">
        <f>+'[9]ENEL PCA+PCF'!$C20</f>
        <v>163.99934999999999</v>
      </c>
      <c r="J21" s="18">
        <f>+'[10]ENEL PCA+PCF'!$C20</f>
        <v>155.066</v>
      </c>
      <c r="K21" s="18">
        <f>+'[11]ENEL PCA+PCF'!$C20</f>
        <v>151.983025</v>
      </c>
      <c r="L21" s="18">
        <f>+'[12]ENEL PCA+PCF'!$C20</f>
        <v>155.741238333333</v>
      </c>
      <c r="M21" s="18">
        <f>+'[13]ENEL PCA+PCF'!$C20</f>
        <v>156.71871999999999</v>
      </c>
      <c r="N21" s="18">
        <f>+'[14]ENEL PCA+PCF'!$C20</f>
        <v>156.839836666667</v>
      </c>
      <c r="O21" s="18">
        <f>+'[15]ENEL PCA+PCF'!$C20</f>
        <v>171.40258666666699</v>
      </c>
      <c r="P21" s="18">
        <f>+'[16]ENEL PCA+PCF'!$C20</f>
        <v>154.54117333333301</v>
      </c>
      <c r="Q21" s="18">
        <f>+'[17]ENEL PCA+PCF'!$C20</f>
        <v>157.558325</v>
      </c>
      <c r="R21" s="18">
        <f>+'[18]ENEL PCA+PCF'!$C20</f>
        <v>153.184</v>
      </c>
      <c r="S21" s="18">
        <f>+'[19]ENEL PCA+PCF'!$C20</f>
        <v>164.026868333333</v>
      </c>
      <c r="T21" s="18">
        <f>+'[20]ENEL PCA+PCF'!$C20</f>
        <v>161.187356666667</v>
      </c>
      <c r="U21" s="18">
        <f>+'[21]ENEL PCA+PCF'!$C20</f>
        <v>164.79408000000001</v>
      </c>
      <c r="V21" s="18">
        <f>+'[22]ENEL PCA+PCF'!$C20</f>
        <v>164.967471666667</v>
      </c>
      <c r="W21" s="18">
        <f>+'[23]ENEL PCA+PCF'!$C20</f>
        <v>162.071638333333</v>
      </c>
      <c r="X21" s="18">
        <f>+'[24]ENEL PCA+PCF'!$C20</f>
        <v>160.44002166666701</v>
      </c>
      <c r="Y21" s="18">
        <f>+'[25]ENEL PCA+PCF'!$C20</f>
        <v>158.98043000000001</v>
      </c>
      <c r="Z21" s="18">
        <f>+'[26]ENEL PCA+PCF'!$C20</f>
        <v>160.91999000000001</v>
      </c>
      <c r="AA21" s="18">
        <f>+'[27]ENEL PCA+PCF'!$C20</f>
        <v>168.63407333333299</v>
      </c>
      <c r="AB21" s="18">
        <f>+'[28]ENEL PCA+PCF'!$C20</f>
        <v>168.671551666667</v>
      </c>
      <c r="AC21" s="18">
        <f>+'[29]ENEL PCA+PCF'!$C20</f>
        <v>172.32929833333301</v>
      </c>
      <c r="AD21" s="18">
        <f>+'[30]ENEL PCA+PCF'!$C20</f>
        <v>168.812948333333</v>
      </c>
      <c r="AE21" s="18">
        <f>+'[31]ENEL PCA+PCF'!$C20</f>
        <v>166.34367166666701</v>
      </c>
      <c r="AF21" s="18">
        <f>+'[32]ENEL PCA+PCF'!$C20</f>
        <v>163.97</v>
      </c>
      <c r="AG21" s="18">
        <f>+'[33]ENEL PCA+PCF'!$C20</f>
        <v>0</v>
      </c>
    </row>
    <row r="22" spans="1:108" ht="20.100000000000001" customHeight="1">
      <c r="A22" s="16"/>
      <c r="B22" s="17">
        <v>0.41666666666666702</v>
      </c>
      <c r="C22" s="18">
        <f>+'[3]ENEL PCA+PCF'!$C21</f>
        <v>155.85098833333299</v>
      </c>
      <c r="D22" s="18">
        <f>+'[4]ENEL PCA+PCF'!$C21</f>
        <v>155.64400000000001</v>
      </c>
      <c r="E22" s="18">
        <f>+'[5]ENEL PCA+PCF'!$C21</f>
        <v>162.46507333333301</v>
      </c>
      <c r="F22" s="18">
        <f>+'[6]ENEL PCA+PCF'!$C21</f>
        <v>166.58721499999999</v>
      </c>
      <c r="G22" s="18">
        <f>+'[7]ENEL PCA+PCF'!$C21</f>
        <v>162.95288666666701</v>
      </c>
      <c r="H22" s="18">
        <f>+'[8]ENEL PCA+PCF'!$C21</f>
        <v>162.042475</v>
      </c>
      <c r="I22" s="18">
        <f>+'[9]ENEL PCA+PCF'!$C21</f>
        <v>163.75519666666699</v>
      </c>
      <c r="J22" s="18">
        <f>+'[10]ENEL PCA+PCF'!$C21</f>
        <v>155.066</v>
      </c>
      <c r="K22" s="18">
        <f>+'[11]ENEL PCA+PCF'!$C21</f>
        <v>154.97877333333301</v>
      </c>
      <c r="L22" s="18">
        <f>+'[12]ENEL PCA+PCF'!$C21</f>
        <v>155.00287</v>
      </c>
      <c r="M22" s="18">
        <f>+'[13]ENEL PCA+PCF'!$C21</f>
        <v>153.464541666667</v>
      </c>
      <c r="N22" s="18">
        <f>+'[14]ENEL PCA+PCF'!$C21</f>
        <v>153.79915500000001</v>
      </c>
      <c r="O22" s="18">
        <f>+'[15]ENEL PCA+PCF'!$C21</f>
        <v>164.73967500000001</v>
      </c>
      <c r="P22" s="18">
        <f>+'[16]ENEL PCA+PCF'!$C21</f>
        <v>161.24668666666699</v>
      </c>
      <c r="Q22" s="18">
        <f>+'[17]ENEL PCA+PCF'!$C21</f>
        <v>153.722608333333</v>
      </c>
      <c r="R22" s="18">
        <f>+'[18]ENEL PCA+PCF'!$C21</f>
        <v>153.184</v>
      </c>
      <c r="S22" s="18">
        <f>+'[19]ENEL PCA+PCF'!$C21</f>
        <v>166.28455</v>
      </c>
      <c r="T22" s="18">
        <f>+'[20]ENEL PCA+PCF'!$C21</f>
        <v>167.814423333333</v>
      </c>
      <c r="U22" s="18">
        <f>+'[21]ENEL PCA+PCF'!$C21</f>
        <v>164.402083333333</v>
      </c>
      <c r="V22" s="18">
        <f>+'[22]ENEL PCA+PCF'!$C21</f>
        <v>161.21423666666701</v>
      </c>
      <c r="W22" s="18">
        <f>+'[23]ENEL PCA+PCF'!$C21</f>
        <v>163.133626666667</v>
      </c>
      <c r="X22" s="18">
        <f>+'[24]ENEL PCA+PCF'!$C21</f>
        <v>161.92289500000001</v>
      </c>
      <c r="Y22" s="18">
        <f>+'[25]ENEL PCA+PCF'!$C21</f>
        <v>152.71101166666699</v>
      </c>
      <c r="Z22" s="18">
        <f>+'[26]ENEL PCA+PCF'!$C21</f>
        <v>168.46289166666699</v>
      </c>
      <c r="AA22" s="18">
        <f>+'[27]ENEL PCA+PCF'!$C21</f>
        <v>164.59816499999999</v>
      </c>
      <c r="AB22" s="18">
        <f>+'[28]ENEL PCA+PCF'!$C21</f>
        <v>167.284648333333</v>
      </c>
      <c r="AC22" s="18">
        <f>+'[29]ENEL PCA+PCF'!$C21</f>
        <v>166.16014833333301</v>
      </c>
      <c r="AD22" s="18">
        <f>+'[30]ENEL PCA+PCF'!$C21</f>
        <v>168.04947000000001</v>
      </c>
      <c r="AE22" s="18">
        <f>+'[31]ENEL PCA+PCF'!$C21</f>
        <v>164.406006666667</v>
      </c>
      <c r="AF22" s="18">
        <f>+'[32]ENEL PCA+PCF'!$C21</f>
        <v>163.97</v>
      </c>
      <c r="AG22" s="18">
        <f>+'[33]ENEL PCA+PCF'!$C21</f>
        <v>0</v>
      </c>
    </row>
    <row r="23" spans="1:108" ht="20.100000000000001" customHeight="1">
      <c r="A23" s="16"/>
      <c r="B23" s="17">
        <v>0.45833333333333298</v>
      </c>
      <c r="C23" s="18">
        <f>+'[3]ENEL PCA+PCF'!$C22</f>
        <v>157.08881333333301</v>
      </c>
      <c r="D23" s="18">
        <f>+'[4]ENEL PCA+PCF'!$C22</f>
        <v>155.64400000000001</v>
      </c>
      <c r="E23" s="18">
        <f>+'[5]ENEL PCA+PCF'!$C22</f>
        <v>162.45026833333301</v>
      </c>
      <c r="F23" s="18">
        <f>+'[6]ENEL PCA+PCF'!$C22</f>
        <v>163.642783333333</v>
      </c>
      <c r="G23" s="18">
        <f>+'[7]ENEL PCA+PCF'!$C22</f>
        <v>164.048476666667</v>
      </c>
      <c r="H23" s="18">
        <f>+'[8]ENEL PCA+PCF'!$C22</f>
        <v>165.76971666666699</v>
      </c>
      <c r="I23" s="18">
        <f>+'[9]ENEL PCA+PCF'!$C22</f>
        <v>162.32011333333301</v>
      </c>
      <c r="J23" s="18">
        <f>+'[10]ENEL PCA+PCF'!$C22</f>
        <v>155.066</v>
      </c>
      <c r="K23" s="18">
        <f>+'[11]ENEL PCA+PCF'!$C22</f>
        <v>155.066</v>
      </c>
      <c r="L23" s="18">
        <f>+'[12]ENEL PCA+PCF'!$C22</f>
        <v>158.18826000000001</v>
      </c>
      <c r="M23" s="18">
        <f>+'[13]ENEL PCA+PCF'!$C22</f>
        <v>154.20852500000001</v>
      </c>
      <c r="N23" s="18">
        <f>+'[14]ENEL PCA+PCF'!$C22</f>
        <v>154.461148333333</v>
      </c>
      <c r="O23" s="18">
        <f>+'[15]ENEL PCA+PCF'!$C22</f>
        <v>163.15360999999999</v>
      </c>
      <c r="P23" s="18">
        <f>+'[16]ENEL PCA+PCF'!$C22</f>
        <v>164.03120000000001</v>
      </c>
      <c r="Q23" s="18">
        <f>+'[17]ENEL PCA+PCF'!$C22</f>
        <v>153.51113166666701</v>
      </c>
      <c r="R23" s="18">
        <f>+'[18]ENEL PCA+PCF'!$C22</f>
        <v>153.184</v>
      </c>
      <c r="S23" s="18">
        <f>+'[19]ENEL PCA+PCF'!$C22</f>
        <v>163.40199999999999</v>
      </c>
      <c r="T23" s="18">
        <f>+'[20]ENEL PCA+PCF'!$C22</f>
        <v>163.23708500000001</v>
      </c>
      <c r="U23" s="18">
        <f>+'[21]ENEL PCA+PCF'!$C22</f>
        <v>163.39104</v>
      </c>
      <c r="V23" s="18">
        <f>+'[22]ENEL PCA+PCF'!$C22</f>
        <v>163.15191833333299</v>
      </c>
      <c r="W23" s="18">
        <f>+'[23]ENEL PCA+PCF'!$C22</f>
        <v>163.40199999999999</v>
      </c>
      <c r="X23" s="18">
        <f>+'[24]ENEL PCA+PCF'!$C22</f>
        <v>161.18199999999999</v>
      </c>
      <c r="Y23" s="18">
        <f>+'[25]ENEL PCA+PCF'!$C22</f>
        <v>153.532285</v>
      </c>
      <c r="Z23" s="18">
        <f>+'[26]ENEL PCA+PCF'!$C22</f>
        <v>166.08295833333301</v>
      </c>
      <c r="AA23" s="18">
        <f>+'[27]ENEL PCA+PCF'!$C22</f>
        <v>164.08182500000001</v>
      </c>
      <c r="AB23" s="18">
        <f>+'[28]ENEL PCA+PCF'!$C22</f>
        <v>166.26205999999999</v>
      </c>
      <c r="AC23" s="18">
        <f>+'[29]ENEL PCA+PCF'!$C22</f>
        <v>166.20076</v>
      </c>
      <c r="AD23" s="18">
        <f>+'[30]ENEL PCA+PCF'!$C22</f>
        <v>167.98117833333299</v>
      </c>
      <c r="AE23" s="18">
        <f>+'[31]ENEL PCA+PCF'!$C22</f>
        <v>163.98905833333299</v>
      </c>
      <c r="AF23" s="18">
        <f>+'[32]ENEL PCA+PCF'!$C22</f>
        <v>163.97</v>
      </c>
      <c r="AG23" s="18">
        <f>+'[33]ENEL PCA+PCF'!$C22</f>
        <v>0</v>
      </c>
    </row>
    <row r="24" spans="1:108" ht="20.100000000000001" customHeight="1">
      <c r="A24" s="16"/>
      <c r="B24" s="17">
        <v>0.5</v>
      </c>
      <c r="C24" s="18">
        <f>+'[3]ENEL PCA+PCF'!$C23</f>
        <v>157.090771666667</v>
      </c>
      <c r="D24" s="18">
        <f>+'[4]ENEL PCA+PCF'!$C23</f>
        <v>155.64400000000001</v>
      </c>
      <c r="E24" s="18">
        <f>+'[5]ENEL PCA+PCF'!$C23</f>
        <v>165.80848333333299</v>
      </c>
      <c r="F24" s="18">
        <f>+'[6]ENEL PCA+PCF'!$C23</f>
        <v>167.49077666666699</v>
      </c>
      <c r="G24" s="18">
        <f>+'[7]ENEL PCA+PCF'!$C23</f>
        <v>166.905108333333</v>
      </c>
      <c r="H24" s="18">
        <f>+'[8]ENEL PCA+PCF'!$C23</f>
        <v>165.950298333333</v>
      </c>
      <c r="I24" s="18">
        <f>+'[9]ENEL PCA+PCF'!$C23</f>
        <v>164.68491499999999</v>
      </c>
      <c r="J24" s="18">
        <f>+'[10]ENEL PCA+PCF'!$C23</f>
        <v>156.058983333333</v>
      </c>
      <c r="K24" s="18">
        <f>+'[11]ENEL PCA+PCF'!$C23</f>
        <v>155.066</v>
      </c>
      <c r="L24" s="18">
        <f>+'[12]ENEL PCA+PCF'!$C23</f>
        <v>153.855715</v>
      </c>
      <c r="M24" s="18">
        <f>+'[13]ENEL PCA+PCF'!$C23</f>
        <v>162.04484333333301</v>
      </c>
      <c r="N24" s="18">
        <f>+'[14]ENEL PCA+PCF'!$C23</f>
        <v>153.798621666667</v>
      </c>
      <c r="O24" s="18">
        <f>+'[15]ENEL PCA+PCF'!$C23</f>
        <v>161.36927666666699</v>
      </c>
      <c r="P24" s="18">
        <f>+'[16]ENEL PCA+PCF'!$C23</f>
        <v>161.29810499999999</v>
      </c>
      <c r="Q24" s="18">
        <f>+'[17]ENEL PCA+PCF'!$C23</f>
        <v>153.753723333333</v>
      </c>
      <c r="R24" s="18">
        <f>+'[18]ENEL PCA+PCF'!$C23</f>
        <v>153.184</v>
      </c>
      <c r="S24" s="18">
        <f>+'[19]ENEL PCA+PCF'!$C23</f>
        <v>163.40199999999999</v>
      </c>
      <c r="T24" s="18">
        <f>+'[20]ENEL PCA+PCF'!$C23</f>
        <v>166.30113</v>
      </c>
      <c r="U24" s="18">
        <f>+'[21]ENEL PCA+PCF'!$C23</f>
        <v>165.112243333333</v>
      </c>
      <c r="V24" s="18">
        <f>+'[22]ENEL PCA+PCF'!$C23</f>
        <v>163.40199999999999</v>
      </c>
      <c r="W24" s="18">
        <f>+'[23]ENEL PCA+PCF'!$C23</f>
        <v>163.40199999999999</v>
      </c>
      <c r="X24" s="18">
        <f>+'[24]ENEL PCA+PCF'!$C23</f>
        <v>168.58572000000001</v>
      </c>
      <c r="Y24" s="18">
        <f>+'[25]ENEL PCA+PCF'!$C23</f>
        <v>161.18199999999999</v>
      </c>
      <c r="Z24" s="18">
        <f>+'[26]ENEL PCA+PCF'!$C23</f>
        <v>164.04365166666699</v>
      </c>
      <c r="AA24" s="18">
        <f>+'[27]ENEL PCA+PCF'!$C23</f>
        <v>164.101423333334</v>
      </c>
      <c r="AB24" s="18">
        <f>+'[28]ENEL PCA+PCF'!$C23</f>
        <v>166.27415833333299</v>
      </c>
      <c r="AC24" s="18">
        <f>+'[29]ENEL PCA+PCF'!$C23</f>
        <v>166.18474166666701</v>
      </c>
      <c r="AD24" s="18">
        <f>+'[30]ENEL PCA+PCF'!$C23</f>
        <v>166.25691333333299</v>
      </c>
      <c r="AE24" s="18">
        <f>+'[31]ENEL PCA+PCF'!$C23</f>
        <v>163.98825500000001</v>
      </c>
      <c r="AF24" s="18">
        <f>+'[32]ENEL PCA+PCF'!$C23</f>
        <v>164.1</v>
      </c>
      <c r="AG24" s="18">
        <f>+'[33]ENEL PCA+PCF'!$C23</f>
        <v>0</v>
      </c>
    </row>
    <row r="25" spans="1:108" ht="20.100000000000001" customHeight="1">
      <c r="A25" s="16"/>
      <c r="B25" s="17">
        <v>0.54166666666666696</v>
      </c>
      <c r="C25" s="18">
        <f>+'[3]ENEL PCA+PCF'!$C24</f>
        <v>157.08360166666699</v>
      </c>
      <c r="D25" s="18">
        <f>+'[4]ENEL PCA+PCF'!$C24</f>
        <v>155.64400000000001</v>
      </c>
      <c r="E25" s="18">
        <f>+'[5]ENEL PCA+PCF'!$C24</f>
        <v>165.713936666667</v>
      </c>
      <c r="F25" s="18">
        <f>+'[6]ENEL PCA+PCF'!$C24</f>
        <v>163.49167499999999</v>
      </c>
      <c r="G25" s="18">
        <f>+'[7]ENEL PCA+PCF'!$C24</f>
        <v>163.46398500000001</v>
      </c>
      <c r="H25" s="18">
        <f>+'[8]ENEL PCA+PCF'!$C24</f>
        <v>163.487173333333</v>
      </c>
      <c r="I25" s="18">
        <f>+'[9]ENEL PCA+PCF'!$C24</f>
        <v>161.87708499999999</v>
      </c>
      <c r="J25" s="18">
        <f>+'[10]ENEL PCA+PCF'!$C24</f>
        <v>155.960655</v>
      </c>
      <c r="K25" s="18">
        <f>+'[11]ENEL PCA+PCF'!$C24</f>
        <v>155.066</v>
      </c>
      <c r="L25" s="18">
        <f>+'[12]ENEL PCA+PCF'!$C24</f>
        <v>153.84363500000001</v>
      </c>
      <c r="M25" s="18">
        <f>+'[13]ENEL PCA+PCF'!$C24</f>
        <v>158.51128333333301</v>
      </c>
      <c r="N25" s="18">
        <f>+'[14]ENEL PCA+PCF'!$C24</f>
        <v>153.36153166666699</v>
      </c>
      <c r="O25" s="18">
        <f>+'[15]ENEL PCA+PCF'!$C24</f>
        <v>161.62470999999999</v>
      </c>
      <c r="P25" s="18">
        <f>+'[16]ENEL PCA+PCF'!$C24</f>
        <v>160.76154</v>
      </c>
      <c r="Q25" s="18">
        <f>+'[17]ENEL PCA+PCF'!$C24</f>
        <v>153.79165333333299</v>
      </c>
      <c r="R25" s="18">
        <f>+'[18]ENEL PCA+PCF'!$C24</f>
        <v>153.184</v>
      </c>
      <c r="S25" s="18">
        <f>+'[19]ENEL PCA+PCF'!$C24</f>
        <v>163.48278666666701</v>
      </c>
      <c r="T25" s="18">
        <f>+'[20]ENEL PCA+PCF'!$C24</f>
        <v>163.531231666667</v>
      </c>
      <c r="U25" s="18">
        <f>+'[21]ENEL PCA+PCF'!$C24</f>
        <v>165.24813166666701</v>
      </c>
      <c r="V25" s="18">
        <f>+'[22]ENEL PCA+PCF'!$C24</f>
        <v>163.40199999999999</v>
      </c>
      <c r="W25" s="18">
        <f>+'[23]ENEL PCA+PCF'!$C24</f>
        <v>163.40199999999999</v>
      </c>
      <c r="X25" s="18">
        <f>+'[24]ENEL PCA+PCF'!$C24</f>
        <v>161.18199999999999</v>
      </c>
      <c r="Y25" s="18">
        <f>+'[25]ENEL PCA+PCF'!$C24</f>
        <v>161.18199999999999</v>
      </c>
      <c r="Z25" s="18">
        <f>+'[26]ENEL PCA+PCF'!$C24</f>
        <v>166.95103499999999</v>
      </c>
      <c r="AA25" s="18">
        <f>+'[27]ENEL PCA+PCF'!$C24</f>
        <v>164.10009666666701</v>
      </c>
      <c r="AB25" s="18">
        <f>+'[28]ENEL PCA+PCF'!$C24</f>
        <v>166.26769666666701</v>
      </c>
      <c r="AC25" s="18">
        <f>+'[29]ENEL PCA+PCF'!$C24</f>
        <v>166.16246000000001</v>
      </c>
      <c r="AD25" s="18">
        <f>+'[30]ENEL PCA+PCF'!$C24</f>
        <v>166.24653499999999</v>
      </c>
      <c r="AE25" s="18">
        <f>+'[31]ENEL PCA+PCF'!$C24</f>
        <v>164.14769999999999</v>
      </c>
      <c r="AF25" s="18">
        <f>+'[32]ENEL PCA+PCF'!$C24</f>
        <v>164.1</v>
      </c>
      <c r="AG25" s="18">
        <f>+'[33]ENEL PCA+PCF'!$C24</f>
        <v>0</v>
      </c>
    </row>
    <row r="26" spans="1:108" ht="20.100000000000001" customHeight="1">
      <c r="A26" s="16"/>
      <c r="B26" s="17">
        <v>0.58333333333333304</v>
      </c>
      <c r="C26" s="18">
        <f>+'[3]ENEL PCA+PCF'!$C25</f>
        <v>156.92869666666701</v>
      </c>
      <c r="D26" s="18">
        <f>+'[4]ENEL PCA+PCF'!$C25</f>
        <v>155.64400000000001</v>
      </c>
      <c r="E26" s="18">
        <f>+'[5]ENEL PCA+PCF'!$C25</f>
        <v>165.49239499999999</v>
      </c>
      <c r="F26" s="18">
        <f>+'[6]ENEL PCA+PCF'!$C25</f>
        <v>165.34843333333299</v>
      </c>
      <c r="G26" s="18">
        <f>+'[7]ENEL PCA+PCF'!$C25</f>
        <v>162.442636666667</v>
      </c>
      <c r="H26" s="18">
        <f>+'[8]ENEL PCA+PCF'!$C25</f>
        <v>164.80362833333299</v>
      </c>
      <c r="I26" s="18">
        <f>+'[9]ENEL PCA+PCF'!$C25</f>
        <v>155.96716333333299</v>
      </c>
      <c r="J26" s="18">
        <f>+'[10]ENEL PCA+PCF'!$C25</f>
        <v>155.96727166666699</v>
      </c>
      <c r="K26" s="18">
        <f>+'[11]ENEL PCA+PCF'!$C25</f>
        <v>153.88292000000001</v>
      </c>
      <c r="L26" s="18">
        <f>+'[12]ENEL PCA+PCF'!$C25</f>
        <v>154.03548000000001</v>
      </c>
      <c r="M26" s="18">
        <f>+'[13]ENEL PCA+PCF'!$C25</f>
        <v>153.37880000000001</v>
      </c>
      <c r="N26" s="18">
        <f>+'[14]ENEL PCA+PCF'!$C25</f>
        <v>154.005063333333</v>
      </c>
      <c r="O26" s="18">
        <f>+'[15]ENEL PCA+PCF'!$C25</f>
        <v>162.28301833333299</v>
      </c>
      <c r="P26" s="18">
        <f>+'[16]ENEL PCA+PCF'!$C25</f>
        <v>162.83904833333301</v>
      </c>
      <c r="Q26" s="18">
        <f>+'[17]ENEL PCA+PCF'!$C25</f>
        <v>153.80455166666701</v>
      </c>
      <c r="R26" s="18">
        <f>+'[18]ENEL PCA+PCF'!$C25</f>
        <v>153.184</v>
      </c>
      <c r="S26" s="18">
        <f>+'[19]ENEL PCA+PCF'!$C25</f>
        <v>163.40927500000001</v>
      </c>
      <c r="T26" s="18">
        <f>+'[20]ENEL PCA+PCF'!$C25</f>
        <v>163.53604833333301</v>
      </c>
      <c r="U26" s="18">
        <f>+'[21]ENEL PCA+PCF'!$C25</f>
        <v>164.689308333333</v>
      </c>
      <c r="V26" s="18">
        <f>+'[22]ENEL PCA+PCF'!$C25</f>
        <v>163.173168333333</v>
      </c>
      <c r="W26" s="18">
        <f>+'[23]ENEL PCA+PCF'!$C25</f>
        <v>163.40199999999999</v>
      </c>
      <c r="X26" s="18">
        <f>+'[24]ENEL PCA+PCF'!$C25</f>
        <v>161.18199999999999</v>
      </c>
      <c r="Y26" s="18">
        <f>+'[25]ENEL PCA+PCF'!$C25</f>
        <v>161.18199999999999</v>
      </c>
      <c r="Z26" s="18">
        <f>+'[26]ENEL PCA+PCF'!$C25</f>
        <v>165.585403333334</v>
      </c>
      <c r="AA26" s="18">
        <f>+'[27]ENEL PCA+PCF'!$C25</f>
        <v>164.10023000000001</v>
      </c>
      <c r="AB26" s="18">
        <f>+'[28]ENEL PCA+PCF'!$C25</f>
        <v>166.39396833333299</v>
      </c>
      <c r="AC26" s="18">
        <f>+'[29]ENEL PCA+PCF'!$C25</f>
        <v>168.64280666666701</v>
      </c>
      <c r="AD26" s="18">
        <f>+'[30]ENEL PCA+PCF'!$C25</f>
        <v>168.84077500000001</v>
      </c>
      <c r="AE26" s="18">
        <f>+'[31]ENEL PCA+PCF'!$C25</f>
        <v>166.050968333333</v>
      </c>
      <c r="AF26" s="18">
        <f>+'[32]ENEL PCA+PCF'!$C25</f>
        <v>164.1</v>
      </c>
      <c r="AG26" s="18">
        <f>+'[33]ENEL PCA+PCF'!$C25</f>
        <v>0</v>
      </c>
    </row>
    <row r="27" spans="1:108" ht="20.100000000000001" customHeight="1">
      <c r="A27" s="16"/>
      <c r="B27" s="17">
        <v>0.625</v>
      </c>
      <c r="C27" s="18">
        <f>+'[3]ENEL PCA+PCF'!$C26</f>
        <v>155.86435666666699</v>
      </c>
      <c r="D27" s="18">
        <f>+'[4]ENEL PCA+PCF'!$C26</f>
        <v>155.64400000000001</v>
      </c>
      <c r="E27" s="18">
        <f>+'[5]ENEL PCA+PCF'!$C26</f>
        <v>162.43331000000001</v>
      </c>
      <c r="F27" s="18">
        <f>+'[6]ENEL PCA+PCF'!$C26</f>
        <v>163.67896666666701</v>
      </c>
      <c r="G27" s="18">
        <f>+'[7]ENEL PCA+PCF'!$C26</f>
        <v>162.530043333333</v>
      </c>
      <c r="H27" s="18">
        <f>+'[8]ENEL PCA+PCF'!$C26</f>
        <v>162.424178333333</v>
      </c>
      <c r="I27" s="18">
        <f>+'[9]ENEL PCA+PCF'!$C26</f>
        <v>155.967221666667</v>
      </c>
      <c r="J27" s="18">
        <f>+'[10]ENEL PCA+PCF'!$C26</f>
        <v>156.042393333333</v>
      </c>
      <c r="K27" s="18">
        <f>+'[11]ENEL PCA+PCF'!$C26</f>
        <v>151.73705166666701</v>
      </c>
      <c r="L27" s="18">
        <f>+'[12]ENEL PCA+PCF'!$C26</f>
        <v>154.63703000000001</v>
      </c>
      <c r="M27" s="18">
        <f>+'[13]ENEL PCA+PCF'!$C26</f>
        <v>154.23677166666701</v>
      </c>
      <c r="N27" s="18">
        <f>+'[14]ENEL PCA+PCF'!$C26</f>
        <v>154.58342999999999</v>
      </c>
      <c r="O27" s="18">
        <f>+'[15]ENEL PCA+PCF'!$C26</f>
        <v>162.14580000000001</v>
      </c>
      <c r="P27" s="18">
        <f>+'[16]ENEL PCA+PCF'!$C26</f>
        <v>164.01921166666699</v>
      </c>
      <c r="Q27" s="18">
        <f>+'[17]ENEL PCA+PCF'!$C26</f>
        <v>153.80949166666699</v>
      </c>
      <c r="R27" s="18">
        <f>+'[18]ENEL PCA+PCF'!$C26</f>
        <v>153.184</v>
      </c>
      <c r="S27" s="18">
        <f>+'[19]ENEL PCA+PCF'!$C26</f>
        <v>165.33412999999999</v>
      </c>
      <c r="T27" s="18">
        <f>+'[20]ENEL PCA+PCF'!$C26</f>
        <v>163.56873166666699</v>
      </c>
      <c r="U27" s="18">
        <f>+'[21]ENEL PCA+PCF'!$C26</f>
        <v>163.471743333333</v>
      </c>
      <c r="V27" s="18">
        <f>+'[22]ENEL PCA+PCF'!$C26</f>
        <v>164.94865999999999</v>
      </c>
      <c r="W27" s="18">
        <f>+'[23]ENEL PCA+PCF'!$C26</f>
        <v>163.40199999999999</v>
      </c>
      <c r="X27" s="18">
        <f>+'[24]ENEL PCA+PCF'!$C26</f>
        <v>161.18199999999999</v>
      </c>
      <c r="Y27" s="18">
        <f>+'[25]ENEL PCA+PCF'!$C26</f>
        <v>161.18199999999999</v>
      </c>
      <c r="Z27" s="18">
        <f>+'[26]ENEL PCA+PCF'!$C26</f>
        <v>164.07493333333301</v>
      </c>
      <c r="AA27" s="18">
        <f>+'[27]ENEL PCA+PCF'!$C26</f>
        <v>164.10062833333399</v>
      </c>
      <c r="AB27" s="18">
        <f>+'[28]ENEL PCA+PCF'!$C26</f>
        <v>167.03100000000001</v>
      </c>
      <c r="AC27" s="18">
        <f>+'[29]ENEL PCA+PCF'!$C26</f>
        <v>166.730776666667</v>
      </c>
      <c r="AD27" s="18">
        <f>+'[30]ENEL PCA+PCF'!$C26</f>
        <v>166.27848666666699</v>
      </c>
      <c r="AE27" s="18">
        <f>+'[31]ENEL PCA+PCF'!$C26</f>
        <v>163.97</v>
      </c>
      <c r="AF27" s="18">
        <f>+'[32]ENEL PCA+PCF'!$C26</f>
        <v>164.1</v>
      </c>
      <c r="AG27" s="18">
        <f>+'[33]ENEL PCA+PCF'!$C26</f>
        <v>0</v>
      </c>
    </row>
    <row r="28" spans="1:108" ht="20.100000000000001" customHeight="1">
      <c r="A28" s="16"/>
      <c r="B28" s="17">
        <v>0.66666666666666696</v>
      </c>
      <c r="C28" s="18">
        <f>+'[3]ENEL PCA+PCF'!$C27</f>
        <v>157.40302500000001</v>
      </c>
      <c r="D28" s="18">
        <f>+'[4]ENEL PCA+PCF'!$C27</f>
        <v>155.64400000000001</v>
      </c>
      <c r="E28" s="18">
        <f>+'[5]ENEL PCA+PCF'!$C27</f>
        <v>162.46457333333299</v>
      </c>
      <c r="F28" s="18">
        <f>+'[6]ENEL PCA+PCF'!$C27</f>
        <v>166.041548333333</v>
      </c>
      <c r="G28" s="18">
        <f>+'[7]ENEL PCA+PCF'!$C27</f>
        <v>162.99730500000001</v>
      </c>
      <c r="H28" s="18">
        <f>+'[8]ENEL PCA+PCF'!$C27</f>
        <v>162.465601666667</v>
      </c>
      <c r="I28" s="18">
        <f>+'[9]ENEL PCA+PCF'!$C27</f>
        <v>155.897956666667</v>
      </c>
      <c r="J28" s="18">
        <f>+'[10]ENEL PCA+PCF'!$C27</f>
        <v>154.73227499999999</v>
      </c>
      <c r="K28" s="18">
        <f>+'[11]ENEL PCA+PCF'!$C27</f>
        <v>150.27514333333301</v>
      </c>
      <c r="L28" s="18">
        <f>+'[12]ENEL PCA+PCF'!$C27</f>
        <v>154.05808500000001</v>
      </c>
      <c r="M28" s="18">
        <f>+'[13]ENEL PCA+PCF'!$C27</f>
        <v>160.52450833333299</v>
      </c>
      <c r="N28" s="18">
        <f>+'[14]ENEL PCA+PCF'!$C27</f>
        <v>154.64241166666699</v>
      </c>
      <c r="O28" s="18">
        <f>+'[15]ENEL PCA+PCF'!$C27</f>
        <v>161.144213333333</v>
      </c>
      <c r="P28" s="18">
        <f>+'[16]ENEL PCA+PCF'!$C27</f>
        <v>162.58056833333299</v>
      </c>
      <c r="Q28" s="18">
        <f>+'[17]ENEL PCA+PCF'!$C27</f>
        <v>155.34129833333299</v>
      </c>
      <c r="R28" s="18">
        <f>+'[18]ENEL PCA+PCF'!$C27</f>
        <v>153.184</v>
      </c>
      <c r="S28" s="18">
        <f>+'[19]ENEL PCA+PCF'!$C27</f>
        <v>164.103581666667</v>
      </c>
      <c r="T28" s="18">
        <f>+'[20]ENEL PCA+PCF'!$C27</f>
        <v>163.56036166666701</v>
      </c>
      <c r="U28" s="18">
        <f>+'[21]ENEL PCA+PCF'!$C27</f>
        <v>163.40398500000001</v>
      </c>
      <c r="V28" s="18">
        <f>+'[22]ENEL PCA+PCF'!$C27</f>
        <v>164.50966</v>
      </c>
      <c r="W28" s="18">
        <f>+'[23]ENEL PCA+PCF'!$C27</f>
        <v>163.40199999999999</v>
      </c>
      <c r="X28" s="18">
        <f>+'[24]ENEL PCA+PCF'!$C27</f>
        <v>153.81200000000001</v>
      </c>
      <c r="Y28" s="18">
        <f>+'[25]ENEL PCA+PCF'!$C27</f>
        <v>161.18199999999999</v>
      </c>
      <c r="Z28" s="18">
        <f>+'[26]ENEL PCA+PCF'!$C27</f>
        <v>165.70859666666701</v>
      </c>
      <c r="AA28" s="18">
        <f>+'[27]ENEL PCA+PCF'!$C27</f>
        <v>165.78648166666699</v>
      </c>
      <c r="AB28" s="18">
        <f>+'[28]ENEL PCA+PCF'!$C27</f>
        <v>168.80474833333301</v>
      </c>
      <c r="AC28" s="18">
        <f>+'[29]ENEL PCA+PCF'!$C27</f>
        <v>168.45889666666699</v>
      </c>
      <c r="AD28" s="18">
        <f>+'[30]ENEL PCA+PCF'!$C27</f>
        <v>166.24071333333299</v>
      </c>
      <c r="AE28" s="18">
        <f>+'[31]ENEL PCA+PCF'!$C27</f>
        <v>160.38082333333301</v>
      </c>
      <c r="AF28" s="18">
        <f>+'[32]ENEL PCA+PCF'!$C27</f>
        <v>164.1</v>
      </c>
      <c r="AG28" s="18">
        <f>+'[33]ENEL PCA+PCF'!$C27</f>
        <v>0</v>
      </c>
    </row>
    <row r="29" spans="1:108" ht="20.100000000000001" customHeight="1">
      <c r="A29" s="16"/>
      <c r="B29" s="17">
        <v>0.70833333333333304</v>
      </c>
      <c r="C29" s="18">
        <f>+'[3]ENEL PCA+PCF'!$C28</f>
        <v>156.03279166666701</v>
      </c>
      <c r="D29" s="18">
        <f>+'[4]ENEL PCA+PCF'!$C28</f>
        <v>155.64400000000001</v>
      </c>
      <c r="E29" s="18">
        <f>+'[5]ENEL PCA+PCF'!$C28</f>
        <v>165.351178333333</v>
      </c>
      <c r="F29" s="18">
        <f>+'[6]ENEL PCA+PCF'!$C28</f>
        <v>162.43663166666701</v>
      </c>
      <c r="G29" s="18">
        <f>+'[7]ENEL PCA+PCF'!$C28</f>
        <v>156.57930833333299</v>
      </c>
      <c r="H29" s="18">
        <f>+'[8]ENEL PCA+PCF'!$C28</f>
        <v>166.35505166666701</v>
      </c>
      <c r="I29" s="18">
        <f>+'[9]ENEL PCA+PCF'!$C28</f>
        <v>155.79667333333299</v>
      </c>
      <c r="J29" s="18">
        <f>+'[10]ENEL PCA+PCF'!$C28</f>
        <v>153.881226666667</v>
      </c>
      <c r="K29" s="18">
        <f>+'[11]ENEL PCA+PCF'!$C28</f>
        <v>149.85155666666699</v>
      </c>
      <c r="L29" s="18">
        <f>+'[12]ENEL PCA+PCF'!$C28</f>
        <v>154.86316500000001</v>
      </c>
      <c r="M29" s="18">
        <f>+'[13]ENEL PCA+PCF'!$C28</f>
        <v>157.99774500000001</v>
      </c>
      <c r="N29" s="18">
        <f>+'[14]ENEL PCA+PCF'!$C28</f>
        <v>154.46695666666699</v>
      </c>
      <c r="O29" s="18">
        <f>+'[15]ENEL PCA+PCF'!$C28</f>
        <v>154.55875333333299</v>
      </c>
      <c r="P29" s="18">
        <f>+'[16]ENEL PCA+PCF'!$C28</f>
        <v>165.33343500000001</v>
      </c>
      <c r="Q29" s="18">
        <f>+'[17]ENEL PCA+PCF'!$C28</f>
        <v>153.184</v>
      </c>
      <c r="R29" s="18">
        <f>+'[18]ENEL PCA+PCF'!$C28</f>
        <v>153.184</v>
      </c>
      <c r="S29" s="18">
        <f>+'[19]ENEL PCA+PCF'!$C28</f>
        <v>166.539578333333</v>
      </c>
      <c r="T29" s="18">
        <f>+'[20]ENEL PCA+PCF'!$C28</f>
        <v>166.620141666667</v>
      </c>
      <c r="U29" s="18">
        <f>+'[21]ENEL PCA+PCF'!$C28</f>
        <v>165.58547166666699</v>
      </c>
      <c r="V29" s="18">
        <f>+'[22]ENEL PCA+PCF'!$C28</f>
        <v>163.73508166666701</v>
      </c>
      <c r="W29" s="18">
        <f>+'[23]ENEL PCA+PCF'!$C28</f>
        <v>162.478915</v>
      </c>
      <c r="X29" s="18">
        <f>+'[24]ENEL PCA+PCF'!$C28</f>
        <v>161.55336333333301</v>
      </c>
      <c r="Y29" s="18">
        <f>+'[25]ENEL PCA+PCF'!$C28</f>
        <v>153.81200000000001</v>
      </c>
      <c r="Z29" s="18">
        <f>+'[26]ENEL PCA+PCF'!$C28</f>
        <v>163.98997</v>
      </c>
      <c r="AA29" s="18">
        <f>+'[27]ENEL PCA+PCF'!$C28</f>
        <v>165.17093499999999</v>
      </c>
      <c r="AB29" s="18">
        <f>+'[28]ENEL PCA+PCF'!$C28</f>
        <v>165.10093000000001</v>
      </c>
      <c r="AC29" s="18">
        <f>+'[29]ENEL PCA+PCF'!$C28</f>
        <v>169.96105499999999</v>
      </c>
      <c r="AD29" s="18">
        <f>+'[30]ENEL PCA+PCF'!$C28</f>
        <v>166.92062999999999</v>
      </c>
      <c r="AE29" s="18">
        <f>+'[31]ENEL PCA+PCF'!$C28</f>
        <v>160.37807833333301</v>
      </c>
      <c r="AF29" s="18">
        <f>+'[32]ENEL PCA+PCF'!$C28</f>
        <v>164.1</v>
      </c>
      <c r="AG29" s="18">
        <f>+'[33]ENEL PCA+PCF'!$C28</f>
        <v>0</v>
      </c>
    </row>
    <row r="30" spans="1:108" ht="20.100000000000001" customHeight="1">
      <c r="A30" s="16"/>
      <c r="B30" s="17">
        <v>0.75</v>
      </c>
      <c r="C30" s="18">
        <f>+'[3]ENEL PCA+PCF'!$C29</f>
        <v>159.50203666666701</v>
      </c>
      <c r="D30" s="18">
        <f>+'[4]ENEL PCA+PCF'!$C29</f>
        <v>158.823788333333</v>
      </c>
      <c r="E30" s="18">
        <f>+'[5]ENEL PCA+PCF'!$C29</f>
        <v>156.84349499999999</v>
      </c>
      <c r="F30" s="18">
        <f>+'[6]ENEL PCA+PCF'!$C29</f>
        <v>162.58573833333301</v>
      </c>
      <c r="G30" s="18">
        <f>+'[7]ENEL PCA+PCF'!$C29</f>
        <v>161.33616166666701</v>
      </c>
      <c r="H30" s="18">
        <f>+'[8]ENEL PCA+PCF'!$C29</f>
        <v>159.008841666667</v>
      </c>
      <c r="I30" s="18">
        <f>+'[9]ENEL PCA+PCF'!$C29</f>
        <v>155.92106166666699</v>
      </c>
      <c r="J30" s="18">
        <f>+'[10]ENEL PCA+PCF'!$C29</f>
        <v>153.95765666666699</v>
      </c>
      <c r="K30" s="18">
        <f>+'[11]ENEL PCA+PCF'!$C29</f>
        <v>150.28348333333301</v>
      </c>
      <c r="L30" s="18">
        <f>+'[12]ENEL PCA+PCF'!$C29</f>
        <v>154.79119</v>
      </c>
      <c r="M30" s="18">
        <f>+'[13]ENEL PCA+PCF'!$C29</f>
        <v>153.20441</v>
      </c>
      <c r="N30" s="18">
        <f>+'[14]ENEL PCA+PCF'!$C29</f>
        <v>153.78503333333299</v>
      </c>
      <c r="O30" s="18">
        <f>+'[15]ENEL PCA+PCF'!$C29</f>
        <v>153.40935500000001</v>
      </c>
      <c r="P30" s="18">
        <f>+'[16]ENEL PCA+PCF'!$C29</f>
        <v>161.348563333333</v>
      </c>
      <c r="Q30" s="18">
        <f>+'[17]ENEL PCA+PCF'!$C29</f>
        <v>153.184</v>
      </c>
      <c r="R30" s="18">
        <f>+'[18]ENEL PCA+PCF'!$C29</f>
        <v>153.184</v>
      </c>
      <c r="S30" s="18">
        <f>+'[19]ENEL PCA+PCF'!$C29</f>
        <v>163.27196333333299</v>
      </c>
      <c r="T30" s="18">
        <f>+'[20]ENEL PCA+PCF'!$C29</f>
        <v>163.33005499999999</v>
      </c>
      <c r="U30" s="18">
        <f>+'[21]ENEL PCA+PCF'!$C29</f>
        <v>163.138231666667</v>
      </c>
      <c r="V30" s="18">
        <f>+'[22]ENEL PCA+PCF'!$C29</f>
        <v>162.559425</v>
      </c>
      <c r="W30" s="18">
        <f>+'[23]ENEL PCA+PCF'!$C29</f>
        <v>166.81925166666699</v>
      </c>
      <c r="X30" s="18">
        <f>+'[24]ENEL PCA+PCF'!$C29</f>
        <v>153.81200000000001</v>
      </c>
      <c r="Y30" s="18">
        <f>+'[25]ENEL PCA+PCF'!$C29</f>
        <v>157.44182333333299</v>
      </c>
      <c r="Z30" s="18">
        <f>+'[26]ENEL PCA+PCF'!$C29</f>
        <v>166.958538333333</v>
      </c>
      <c r="AA30" s="18">
        <f>+'[27]ENEL PCA+PCF'!$C29</f>
        <v>158.332676666667</v>
      </c>
      <c r="AB30" s="18">
        <f>+'[28]ENEL PCA+PCF'!$C29</f>
        <v>165.10448</v>
      </c>
      <c r="AC30" s="18">
        <f>+'[29]ENEL PCA+PCF'!$C29</f>
        <v>167.478691666667</v>
      </c>
      <c r="AD30" s="18">
        <f>+'[30]ENEL PCA+PCF'!$C29</f>
        <v>164.454215</v>
      </c>
      <c r="AE30" s="18">
        <f>+'[31]ENEL PCA+PCF'!$C29</f>
        <v>166.618911666667</v>
      </c>
      <c r="AF30" s="18">
        <f>+'[32]ENEL PCA+PCF'!$C29</f>
        <v>164.1</v>
      </c>
      <c r="AG30" s="18">
        <f>+'[33]ENEL PCA+PCF'!$C29</f>
        <v>0</v>
      </c>
    </row>
    <row r="31" spans="1:108" ht="20.100000000000001" customHeight="1">
      <c r="A31" s="16"/>
      <c r="B31" s="17">
        <v>0.79166666666666696</v>
      </c>
      <c r="C31" s="18">
        <f>+'[3]ENEL PCA+PCF'!$C30</f>
        <v>166.60753</v>
      </c>
      <c r="D31" s="18">
        <f>+'[4]ENEL PCA+PCF'!$C30</f>
        <v>165.669913333333</v>
      </c>
      <c r="E31" s="18">
        <f>+'[5]ENEL PCA+PCF'!$C30</f>
        <v>165.22093833333301</v>
      </c>
      <c r="F31" s="18">
        <f>+'[6]ENEL PCA+PCF'!$C30</f>
        <v>165.76283833333301</v>
      </c>
      <c r="G31" s="18">
        <f>+'[7]ENEL PCA+PCF'!$C30</f>
        <v>166.609013333333</v>
      </c>
      <c r="H31" s="18">
        <f>+'[8]ENEL PCA+PCF'!$C30</f>
        <v>165.529405</v>
      </c>
      <c r="I31" s="18">
        <f>+'[9]ENEL PCA+PCF'!$C30</f>
        <v>161.61212499999999</v>
      </c>
      <c r="J31" s="18">
        <f>+'[10]ENEL PCA+PCF'!$C30</f>
        <v>155.99372666666699</v>
      </c>
      <c r="K31" s="18">
        <f>+'[11]ENEL PCA+PCF'!$C30</f>
        <v>157.68965333333301</v>
      </c>
      <c r="L31" s="18">
        <f>+'[12]ENEL PCA+PCF'!$C30</f>
        <v>160.17076333333301</v>
      </c>
      <c r="M31" s="18">
        <f>+'[13]ENEL PCA+PCF'!$C30</f>
        <v>153.78848833333299</v>
      </c>
      <c r="N31" s="18">
        <f>+'[14]ENEL PCA+PCF'!$C30</f>
        <v>162.935665</v>
      </c>
      <c r="O31" s="18">
        <f>+'[15]ENEL PCA+PCF'!$C30</f>
        <v>159.30934500000001</v>
      </c>
      <c r="P31" s="18">
        <f>+'[16]ENEL PCA+PCF'!$C30</f>
        <v>159.24351999999999</v>
      </c>
      <c r="Q31" s="18">
        <f>+'[17]ENEL PCA+PCF'!$C30</f>
        <v>162.35572833333299</v>
      </c>
      <c r="R31" s="18">
        <f>+'[18]ENEL PCA+PCF'!$C30</f>
        <v>159.05888999999999</v>
      </c>
      <c r="S31" s="18">
        <f>+'[19]ENEL PCA+PCF'!$C30</f>
        <v>164.72128333333299</v>
      </c>
      <c r="T31" s="18">
        <f>+'[20]ENEL PCA+PCF'!$C30</f>
        <v>162.843388333333</v>
      </c>
      <c r="U31" s="18">
        <f>+'[21]ENEL PCA+PCF'!$C30</f>
        <v>164.87498333333301</v>
      </c>
      <c r="V31" s="18">
        <f>+'[22]ENEL PCA+PCF'!$C30</f>
        <v>169.57350333333301</v>
      </c>
      <c r="W31" s="18">
        <f>+'[23]ENEL PCA+PCF'!$C30</f>
        <v>167.30350999999999</v>
      </c>
      <c r="X31" s="18">
        <f>+'[24]ENEL PCA+PCF'!$C30</f>
        <v>162.097248333333</v>
      </c>
      <c r="Y31" s="18">
        <f>+'[25]ENEL PCA+PCF'!$C30</f>
        <v>162.216141666667</v>
      </c>
      <c r="Z31" s="18">
        <f>+'[26]ENEL PCA+PCF'!$C30</f>
        <v>165.35620666666699</v>
      </c>
      <c r="AA31" s="18">
        <f>+'[27]ENEL PCA+PCF'!$C30</f>
        <v>163.908173333333</v>
      </c>
      <c r="AB31" s="18">
        <f>+'[28]ENEL PCA+PCF'!$C30</f>
        <v>167.30712500000001</v>
      </c>
      <c r="AC31" s="18">
        <f>+'[29]ENEL PCA+PCF'!$C30</f>
        <v>167.047145</v>
      </c>
      <c r="AD31" s="18">
        <f>+'[30]ENEL PCA+PCF'!$C30</f>
        <v>167.85841500000001</v>
      </c>
      <c r="AE31" s="18">
        <f>+'[31]ENEL PCA+PCF'!$C30</f>
        <v>170.09997166666699</v>
      </c>
      <c r="AF31" s="18">
        <f>+'[32]ENEL PCA+PCF'!$C30</f>
        <v>170.165668333333</v>
      </c>
      <c r="AG31" s="18">
        <f>+'[33]ENEL PCA+PCF'!$C30</f>
        <v>0</v>
      </c>
      <c r="DD31" s="19"/>
    </row>
    <row r="32" spans="1:108" ht="20.100000000000001" customHeight="1">
      <c r="A32" s="16"/>
      <c r="B32" s="17">
        <v>0.83333333333333304</v>
      </c>
      <c r="C32" s="18">
        <f>+'[3]ENEL PCA+PCF'!$C31</f>
        <v>163.61869999999999</v>
      </c>
      <c r="D32" s="18">
        <f>+'[4]ENEL PCA+PCF'!$C31</f>
        <v>162.842005</v>
      </c>
      <c r="E32" s="18">
        <f>+'[5]ENEL PCA+PCF'!$C31</f>
        <v>162.403001666667</v>
      </c>
      <c r="F32" s="18">
        <f>+'[6]ENEL PCA+PCF'!$C31</f>
        <v>165.09550833333299</v>
      </c>
      <c r="G32" s="18">
        <f>+'[7]ENEL PCA+PCF'!$C31</f>
        <v>163.97252499999999</v>
      </c>
      <c r="H32" s="18">
        <f>+'[8]ENEL PCA+PCF'!$C31</f>
        <v>163.507788333333</v>
      </c>
      <c r="I32" s="18">
        <f>+'[9]ENEL PCA+PCF'!$C31</f>
        <v>162.19260333333301</v>
      </c>
      <c r="J32" s="18">
        <f>+'[10]ENEL PCA+PCF'!$C31</f>
        <v>162.69052500000001</v>
      </c>
      <c r="K32" s="18">
        <f>+'[11]ENEL PCA+PCF'!$C31</f>
        <v>155.066</v>
      </c>
      <c r="L32" s="18">
        <f>+'[12]ENEL PCA+PCF'!$C31</f>
        <v>161.48997333333301</v>
      </c>
      <c r="M32" s="18">
        <f>+'[13]ENEL PCA+PCF'!$C31</f>
        <v>154.52184</v>
      </c>
      <c r="N32" s="18">
        <f>+'[14]ENEL PCA+PCF'!$C31</f>
        <v>165.503778333333</v>
      </c>
      <c r="O32" s="18">
        <f>+'[15]ENEL PCA+PCF'!$C31</f>
        <v>159.25796500000001</v>
      </c>
      <c r="P32" s="18">
        <f>+'[16]ENEL PCA+PCF'!$C31</f>
        <v>161.450705</v>
      </c>
      <c r="Q32" s="18">
        <f>+'[17]ENEL PCA+PCF'!$C31</f>
        <v>164.01662833333299</v>
      </c>
      <c r="R32" s="18">
        <f>+'[18]ENEL PCA+PCF'!$C31</f>
        <v>162.83603333333301</v>
      </c>
      <c r="S32" s="18">
        <f>+'[19]ENEL PCA+PCF'!$C31</f>
        <v>164.23699999999999</v>
      </c>
      <c r="T32" s="18">
        <f>+'[20]ENEL PCA+PCF'!$C31</f>
        <v>163.40199999999999</v>
      </c>
      <c r="U32" s="18">
        <f>+'[21]ENEL PCA+PCF'!$C31</f>
        <v>163.40199999999999</v>
      </c>
      <c r="V32" s="18">
        <f>+'[22]ENEL PCA+PCF'!$C31</f>
        <v>163.40199999999999</v>
      </c>
      <c r="W32" s="18">
        <f>+'[23]ENEL PCA+PCF'!$C31</f>
        <v>164.97907166666701</v>
      </c>
      <c r="X32" s="18">
        <f>+'[24]ENEL PCA+PCF'!$C31</f>
        <v>161.18199999999999</v>
      </c>
      <c r="Y32" s="18">
        <f>+'[25]ENEL PCA+PCF'!$C31</f>
        <v>161.18199999999999</v>
      </c>
      <c r="Z32" s="18">
        <f>+'[26]ENEL PCA+PCF'!$C31</f>
        <v>164.145735</v>
      </c>
      <c r="AA32" s="18">
        <f>+'[27]ENEL PCA+PCF'!$C31</f>
        <v>163.80803166666701</v>
      </c>
      <c r="AB32" s="18">
        <f>+'[28]ENEL PCA+PCF'!$C31</f>
        <v>166.234888333333</v>
      </c>
      <c r="AC32" s="18">
        <f>+'[29]ENEL PCA+PCF'!$C31</f>
        <v>165.064893333333</v>
      </c>
      <c r="AD32" s="18">
        <f>+'[30]ENEL PCA+PCF'!$C31</f>
        <v>167.28818000000001</v>
      </c>
      <c r="AE32" s="18">
        <f>+'[31]ENEL PCA+PCF'!$C31</f>
        <v>165.963873333333</v>
      </c>
      <c r="AF32" s="18">
        <f>+'[32]ENEL PCA+PCF'!$C31</f>
        <v>165.001521666667</v>
      </c>
      <c r="AG32" s="18">
        <f>+'[33]ENEL PCA+PCF'!$C31</f>
        <v>0</v>
      </c>
    </row>
    <row r="33" spans="1:62" ht="20.100000000000001" customHeight="1">
      <c r="A33" s="16"/>
      <c r="B33" s="17">
        <v>0.875</v>
      </c>
      <c r="C33" s="18">
        <f>+'[3]ENEL PCA+PCF'!$C32</f>
        <v>166.23699666666701</v>
      </c>
      <c r="D33" s="18">
        <f>+'[4]ENEL PCA+PCF'!$C32</f>
        <v>158.38597999999999</v>
      </c>
      <c r="E33" s="18">
        <f>+'[5]ENEL PCA+PCF'!$C32</f>
        <v>166.65131833333299</v>
      </c>
      <c r="F33" s="18">
        <f>+'[6]ENEL PCA+PCF'!$C32</f>
        <v>170.610463333333</v>
      </c>
      <c r="G33" s="18">
        <f>+'[7]ENEL PCA+PCF'!$C32</f>
        <v>172.319433333333</v>
      </c>
      <c r="H33" s="18">
        <f>+'[8]ENEL PCA+PCF'!$C32</f>
        <v>166.45987666666699</v>
      </c>
      <c r="I33" s="18">
        <f>+'[9]ENEL PCA+PCF'!$C32</f>
        <v>162.42078166666701</v>
      </c>
      <c r="J33" s="18">
        <f>+'[10]ENEL PCA+PCF'!$C32</f>
        <v>159.89363</v>
      </c>
      <c r="K33" s="18">
        <f>+'[11]ENEL PCA+PCF'!$C32</f>
        <v>155.066</v>
      </c>
      <c r="L33" s="18">
        <f>+'[12]ENEL PCA+PCF'!$C32</f>
        <v>161.21107000000001</v>
      </c>
      <c r="M33" s="18">
        <f>+'[13]ENEL PCA+PCF'!$C32</f>
        <v>155.263393333333</v>
      </c>
      <c r="N33" s="18">
        <f>+'[14]ENEL PCA+PCF'!$C32</f>
        <v>163.49865666666699</v>
      </c>
      <c r="O33" s="18">
        <f>+'[15]ENEL PCA+PCF'!$C32</f>
        <v>153.85299000000001</v>
      </c>
      <c r="P33" s="18">
        <f>+'[16]ENEL PCA+PCF'!$C32</f>
        <v>156.06690166666701</v>
      </c>
      <c r="Q33" s="18">
        <f>+'[17]ENEL PCA+PCF'!$C32</f>
        <v>161.272758333333</v>
      </c>
      <c r="R33" s="18">
        <f>+'[18]ENEL PCA+PCF'!$C32</f>
        <v>159.98355166666701</v>
      </c>
      <c r="S33" s="18">
        <f>+'[19]ENEL PCA+PCF'!$C32</f>
        <v>165.699723333333</v>
      </c>
      <c r="T33" s="18">
        <f>+'[20]ENEL PCA+PCF'!$C32</f>
        <v>163.40199999999999</v>
      </c>
      <c r="U33" s="18">
        <f>+'[21]ENEL PCA+PCF'!$C32</f>
        <v>165.01897333333301</v>
      </c>
      <c r="V33" s="18">
        <f>+'[22]ENEL PCA+PCF'!$C32</f>
        <v>163.43725499999999</v>
      </c>
      <c r="W33" s="18">
        <f>+'[23]ENEL PCA+PCF'!$C32</f>
        <v>171.83944333333301</v>
      </c>
      <c r="X33" s="18">
        <f>+'[24]ENEL PCA+PCF'!$C32</f>
        <v>153.81200000000001</v>
      </c>
      <c r="Y33" s="18">
        <f>+'[25]ENEL PCA+PCF'!$C32</f>
        <v>159.21232833333301</v>
      </c>
      <c r="Z33" s="18">
        <f>+'[26]ENEL PCA+PCF'!$C32</f>
        <v>167.02236500000001</v>
      </c>
      <c r="AA33" s="18">
        <f>+'[27]ENEL PCA+PCF'!$C32</f>
        <v>166.85570999999999</v>
      </c>
      <c r="AB33" s="18">
        <f>+'[28]ENEL PCA+PCF'!$C32</f>
        <v>167.06506999999999</v>
      </c>
      <c r="AC33" s="18">
        <f>+'[29]ENEL PCA+PCF'!$C32</f>
        <v>165.070128333333</v>
      </c>
      <c r="AD33" s="18">
        <f>+'[30]ENEL PCA+PCF'!$C32</f>
        <v>166.508491666667</v>
      </c>
      <c r="AE33" s="18">
        <f>+'[31]ENEL PCA+PCF'!$C32</f>
        <v>169.24197833333301</v>
      </c>
      <c r="AF33" s="18">
        <f>+'[32]ENEL PCA+PCF'!$C32</f>
        <v>166.45796999999999</v>
      </c>
      <c r="AG33" s="18">
        <f>+'[33]ENEL PCA+PCF'!$C32</f>
        <v>0</v>
      </c>
    </row>
    <row r="34" spans="1:62" ht="20.100000000000001" customHeight="1">
      <c r="A34" s="16"/>
      <c r="B34" s="17">
        <v>0.91666666666666696</v>
      </c>
      <c r="C34" s="18">
        <f>+'[3]ENEL PCA+PCF'!$C33</f>
        <v>176.62555</v>
      </c>
      <c r="D34" s="18">
        <f>+'[4]ENEL PCA+PCF'!$C33</f>
        <v>157.65073166666701</v>
      </c>
      <c r="E34" s="18">
        <f>+'[5]ENEL PCA+PCF'!$C33</f>
        <v>157.235201666667</v>
      </c>
      <c r="F34" s="18">
        <f>+'[6]ENEL PCA+PCF'!$C33</f>
        <v>167.59531166666699</v>
      </c>
      <c r="G34" s="18">
        <f>+'[7]ENEL PCA+PCF'!$C33</f>
        <v>157.35477</v>
      </c>
      <c r="H34" s="18">
        <f>+'[8]ENEL PCA+PCF'!$C33</f>
        <v>160.76198666666701</v>
      </c>
      <c r="I34" s="18">
        <f>+'[9]ENEL PCA+PCF'!$C33</f>
        <v>157.454916666667</v>
      </c>
      <c r="J34" s="18">
        <f>+'[10]ENEL PCA+PCF'!$C33</f>
        <v>155.47616666666701</v>
      </c>
      <c r="K34" s="18">
        <f>+'[11]ENEL PCA+PCF'!$C33</f>
        <v>154.912743333333</v>
      </c>
      <c r="L34" s="18">
        <f>+'[12]ENEL PCA+PCF'!$C33</f>
        <v>155.56753</v>
      </c>
      <c r="M34" s="18">
        <f>+'[13]ENEL PCA+PCF'!$C33</f>
        <v>154.33104333333301</v>
      </c>
      <c r="N34" s="18">
        <f>+'[14]ENEL PCA+PCF'!$C33</f>
        <v>155.38559333333299</v>
      </c>
      <c r="O34" s="18">
        <f>+'[15]ENEL PCA+PCF'!$C33</f>
        <v>154.843191666667</v>
      </c>
      <c r="P34" s="18">
        <f>+'[16]ENEL PCA+PCF'!$C33</f>
        <v>153.184</v>
      </c>
      <c r="Q34" s="18">
        <f>+'[17]ENEL PCA+PCF'!$C33</f>
        <v>158.52576166666699</v>
      </c>
      <c r="R34" s="18">
        <f>+'[18]ENEL PCA+PCF'!$C33</f>
        <v>160.690116666667</v>
      </c>
      <c r="S34" s="18">
        <f>+'[19]ENEL PCA+PCF'!$C33</f>
        <v>168.87554666666699</v>
      </c>
      <c r="T34" s="18">
        <f>+'[20]ENEL PCA+PCF'!$C33</f>
        <v>165.433271666667</v>
      </c>
      <c r="U34" s="18">
        <f>+'[21]ENEL PCA+PCF'!$C33</f>
        <v>162.81298166666701</v>
      </c>
      <c r="V34" s="18">
        <f>+'[22]ENEL PCA+PCF'!$C33</f>
        <v>166.330273333333</v>
      </c>
      <c r="W34" s="18">
        <f>+'[23]ENEL PCA+PCF'!$C33</f>
        <v>167.36994999999999</v>
      </c>
      <c r="X34" s="18">
        <f>+'[24]ENEL PCA+PCF'!$C33</f>
        <v>155.01512</v>
      </c>
      <c r="Y34" s="18">
        <f>+'[25]ENEL PCA+PCF'!$C33</f>
        <v>156.79766000000001</v>
      </c>
      <c r="Z34" s="18">
        <f>+'[26]ENEL PCA+PCF'!$C33</f>
        <v>165.870645</v>
      </c>
      <c r="AA34" s="18">
        <f>+'[27]ENEL PCA+PCF'!$C33</f>
        <v>158.64549500000001</v>
      </c>
      <c r="AB34" s="18">
        <f>+'[28]ENEL PCA+PCF'!$C33</f>
        <v>167.77370666666701</v>
      </c>
      <c r="AC34" s="18">
        <f>+'[29]ENEL PCA+PCF'!$C33</f>
        <v>166.82978333333301</v>
      </c>
      <c r="AD34" s="18">
        <f>+'[30]ENEL PCA+PCF'!$C33</f>
        <v>170.07996499999999</v>
      </c>
      <c r="AE34" s="18">
        <f>+'[31]ENEL PCA+PCF'!$C33</f>
        <v>168.32509166666699</v>
      </c>
      <c r="AF34" s="18">
        <f>+'[32]ENEL PCA+PCF'!$C33</f>
        <v>168.5284</v>
      </c>
      <c r="AG34" s="18">
        <f>+'[33]ENEL PCA+PCF'!$C33</f>
        <v>0</v>
      </c>
    </row>
    <row r="35" spans="1:62" ht="20.100000000000001" customHeight="1">
      <c r="A35" s="16"/>
      <c r="B35" s="17">
        <v>0.95833333333333304</v>
      </c>
      <c r="C35" s="18">
        <f>+'[3]ENEL PCA+PCF'!$C34</f>
        <v>163.28315499999999</v>
      </c>
      <c r="D35" s="18">
        <f>+'[4]ENEL PCA+PCF'!$C34</f>
        <v>156.544726666667</v>
      </c>
      <c r="E35" s="18">
        <f>+'[5]ENEL PCA+PCF'!$C34</f>
        <v>156.164768333333</v>
      </c>
      <c r="F35" s="18">
        <f>+'[6]ENEL PCA+PCF'!$C34</f>
        <v>163.87954999999999</v>
      </c>
      <c r="G35" s="18">
        <f>+'[7]ENEL PCA+PCF'!$C34</f>
        <v>155.066</v>
      </c>
      <c r="H35" s="18">
        <f>+'[8]ENEL PCA+PCF'!$C34</f>
        <v>155.330761666667</v>
      </c>
      <c r="I35" s="18">
        <f>+'[9]ENEL PCA+PCF'!$C34</f>
        <v>158.13696999999999</v>
      </c>
      <c r="J35" s="18">
        <f>+'[10]ENEL PCA+PCF'!$C34</f>
        <v>154.75304</v>
      </c>
      <c r="K35" s="18">
        <f>+'[11]ENEL PCA+PCF'!$C34</f>
        <v>155.776366666667</v>
      </c>
      <c r="L35" s="18">
        <f>+'[12]ENEL PCA+PCF'!$C34</f>
        <v>153.184</v>
      </c>
      <c r="M35" s="18">
        <f>+'[13]ENEL PCA+PCF'!$C34</f>
        <v>152.73370499999999</v>
      </c>
      <c r="N35" s="18">
        <f>+'[14]ENEL PCA+PCF'!$C34</f>
        <v>153.791118333333</v>
      </c>
      <c r="O35" s="18">
        <f>+'[15]ENEL PCA+PCF'!$C34</f>
        <v>154.25916333333299</v>
      </c>
      <c r="P35" s="18">
        <f>+'[16]ENEL PCA+PCF'!$C34</f>
        <v>153.184</v>
      </c>
      <c r="Q35" s="18">
        <f>+'[17]ENEL PCA+PCF'!$C34</f>
        <v>153.184</v>
      </c>
      <c r="R35" s="18">
        <f>+'[18]ENEL PCA+PCF'!$C34</f>
        <v>162.53779499999999</v>
      </c>
      <c r="S35" s="18">
        <f>+'[19]ENEL PCA+PCF'!$C34</f>
        <v>162.55166</v>
      </c>
      <c r="T35" s="18">
        <f>+'[20]ENEL PCA+PCF'!$C34</f>
        <v>161.45104166666701</v>
      </c>
      <c r="U35" s="18">
        <f>+'[21]ENEL PCA+PCF'!$C34</f>
        <v>162.655466666667</v>
      </c>
      <c r="V35" s="18">
        <f>+'[22]ENEL PCA+PCF'!$C34</f>
        <v>158.096646666667</v>
      </c>
      <c r="W35" s="18">
        <f>+'[23]ENEL PCA+PCF'!$C34</f>
        <v>158.16106833333299</v>
      </c>
      <c r="X35" s="18">
        <f>+'[24]ENEL PCA+PCF'!$C34</f>
        <v>152.485768333333</v>
      </c>
      <c r="Y35" s="18">
        <f>+'[25]ENEL PCA+PCF'!$C34</f>
        <v>156.5607</v>
      </c>
      <c r="Z35" s="18">
        <f>+'[26]ENEL PCA+PCF'!$C34</f>
        <v>164.45095833333301</v>
      </c>
      <c r="AA35" s="18">
        <f>+'[27]ENEL PCA+PCF'!$C34</f>
        <v>156.49454</v>
      </c>
      <c r="AB35" s="18">
        <f>+'[28]ENEL PCA+PCF'!$C34</f>
        <v>158.502896666667</v>
      </c>
      <c r="AC35" s="18">
        <f>+'[29]ENEL PCA+PCF'!$C34</f>
        <v>171.852736666667</v>
      </c>
      <c r="AD35" s="18">
        <f>+'[30]ENEL PCA+PCF'!$C34</f>
        <v>160.62649666666701</v>
      </c>
      <c r="AE35" s="18">
        <f>+'[31]ENEL PCA+PCF'!$C34</f>
        <v>157.02435166666601</v>
      </c>
      <c r="AF35" s="18">
        <f>+'[32]ENEL PCA+PCF'!$C34</f>
        <v>161.61131499999999</v>
      </c>
      <c r="AG35" s="18">
        <f>+'[33]ENEL PCA+PCF'!$C34</f>
        <v>0</v>
      </c>
    </row>
    <row r="36" spans="1:62" ht="20.100000000000001" customHeight="1">
      <c r="A36" s="16"/>
      <c r="B36" s="20" t="s">
        <v>3</v>
      </c>
      <c r="C36" s="18">
        <f>+'[3]ENEL PCA+PCF'!$C35</f>
        <v>158.11675</v>
      </c>
      <c r="D36" s="18">
        <f>+'[4]ENEL PCA+PCF'!$C35</f>
        <v>156.512043333333</v>
      </c>
      <c r="E36" s="18">
        <f>+'[5]ENEL PCA+PCF'!$C35</f>
        <v>154.51064</v>
      </c>
      <c r="F36" s="18">
        <f>+'[6]ENEL PCA+PCF'!$C35</f>
        <v>154.255243333333</v>
      </c>
      <c r="G36" s="18">
        <f>+'[7]ENEL PCA+PCF'!$C35</f>
        <v>153.84313499999999</v>
      </c>
      <c r="H36" s="18">
        <f>+'[8]ENEL PCA+PCF'!$C35</f>
        <v>153.91269500000001</v>
      </c>
      <c r="I36" s="18">
        <f>+'[9]ENEL PCA+PCF'!$C35</f>
        <v>155.921198333333</v>
      </c>
      <c r="J36" s="18">
        <f>+'[10]ENEL PCA+PCF'!$C35</f>
        <v>158.547981666667</v>
      </c>
      <c r="K36" s="18">
        <f>+'[11]ENEL PCA+PCF'!$C35</f>
        <v>157.608151666667</v>
      </c>
      <c r="L36" s="18">
        <f>+'[12]ENEL PCA+PCF'!$C35</f>
        <v>152.327008333333</v>
      </c>
      <c r="M36" s="18">
        <f>+'[13]ENEL PCA+PCF'!$C35</f>
        <v>156.409235</v>
      </c>
      <c r="N36" s="18">
        <f>+'[14]ENEL PCA+PCF'!$C35</f>
        <v>153.184</v>
      </c>
      <c r="O36" s="18">
        <f>+'[15]ENEL PCA+PCF'!$C35</f>
        <v>153.00024166666699</v>
      </c>
      <c r="P36" s="18">
        <f>+'[16]ENEL PCA+PCF'!$C35</f>
        <v>156.19851666666699</v>
      </c>
      <c r="Q36" s="18">
        <f>+'[17]ENEL PCA+PCF'!$C35</f>
        <v>153.184</v>
      </c>
      <c r="R36" s="18">
        <f>+'[18]ENEL PCA+PCF'!$C35</f>
        <v>154.382833333333</v>
      </c>
      <c r="S36" s="18">
        <f>+'[19]ENEL PCA+PCF'!$C35</f>
        <v>158.46964666666699</v>
      </c>
      <c r="T36" s="18">
        <f>+'[20]ENEL PCA+PCF'!$C35</f>
        <v>154.84284333333301</v>
      </c>
      <c r="U36" s="18">
        <f>+'[21]ENEL PCA+PCF'!$C35</f>
        <v>162.04391000000001</v>
      </c>
      <c r="V36" s="18">
        <f>+'[22]ENEL PCA+PCF'!$C35</f>
        <v>158.82329999999999</v>
      </c>
      <c r="W36" s="18">
        <f>+'[23]ENEL PCA+PCF'!$C35</f>
        <v>157.16356500000001</v>
      </c>
      <c r="X36" s="18">
        <f>+'[24]ENEL PCA+PCF'!$C35</f>
        <v>155.883105</v>
      </c>
      <c r="Y36" s="18">
        <f>+'[25]ENEL PCA+PCF'!$C35</f>
        <v>151.05428000000001</v>
      </c>
      <c r="Z36" s="18">
        <f>+'[26]ENEL PCA+PCF'!$C35</f>
        <v>157.18844999999999</v>
      </c>
      <c r="AA36" s="18">
        <f>+'[27]ENEL PCA+PCF'!$C35</f>
        <v>155.17797999999999</v>
      </c>
      <c r="AB36" s="18">
        <f>+'[28]ENEL PCA+PCF'!$C35</f>
        <v>156.54300000000001</v>
      </c>
      <c r="AC36" s="18">
        <f>+'[29]ENEL PCA+PCF'!$C35</f>
        <v>160.66904</v>
      </c>
      <c r="AD36" s="18">
        <f>+'[30]ENEL PCA+PCF'!$C35</f>
        <v>159.91837000000001</v>
      </c>
      <c r="AE36" s="18">
        <f>+'[31]ENEL PCA+PCF'!$C35</f>
        <v>161.10455999999999</v>
      </c>
      <c r="AF36" s="18">
        <f>+'[32]ENEL PCA+PCF'!$C35</f>
        <v>156.54300000000001</v>
      </c>
      <c r="AG36" s="18">
        <f>+'[33]ENEL PCA+PCF'!$C35</f>
        <v>0</v>
      </c>
    </row>
    <row r="37" spans="1:6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.100000000000001" customHeigh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>
      <c r="B41" s="24"/>
      <c r="C41" s="15">
        <f>+[34]Sheet1!$B$10</f>
        <v>41426</v>
      </c>
      <c r="D41" s="15">
        <f>+[35]Sheet1!$B$10</f>
        <v>41427</v>
      </c>
      <c r="E41" s="15">
        <f>+[36]Sheet1!$B$10</f>
        <v>41428</v>
      </c>
      <c r="F41" s="15">
        <f>+[37]Sheet1!$B$10</f>
        <v>41429</v>
      </c>
      <c r="G41" s="15">
        <f>+[38]Sheet1!$B$10</f>
        <v>41430</v>
      </c>
      <c r="H41" s="15">
        <f>+[39]Sheet1!$B$10</f>
        <v>41431</v>
      </c>
      <c r="I41" s="15">
        <f>+[40]Sheet1!$B$10</f>
        <v>41432</v>
      </c>
      <c r="J41" s="15">
        <f>+[41]Sheet1!$B$10</f>
        <v>41433</v>
      </c>
      <c r="K41" s="15">
        <f>+[42]Sheet1!$B$10</f>
        <v>41434</v>
      </c>
      <c r="L41" s="15">
        <f>+[43]Sheet1!$B$10</f>
        <v>41435</v>
      </c>
      <c r="M41" s="15">
        <f>+[44]Sheet1!$B$10</f>
        <v>41436</v>
      </c>
      <c r="N41" s="15">
        <f>+[45]Sheet1!$B$10</f>
        <v>41437</v>
      </c>
      <c r="O41" s="15">
        <f>+[46]Sheet1!$B$10</f>
        <v>41438</v>
      </c>
      <c r="P41" s="15">
        <f>+[47]Sheet1!$B$10</f>
        <v>41439</v>
      </c>
      <c r="Q41" s="15">
        <f>+[48]Sheet1!$B$10</f>
        <v>41440</v>
      </c>
      <c r="R41" s="15">
        <f>+[49]Sheet1!$B$10</f>
        <v>41441</v>
      </c>
      <c r="S41" s="15">
        <f>+[50]Sheet1!$B$10</f>
        <v>41442</v>
      </c>
      <c r="T41" s="15">
        <f>+[51]Sheet1!$B$10</f>
        <v>41443</v>
      </c>
      <c r="U41" s="15">
        <f>+[52]Sheet1!$B$10</f>
        <v>41444</v>
      </c>
      <c r="V41" s="15">
        <f>+[53]Sheet1!$B$10</f>
        <v>41445</v>
      </c>
      <c r="W41" s="15">
        <f>+[54]Sheet1!$B$10</f>
        <v>41446</v>
      </c>
      <c r="X41" s="15">
        <f>+[55]Sheet1!$B$10</f>
        <v>41447</v>
      </c>
      <c r="Y41" s="15">
        <f>+[56]Sheet1!$B$10</f>
        <v>41448</v>
      </c>
      <c r="Z41" s="15">
        <f>+[57]Sheet1!$B$10</f>
        <v>41449</v>
      </c>
      <c r="AA41" s="15">
        <f>+[58]Sheet1!$B$10</f>
        <v>41450</v>
      </c>
      <c r="AB41" s="15">
        <f>+[59]Sheet1!$B$10</f>
        <v>41451</v>
      </c>
      <c r="AC41" s="15">
        <f>+[60]Sheet1!$B$10</f>
        <v>41452</v>
      </c>
      <c r="AD41" s="15">
        <f>+[61]Sheet1!$B$10</f>
        <v>41453</v>
      </c>
      <c r="AE41" s="15">
        <f>+[62]Sheet1!$B$10</f>
        <v>41454</v>
      </c>
      <c r="AF41" s="15">
        <f>+[63]Sheet1!$B$10</f>
        <v>41455</v>
      </c>
      <c r="AG41" s="15">
        <f>+[64]Sheet1!$B$10</f>
        <v>0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>
      <c r="B42" s="26" t="s">
        <v>5</v>
      </c>
      <c r="C42" s="18">
        <f>+[34]Sheet1!$N$106</f>
        <v>0.5</v>
      </c>
      <c r="D42" s="18">
        <f>+[35]Sheet1!$N$106</f>
        <v>0.5</v>
      </c>
      <c r="E42" s="18">
        <f>+[36]Sheet1!$N$106</f>
        <v>0.5</v>
      </c>
      <c r="F42" s="18">
        <f>+[37]Sheet1!$N$106</f>
        <v>0.5</v>
      </c>
      <c r="G42" s="18">
        <f>+[38]Sheet1!$N$106</f>
        <v>0.5</v>
      </c>
      <c r="H42" s="18">
        <f>+[39]Sheet1!$N$106</f>
        <v>0.5</v>
      </c>
      <c r="I42" s="18">
        <f>+[40]Sheet1!$N$106</f>
        <v>0.5</v>
      </c>
      <c r="J42" s="18">
        <f>+[41]Sheet1!$N$106</f>
        <v>0.5</v>
      </c>
      <c r="K42" s="18">
        <f>+[42]Sheet1!$N$106</f>
        <v>0.5</v>
      </c>
      <c r="L42" s="18">
        <f>+[43]Sheet1!$N$106</f>
        <v>0.5</v>
      </c>
      <c r="M42" s="18">
        <f>+[44]Sheet1!$N$106</f>
        <v>0.5</v>
      </c>
      <c r="N42" s="18">
        <f>+[45]Sheet1!$N$106</f>
        <v>0.5</v>
      </c>
      <c r="O42" s="18">
        <f>+[46]Sheet1!$N$106</f>
        <v>215</v>
      </c>
      <c r="P42" s="18">
        <f>+[47]Sheet1!$N$106</f>
        <v>215</v>
      </c>
      <c r="Q42" s="18">
        <f>+[48]Sheet1!$N$106</f>
        <v>215</v>
      </c>
      <c r="R42" s="18">
        <f>+[49]Sheet1!$N$106</f>
        <v>215</v>
      </c>
      <c r="S42" s="18">
        <f>+[50]Sheet1!$N$106</f>
        <v>215</v>
      </c>
      <c r="T42" s="18">
        <f>+[51]Sheet1!$N$106</f>
        <v>215</v>
      </c>
      <c r="U42" s="18">
        <f>+[52]Sheet1!$N$106</f>
        <v>215</v>
      </c>
      <c r="V42" s="18">
        <f>+[53]Sheet1!$N$106</f>
        <v>215</v>
      </c>
      <c r="W42" s="18">
        <f>+[54]Sheet1!$N$106</f>
        <v>215</v>
      </c>
      <c r="X42" s="18">
        <f>+[55]Sheet1!$N$106</f>
        <v>215</v>
      </c>
      <c r="Y42" s="18">
        <f>+[56]Sheet1!$N$106</f>
        <v>215</v>
      </c>
      <c r="Z42" s="18">
        <f>+[57]Sheet1!$N$106</f>
        <v>215</v>
      </c>
      <c r="AA42" s="18">
        <f>+[58]Sheet1!$N$106</f>
        <v>215</v>
      </c>
      <c r="AB42" s="18">
        <f>+[59]Sheet1!$N$106</f>
        <v>215</v>
      </c>
      <c r="AC42" s="18">
        <f>+[60]Sheet1!$N$106</f>
        <v>215</v>
      </c>
      <c r="AD42" s="18">
        <f>+[61]Sheet1!$N$106</f>
        <v>0.5</v>
      </c>
      <c r="AE42" s="18">
        <f>+[62]Sheet1!$N$106</f>
        <v>0.5</v>
      </c>
      <c r="AF42" s="18">
        <f>+[63]Sheet1!$N$106</f>
        <v>0.5</v>
      </c>
      <c r="AG42" s="18">
        <f>+[64]Sheet1!$N$106</f>
        <v>0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>
      <c r="B50" s="30" t="s">
        <v>10</v>
      </c>
      <c r="C50" s="18">
        <f>MAX($C$13:$AF$36)</f>
        <v>176.62555</v>
      </c>
      <c r="D50" s="18">
        <f>MIN($C$13:$AF$36)</f>
        <v>143.53271166666701</v>
      </c>
      <c r="E50" s="18">
        <f>+[1]LIQUIDAC!BV288/[1]LIQUIDAC!BU288</f>
        <v>88.827747889233834</v>
      </c>
      <c r="F50" s="18">
        <f>AVERAGE($C$13:$AF$36)</f>
        <v>158.98225942592606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>
      <c r="B51" s="30" t="s">
        <v>11</v>
      </c>
      <c r="C51" s="18">
        <f>MAX($C$42:$AF$42)</f>
        <v>215</v>
      </c>
      <c r="D51" s="18">
        <f>MIN($C$42:$AF$42)</f>
        <v>0.5</v>
      </c>
      <c r="E51" s="18">
        <f>[1]LIQUIDAC!BV290/[1]LIQUIDAC!BU290</f>
        <v>194.69083613814118</v>
      </c>
      <c r="F51" s="18">
        <f>AVERAGE($C$42:$AF$42)</f>
        <v>107.75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>
      <c r="B53" s="24"/>
      <c r="C53" s="21"/>
      <c r="E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conditionalFormatting sqref="C11:P11 R11:AG11">
    <cfRule type="cellIs" dxfId="40" priority="41" stopIfTrue="1" operator="equal">
      <formula>TRUNC(C$12,0)</formula>
    </cfRule>
  </conditionalFormatting>
  <conditionalFormatting sqref="C42:P42 R42:AG42">
    <cfRule type="cellIs" dxfId="39" priority="39" stopIfTrue="1" operator="equal">
      <formula>$C$51</formula>
    </cfRule>
    <cfRule type="cellIs" dxfId="38" priority="40" stopIfTrue="1" operator="equal">
      <formula>$D$51</formula>
    </cfRule>
  </conditionalFormatting>
  <conditionalFormatting sqref="C37:P37 R37:AG37">
    <cfRule type="cellIs" dxfId="37" priority="38" operator="notEqual">
      <formula>0</formula>
    </cfRule>
  </conditionalFormatting>
  <conditionalFormatting sqref="C11:G11">
    <cfRule type="cellIs" dxfId="36" priority="37" stopIfTrue="1" operator="equal">
      <formula>TRUNC(C$12,0)</formula>
    </cfRule>
  </conditionalFormatting>
  <conditionalFormatting sqref="C13:P36 R13:AF36">
    <cfRule type="cellIs" dxfId="35" priority="34" operator="equal">
      <formula>$D$50</formula>
    </cfRule>
    <cfRule type="cellIs" dxfId="34" priority="35" stopIfTrue="1" operator="equal">
      <formula>$C$50</formula>
    </cfRule>
    <cfRule type="cellIs" dxfId="33" priority="36" stopIfTrue="1" operator="equal">
      <formula>$D$50</formula>
    </cfRule>
  </conditionalFormatting>
  <conditionalFormatting sqref="AF11">
    <cfRule type="cellIs" dxfId="32" priority="33" stopIfTrue="1" operator="equal">
      <formula>TRUNC(AF$12,0)</formula>
    </cfRule>
  </conditionalFormatting>
  <conditionalFormatting sqref="AG11">
    <cfRule type="cellIs" dxfId="31" priority="32" stopIfTrue="1" operator="equal">
      <formula>TRUNC(AG$12,0)</formula>
    </cfRule>
  </conditionalFormatting>
  <conditionalFormatting sqref="AG11">
    <cfRule type="cellIs" dxfId="30" priority="31" stopIfTrue="1" operator="equal">
      <formula>TRUNC(AG$12,0)</formula>
    </cfRule>
  </conditionalFormatting>
  <conditionalFormatting sqref="AG11">
    <cfRule type="cellIs" dxfId="29" priority="30" stopIfTrue="1" operator="equal">
      <formula>TRUNC(AG$12,0)</formula>
    </cfRule>
  </conditionalFormatting>
  <conditionalFormatting sqref="AG13:AG36">
    <cfRule type="cellIs" dxfId="28" priority="27" operator="equal">
      <formula>$D$50</formula>
    </cfRule>
    <cfRule type="cellIs" dxfId="27" priority="28" stopIfTrue="1" operator="equal">
      <formula>$C$50</formula>
    </cfRule>
    <cfRule type="cellIs" dxfId="26" priority="29" stopIfTrue="1" operator="equal">
      <formula>$D$50</formula>
    </cfRule>
  </conditionalFormatting>
  <conditionalFormatting sqref="AG11">
    <cfRule type="cellIs" dxfId="25" priority="26" stopIfTrue="1" operator="equal">
      <formula>TRUNC(AG$12,0)</formula>
    </cfRule>
  </conditionalFormatting>
  <conditionalFormatting sqref="Q11">
    <cfRule type="cellIs" dxfId="24" priority="25" stopIfTrue="1" operator="equal">
      <formula>TRUNC(Q$12,0)</formula>
    </cfRule>
  </conditionalFormatting>
  <conditionalFormatting sqref="Q42">
    <cfRule type="cellIs" dxfId="23" priority="23" stopIfTrue="1" operator="equal">
      <formula>$C$51</formula>
    </cfRule>
    <cfRule type="cellIs" dxfId="22" priority="24" stopIfTrue="1" operator="equal">
      <formula>$D$51</formula>
    </cfRule>
  </conditionalFormatting>
  <conditionalFormatting sqref="Q37">
    <cfRule type="cellIs" dxfId="21" priority="22" operator="notEqual">
      <formula>0</formula>
    </cfRule>
  </conditionalFormatting>
  <conditionalFormatting sqref="Q13:Q36">
    <cfRule type="cellIs" dxfId="20" priority="19" operator="equal">
      <formula>$D$50</formula>
    </cfRule>
    <cfRule type="cellIs" dxfId="19" priority="20" stopIfTrue="1" operator="equal">
      <formula>$C$50</formula>
    </cfRule>
    <cfRule type="cellIs" dxfId="18" priority="21" stopIfTrue="1" operator="equal">
      <formula>$D$50</formula>
    </cfRule>
  </conditionalFormatting>
  <conditionalFormatting sqref="AG11">
    <cfRule type="cellIs" dxfId="17" priority="18" stopIfTrue="1" operator="equal">
      <formula>TRUNC(AG$12,0)</formula>
    </cfRule>
  </conditionalFormatting>
  <conditionalFormatting sqref="AG37">
    <cfRule type="cellIs" dxfId="16" priority="17" operator="notEqual">
      <formula>0</formula>
    </cfRule>
  </conditionalFormatting>
  <conditionalFormatting sqref="AG13:AG36">
    <cfRule type="cellIs" dxfId="15" priority="14" operator="equal">
      <formula>$D$50</formula>
    </cfRule>
    <cfRule type="cellIs" dxfId="14" priority="15" stopIfTrue="1" operator="equal">
      <formula>$C$50</formula>
    </cfRule>
    <cfRule type="cellIs" dxfId="13" priority="16" stopIfTrue="1" operator="equal">
      <formula>$D$50</formula>
    </cfRule>
  </conditionalFormatting>
  <conditionalFormatting sqref="AG42">
    <cfRule type="cellIs" dxfId="12" priority="12" stopIfTrue="1" operator="equal">
      <formula>$C$51</formula>
    </cfRule>
    <cfRule type="cellIs" dxfId="11" priority="13" stopIfTrue="1" operator="equal">
      <formula>$D$51</formula>
    </cfRule>
  </conditionalFormatting>
  <conditionalFormatting sqref="R42">
    <cfRule type="cellIs" dxfId="10" priority="10" stopIfTrue="1" operator="equal">
      <formula>$C$51</formula>
    </cfRule>
    <cfRule type="cellIs" dxfId="9" priority="11" stopIfTrue="1" operator="equal">
      <formula>$D$51</formula>
    </cfRule>
  </conditionalFormatting>
  <conditionalFormatting sqref="S42">
    <cfRule type="cellIs" dxfId="8" priority="8" stopIfTrue="1" operator="equal">
      <formula>$C$51</formula>
    </cfRule>
    <cfRule type="cellIs" dxfId="7" priority="9" stopIfTrue="1" operator="equal">
      <formula>$D$51</formula>
    </cfRule>
  </conditionalFormatting>
  <conditionalFormatting sqref="R11:AF11">
    <cfRule type="cellIs" dxfId="6" priority="7" stopIfTrue="1" operator="equal">
      <formula>TRUNC(R$12,0)</formula>
    </cfRule>
  </conditionalFormatting>
  <conditionalFormatting sqref="R42:AF42">
    <cfRule type="cellIs" dxfId="5" priority="5" stopIfTrue="1" operator="equal">
      <formula>$C$51</formula>
    </cfRule>
    <cfRule type="cellIs" dxfId="4" priority="6" stopIfTrue="1" operator="equal">
      <formula>$D$51</formula>
    </cfRule>
  </conditionalFormatting>
  <conditionalFormatting sqref="R37:AF37">
    <cfRule type="cellIs" dxfId="3" priority="4" operator="notEqual">
      <formula>0</formula>
    </cfRule>
  </conditionalFormatting>
  <conditionalFormatting sqref="R13:AF36">
    <cfRule type="cellIs" dxfId="2" priority="1" operator="equal">
      <formula>$D$50</formula>
    </cfRule>
    <cfRule type="cellIs" dxfId="1" priority="2" stopIfTrue="1" operator="equal">
      <formula>$C$50</formula>
    </cfRule>
    <cfRule type="cellIs" dxfId="0" priority="3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2013-07-15T16:26:36Z</dcterms:created>
  <dcterms:modified xsi:type="dcterms:W3CDTF">2013-07-15T16:27:29Z</dcterms:modified>
</cp:coreProperties>
</file>