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8195" windowHeight="8700"/>
  </bookViews>
  <sheets>
    <sheet name="PRECIO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</externalReferences>
  <definedNames>
    <definedName name="Contratada">#REF!</definedName>
    <definedName name="_xlnm.Print_Area" localSheetId="0">PRECIOS!$B$2:$AG$52</definedName>
  </definedNames>
  <calcPr calcId="144525"/>
</workbook>
</file>

<file path=xl/calcChain.xml><?xml version="1.0" encoding="utf-8"?>
<calcChain xmlns="http://schemas.openxmlformats.org/spreadsheetml/2006/main">
  <c r="E51" i="1" l="1"/>
  <c r="E50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F51" i="1" s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G13" i="1"/>
  <c r="AG37" i="1" s="1"/>
  <c r="AF13" i="1"/>
  <c r="AF37" i="1" s="1"/>
  <c r="AE13" i="1"/>
  <c r="AE37" i="1" s="1"/>
  <c r="AD13" i="1"/>
  <c r="AD37" i="1" s="1"/>
  <c r="AC13" i="1"/>
  <c r="AC37" i="1" s="1"/>
  <c r="AB13" i="1"/>
  <c r="AB37" i="1" s="1"/>
  <c r="AA13" i="1"/>
  <c r="AA37" i="1" s="1"/>
  <c r="Z13" i="1"/>
  <c r="Z37" i="1" s="1"/>
  <c r="Y13" i="1"/>
  <c r="Y37" i="1" s="1"/>
  <c r="X13" i="1"/>
  <c r="X37" i="1" s="1"/>
  <c r="W13" i="1"/>
  <c r="W37" i="1" s="1"/>
  <c r="V13" i="1"/>
  <c r="V37" i="1" s="1"/>
  <c r="U13" i="1"/>
  <c r="U37" i="1" s="1"/>
  <c r="T13" i="1"/>
  <c r="T37" i="1" s="1"/>
  <c r="S13" i="1"/>
  <c r="S37" i="1" s="1"/>
  <c r="R13" i="1"/>
  <c r="R37" i="1" s="1"/>
  <c r="Q13" i="1"/>
  <c r="Q37" i="1" s="1"/>
  <c r="P13" i="1"/>
  <c r="P37" i="1" s="1"/>
  <c r="O13" i="1"/>
  <c r="O37" i="1" s="1"/>
  <c r="N13" i="1"/>
  <c r="N37" i="1" s="1"/>
  <c r="M13" i="1"/>
  <c r="M37" i="1" s="1"/>
  <c r="L13" i="1"/>
  <c r="L37" i="1" s="1"/>
  <c r="K13" i="1"/>
  <c r="K37" i="1" s="1"/>
  <c r="J13" i="1"/>
  <c r="J37" i="1" s="1"/>
  <c r="I13" i="1"/>
  <c r="I37" i="1" s="1"/>
  <c r="H13" i="1"/>
  <c r="C50" i="1" s="1"/>
  <c r="G13" i="1"/>
  <c r="G37" i="1" s="1"/>
  <c r="F13" i="1"/>
  <c r="F37" i="1" s="1"/>
  <c r="E13" i="1"/>
  <c r="E37" i="1" s="1"/>
  <c r="D13" i="1"/>
  <c r="D37" i="1" s="1"/>
  <c r="C13" i="1"/>
  <c r="C37" i="1" s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9" i="1"/>
  <c r="D50" i="1" l="1"/>
  <c r="F50" i="1"/>
  <c r="C51" i="1"/>
  <c r="D51" i="1"/>
  <c r="H37" i="1"/>
</calcChain>
</file>

<file path=xl/comments1.xml><?xml version="1.0" encoding="utf-8"?>
<comments xmlns="http://schemas.openxmlformats.org/spreadsheetml/2006/main">
  <authors>
    <author>CPonce</author>
  </authors>
  <commentList>
    <comment ref="F50" authorId="0">
      <text>
        <r>
          <rPr>
            <b/>
            <sz val="8"/>
            <color indexed="81"/>
            <rFont val="Tahoma"/>
            <family val="2"/>
          </rPr>
          <t>promedio sin regulación mercado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<sst xmlns="http://schemas.openxmlformats.org/spreadsheetml/2006/main" count="14" uniqueCount="12">
  <si>
    <t>PRECIOS DE ENERGIA EN EL MERCADO DE OCASION ( US$/MWh )</t>
  </si>
  <si>
    <t>LIQUIDACION OFICIAL MARZO 2014</t>
  </si>
  <si>
    <t>HRS</t>
  </si>
  <si>
    <t>24:00</t>
  </si>
  <si>
    <t>PRECIO DE POTENCIA DE OCASION ( US$ / MW )</t>
  </si>
  <si>
    <t>PRECIO</t>
  </si>
  <si>
    <t>PRECIOS MAXIMOS MINIMOS ENERGIA Y POTENCIA DE OCASION ( US$ )</t>
  </si>
  <si>
    <t>MAX</t>
  </si>
  <si>
    <t>MIN</t>
  </si>
  <si>
    <t>PROM</t>
  </si>
  <si>
    <t>ENERGIA</t>
  </si>
  <si>
    <t>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</si>
</sst>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m\ yyyy"/>
    <numFmt numFmtId="165" formatCode="0.00000"/>
  </numFmts>
  <fonts count="18" x14ac:knownFonts="1">
    <font>
      <sz val="9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18"/>
      <name val="Times New Roman"/>
      <family val="1"/>
    </font>
    <font>
      <sz val="15"/>
      <name val="Arial"/>
      <family val="2"/>
    </font>
    <font>
      <sz val="10"/>
      <color indexed="12"/>
      <name val="Arial"/>
      <family val="2"/>
    </font>
    <font>
      <b/>
      <i/>
      <sz val="15"/>
      <name val="Times New Roman"/>
      <family val="1"/>
    </font>
    <font>
      <sz val="9"/>
      <name val="Arial"/>
      <family val="2"/>
    </font>
    <font>
      <b/>
      <sz val="14"/>
      <name val="Times New Roman"/>
      <family val="1"/>
    </font>
    <font>
      <b/>
      <u/>
      <sz val="14"/>
      <color indexed="12"/>
      <name val="Times New Roman"/>
      <family val="1"/>
    </font>
    <font>
      <b/>
      <sz val="16"/>
      <color indexed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7" fillId="0" borderId="0"/>
    <xf numFmtId="0" fontId="1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2" fillId="3" borderId="0" xfId="2" applyFill="1" applyAlignment="1" applyProtection="1">
      <alignment vertical="center"/>
      <protection hidden="1"/>
    </xf>
    <xf numFmtId="0" fontId="3" fillId="3" borderId="0" xfId="2" applyFont="1" applyFill="1" applyBorder="1" applyAlignment="1" applyProtection="1">
      <alignment horizontal="left" vertical="center"/>
      <protection hidden="1"/>
    </xf>
    <xf numFmtId="0" fontId="4" fillId="3" borderId="0" xfId="2" applyFont="1" applyFill="1" applyBorder="1" applyAlignment="1" applyProtection="1">
      <alignment horizontal="center" vertical="center"/>
      <protection hidden="1"/>
    </xf>
    <xf numFmtId="0" fontId="5" fillId="3" borderId="0" xfId="2" applyFont="1" applyFill="1" applyBorder="1" applyAlignment="1" applyProtection="1">
      <alignment vertical="center"/>
      <protection hidden="1"/>
    </xf>
    <xf numFmtId="0" fontId="6" fillId="3" borderId="0" xfId="2" applyFont="1" applyFill="1" applyBorder="1" applyAlignment="1" applyProtection="1">
      <alignment horizontal="left" vertical="center"/>
      <protection hidden="1"/>
    </xf>
    <xf numFmtId="0" fontId="7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vertical="center"/>
      <protection hidden="1"/>
    </xf>
    <xf numFmtId="0" fontId="8" fillId="3" borderId="0" xfId="2" applyFont="1" applyFill="1" applyAlignment="1" applyProtection="1">
      <alignment vertical="center"/>
      <protection hidden="1"/>
    </xf>
    <xf numFmtId="0" fontId="0" fillId="4" borderId="0" xfId="0" applyFill="1"/>
    <xf numFmtId="0" fontId="9" fillId="3" borderId="0" xfId="2" applyFont="1" applyFill="1" applyAlignment="1" applyProtection="1">
      <alignment vertical="center"/>
      <protection hidden="1"/>
    </xf>
    <xf numFmtId="164" fontId="10" fillId="3" borderId="0" xfId="2" applyNumberFormat="1" applyFont="1" applyFill="1" applyAlignment="1" applyProtection="1">
      <alignment horizontal="left" vertical="center"/>
      <protection hidden="1"/>
    </xf>
    <xf numFmtId="16" fontId="11" fillId="5" borderId="2" xfId="2" applyNumberFormat="1" applyFont="1" applyFill="1" applyBorder="1" applyAlignment="1" applyProtection="1">
      <alignment horizontal="center" vertical="center"/>
      <protection hidden="1"/>
    </xf>
    <xf numFmtId="0" fontId="12" fillId="3" borderId="0" xfId="2" applyFont="1" applyFill="1" applyAlignment="1" applyProtection="1">
      <alignment vertical="center"/>
      <protection hidden="1"/>
    </xf>
    <xf numFmtId="0" fontId="11" fillId="3" borderId="2" xfId="2" applyFont="1" applyFill="1" applyBorder="1" applyAlignment="1" applyProtection="1">
      <alignment horizontal="center" vertical="center"/>
      <protection hidden="1"/>
    </xf>
    <xf numFmtId="16" fontId="11" fillId="3" borderId="2" xfId="2" applyNumberFormat="1" applyFont="1" applyFill="1" applyBorder="1" applyAlignment="1" applyProtection="1">
      <alignment horizontal="center" vertical="center"/>
      <protection hidden="1"/>
    </xf>
    <xf numFmtId="43" fontId="2" fillId="3" borderId="0" xfId="1" applyFont="1" applyFill="1" applyAlignment="1" applyProtection="1">
      <alignment vertical="center"/>
      <protection hidden="1"/>
    </xf>
    <xf numFmtId="20" fontId="11" fillId="3" borderId="2" xfId="2" applyNumberFormat="1" applyFont="1" applyFill="1" applyBorder="1" applyAlignment="1" applyProtection="1">
      <alignment horizontal="center" vertical="center"/>
      <protection hidden="1"/>
    </xf>
    <xf numFmtId="2" fontId="7" fillId="3" borderId="2" xfId="2" applyNumberFormat="1" applyFont="1" applyFill="1" applyBorder="1" applyAlignment="1" applyProtection="1">
      <alignment horizontal="center" vertical="center"/>
      <protection hidden="1"/>
    </xf>
    <xf numFmtId="0" fontId="13" fillId="3" borderId="0" xfId="2" applyFont="1" applyFill="1" applyAlignment="1" applyProtection="1">
      <alignment vertical="center"/>
      <protection hidden="1"/>
    </xf>
    <xf numFmtId="49" fontId="11" fillId="3" borderId="2" xfId="2" applyNumberFormat="1" applyFont="1" applyFill="1" applyBorder="1" applyAlignment="1" applyProtection="1">
      <alignment horizontal="center" vertical="center"/>
      <protection hidden="1"/>
    </xf>
    <xf numFmtId="2" fontId="2" fillId="3" borderId="0" xfId="2" applyNumberFormat="1" applyFill="1" applyAlignment="1" applyProtection="1">
      <alignment horizontal="center" vertical="center"/>
      <protection hidden="1"/>
    </xf>
    <xf numFmtId="165" fontId="14" fillId="3" borderId="0" xfId="2" applyNumberFormat="1" applyFont="1" applyFill="1" applyAlignment="1" applyProtection="1">
      <alignment horizontal="center" vertical="center"/>
      <protection hidden="1"/>
    </xf>
    <xf numFmtId="2" fontId="2" fillId="3" borderId="0" xfId="2" applyNumberFormat="1" applyFill="1" applyAlignment="1" applyProtection="1">
      <alignment vertical="center"/>
      <protection hidden="1"/>
    </xf>
    <xf numFmtId="1" fontId="13" fillId="3" borderId="0" xfId="2" applyNumberFormat="1" applyFont="1" applyFill="1" applyAlignment="1" applyProtection="1">
      <alignment horizontal="center" vertical="center"/>
      <protection hidden="1"/>
    </xf>
    <xf numFmtId="0" fontId="2" fillId="3" borderId="0" xfId="2" applyFill="1" applyAlignment="1" applyProtection="1">
      <alignment horizontal="center" vertical="center"/>
      <protection hidden="1"/>
    </xf>
    <xf numFmtId="1" fontId="11" fillId="3" borderId="2" xfId="2" applyNumberFormat="1" applyFont="1" applyFill="1" applyBorder="1" applyAlignment="1" applyProtection="1">
      <alignment horizontal="center" vertical="center"/>
      <protection hidden="1"/>
    </xf>
    <xf numFmtId="1" fontId="13" fillId="3" borderId="0" xfId="2" applyNumberFormat="1" applyFont="1" applyFill="1" applyAlignment="1" applyProtection="1">
      <alignment horizontal="left" vertical="center"/>
      <protection hidden="1"/>
    </xf>
    <xf numFmtId="0" fontId="15" fillId="3" borderId="0" xfId="2" applyFont="1" applyFill="1" applyAlignment="1" applyProtection="1">
      <alignment vertical="center"/>
      <protection hidden="1"/>
    </xf>
    <xf numFmtId="1" fontId="11" fillId="3" borderId="3" xfId="2" applyNumberFormat="1" applyFont="1" applyFill="1" applyBorder="1" applyAlignment="1" applyProtection="1">
      <alignment horizontal="center" vertical="center"/>
      <protection hidden="1"/>
    </xf>
    <xf numFmtId="1" fontId="11" fillId="3" borderId="2" xfId="2" applyNumberFormat="1" applyFont="1" applyFill="1" applyBorder="1" applyAlignment="1" applyProtection="1">
      <alignment vertical="center"/>
      <protection hidden="1"/>
    </xf>
  </cellXfs>
  <cellStyles count="7">
    <cellStyle name="Comma" xfId="1" builtinId="3"/>
    <cellStyle name="Millares_TRANSACCIONES01092001" xfId="3"/>
    <cellStyle name="Normal" xfId="0" builtinId="0"/>
    <cellStyle name="Normal 2" xfId="4"/>
    <cellStyle name="Normal 3" xfId="5"/>
    <cellStyle name="Normal_TRANSACCIONESSEPTIEMBRE2002-1Quincena" xfId="2"/>
    <cellStyle name="Note 2" xfId="6"/>
  </cellStyles>
  <dxfs count="24"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sharedStrings" Target="sharedString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0</xdr:rowOff>
    </xdr:from>
    <xdr:to>
      <xdr:col>6</xdr:col>
      <xdr:colOff>628650</xdr:colOff>
      <xdr:row>4</xdr:row>
      <xdr:rowOff>114300</xdr:rowOff>
    </xdr:to>
    <xdr:grpSp>
      <xdr:nvGrpSpPr>
        <xdr:cNvPr id="2" name="Group 23"/>
        <xdr:cNvGrpSpPr>
          <a:grpSpLocks/>
        </xdr:cNvGrpSpPr>
      </xdr:nvGrpSpPr>
      <xdr:grpSpPr bwMode="auto">
        <a:xfrm>
          <a:off x="342900" y="161925"/>
          <a:ext cx="3771900" cy="923925"/>
          <a:chOff x="1494" y="1134"/>
          <a:chExt cx="6840" cy="1575"/>
        </a:xfrm>
      </xdr:grpSpPr>
      <xdr:pic>
        <xdr:nvPicPr>
          <xdr:cNvPr id="3" name="Picture 24" descr="escudo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94" y="1134"/>
            <a:ext cx="5865" cy="15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Picture 25" descr="Logotipo y lema tamaqo pequeqo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3654" y="2034"/>
            <a:ext cx="4680" cy="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Picture 26" descr="Logotipo y lema tamaqo pequeqo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3909" y="1134"/>
            <a:ext cx="4425" cy="3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" name="Picture 27" descr="Logotipo y lema tamaño pequeño-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4614" y="1674"/>
            <a:ext cx="3000" cy="24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27</xdr:col>
      <xdr:colOff>209550</xdr:colOff>
      <xdr:row>2</xdr:row>
      <xdr:rowOff>152400</xdr:rowOff>
    </xdr:from>
    <xdr:to>
      <xdr:col>29</xdr:col>
      <xdr:colOff>473075</xdr:colOff>
      <xdr:row>6</xdr:row>
      <xdr:rowOff>190500</xdr:rowOff>
    </xdr:to>
    <xdr:pic>
      <xdr:nvPicPr>
        <xdr:cNvPr id="7" name="Picture 6" descr="C:\Documents and Settings\GSoto\Desktop\Logos\2014 - Icono - Año.bmp"/>
        <xdr:cNvPicPr/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297400" y="638175"/>
          <a:ext cx="1558925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o%20de%20Energ&#237;a%20de%20Mar%2014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9032014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0032014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1032014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2032014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3032014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4032014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5032014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6032014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7032014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803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1032014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9032014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0032014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1032014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2032014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3032014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4032014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5032014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6032014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7032014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803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2032014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9032014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30032014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31032014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10314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20314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30314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40314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50314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60314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7031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3032014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80314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90314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00314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10314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20314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30314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40314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50314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60314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7031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4032014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80314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90314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00314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10314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20314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30314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40314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50314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60314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7031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5032014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80314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90314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300314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3103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603201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703201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803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IA-31"/>
      <sheetName val="DIA-30"/>
      <sheetName val="DIA-29"/>
      <sheetName val="DIA-28"/>
      <sheetName val="DIA-27"/>
      <sheetName val="DIA-26"/>
      <sheetName val="DIA-25"/>
      <sheetName val="DIA-24"/>
      <sheetName val="DIA-23"/>
      <sheetName val="DIA-22"/>
      <sheetName val="DIA-21"/>
      <sheetName val="DIA-20"/>
      <sheetName val="DIA-19"/>
      <sheetName val="DIA-18"/>
      <sheetName val="DIA-17"/>
      <sheetName val="DIA-16"/>
      <sheetName val="DIA-15"/>
      <sheetName val="DIA-14"/>
      <sheetName val="DIA-13"/>
      <sheetName val="DIA-12"/>
      <sheetName val="DIA-11"/>
      <sheetName val="DIA-10"/>
      <sheetName val="DIA-09"/>
      <sheetName val="DIA-08"/>
      <sheetName val="DIA-07"/>
      <sheetName val="DIA-06"/>
      <sheetName val="DIA-05"/>
      <sheetName val="DIA-04"/>
      <sheetName val="DIA-03"/>
      <sheetName val="DIA-02"/>
      <sheetName val="DIA-01"/>
    </sheetNames>
    <sheetDataSet>
      <sheetData sheetId="0">
        <row r="4">
          <cell r="C4">
            <v>41699</v>
          </cell>
          <cell r="D4">
            <v>41700</v>
          </cell>
          <cell r="E4">
            <v>41701</v>
          </cell>
          <cell r="F4">
            <v>41702</v>
          </cell>
          <cell r="G4">
            <v>41703</v>
          </cell>
          <cell r="H4">
            <v>41704</v>
          </cell>
          <cell r="I4">
            <v>41705</v>
          </cell>
          <cell r="J4">
            <v>41706</v>
          </cell>
          <cell r="K4">
            <v>41707</v>
          </cell>
          <cell r="L4">
            <v>41708</v>
          </cell>
          <cell r="M4">
            <v>41709</v>
          </cell>
          <cell r="N4">
            <v>41710</v>
          </cell>
          <cell r="O4">
            <v>41711</v>
          </cell>
          <cell r="P4">
            <v>41712</v>
          </cell>
          <cell r="Q4">
            <v>41713</v>
          </cell>
          <cell r="R4">
            <v>41714</v>
          </cell>
          <cell r="S4">
            <v>41715</v>
          </cell>
          <cell r="T4">
            <v>41716</v>
          </cell>
          <cell r="U4">
            <v>41717</v>
          </cell>
          <cell r="V4">
            <v>41718</v>
          </cell>
          <cell r="W4">
            <v>41719</v>
          </cell>
          <cell r="X4">
            <v>41720</v>
          </cell>
          <cell r="Y4">
            <v>41721</v>
          </cell>
          <cell r="Z4">
            <v>41722</v>
          </cell>
          <cell r="AA4">
            <v>41723</v>
          </cell>
          <cell r="AB4">
            <v>41724</v>
          </cell>
          <cell r="AC4">
            <v>41725</v>
          </cell>
          <cell r="AD4">
            <v>41726</v>
          </cell>
          <cell r="AE4">
            <v>41727</v>
          </cell>
          <cell r="AF4">
            <v>41728</v>
          </cell>
          <cell r="AG4">
            <v>41729</v>
          </cell>
        </row>
        <row r="29">
          <cell r="C29">
            <v>3575.7771150000012</v>
          </cell>
          <cell r="D29">
            <v>3503.5961950000024</v>
          </cell>
          <cell r="E29">
            <v>3630.0970700000007</v>
          </cell>
          <cell r="F29">
            <v>3681.6570766666664</v>
          </cell>
          <cell r="G29">
            <v>3742.1539099999982</v>
          </cell>
          <cell r="H29">
            <v>3829.7344266666664</v>
          </cell>
          <cell r="I29">
            <v>3761.1880350000015</v>
          </cell>
          <cell r="J29">
            <v>3697.0320033333323</v>
          </cell>
          <cell r="K29">
            <v>3591.9848666666658</v>
          </cell>
          <cell r="L29">
            <v>3623.3591399999991</v>
          </cell>
          <cell r="M29">
            <v>3716.9257283333341</v>
          </cell>
          <cell r="N29">
            <v>3747.334546666666</v>
          </cell>
          <cell r="O29">
            <v>3702.3818300000016</v>
          </cell>
          <cell r="P29">
            <v>3628.6490899999985</v>
          </cell>
          <cell r="Q29">
            <v>3541.2421238095244</v>
          </cell>
          <cell r="R29">
            <v>3520.6516999999999</v>
          </cell>
          <cell r="S29">
            <v>3746.074566666668</v>
          </cell>
          <cell r="T29">
            <v>3693.5164083333316</v>
          </cell>
          <cell r="U29">
            <v>3620.4134800000002</v>
          </cell>
          <cell r="V29">
            <v>3610.5737299999978</v>
          </cell>
          <cell r="W29">
            <v>3607.376771666668</v>
          </cell>
          <cell r="X29">
            <v>3567.545023333334</v>
          </cell>
          <cell r="Y29">
            <v>3580.9747698305082</v>
          </cell>
          <cell r="Z29">
            <v>3612.6798183333335</v>
          </cell>
          <cell r="AA29">
            <v>3751.1056466666678</v>
          </cell>
          <cell r="AB29">
            <v>3615.5899483333328</v>
          </cell>
          <cell r="AC29">
            <v>3581.562023333332</v>
          </cell>
          <cell r="AD29">
            <v>3636.7817299999979</v>
          </cell>
          <cell r="AE29">
            <v>3570.2992083333329</v>
          </cell>
          <cell r="AF29">
            <v>3557.5670283333325</v>
          </cell>
          <cell r="AG29">
            <v>3528.3829933333327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41707</v>
          </cell>
        </row>
      </sheetData>
      <sheetData sheetId="9"/>
      <sheetData sheetId="10">
        <row r="7">
          <cell r="B7">
            <v>41707</v>
          </cell>
        </row>
      </sheetData>
      <sheetData sheetId="11">
        <row r="7">
          <cell r="B7">
            <v>41707</v>
          </cell>
        </row>
      </sheetData>
      <sheetData sheetId="12">
        <row r="7">
          <cell r="B7">
            <v>41707</v>
          </cell>
        </row>
      </sheetData>
      <sheetData sheetId="13">
        <row r="7">
          <cell r="B7">
            <v>41707</v>
          </cell>
        </row>
      </sheetData>
      <sheetData sheetId="14">
        <row r="36">
          <cell r="B36">
            <v>269.26702352428288</v>
          </cell>
        </row>
      </sheetData>
      <sheetData sheetId="15"/>
      <sheetData sheetId="16">
        <row r="12">
          <cell r="C12">
            <v>147.54875999999999</v>
          </cell>
        </row>
        <row r="13">
          <cell r="C13">
            <v>143.427523333333</v>
          </cell>
        </row>
        <row r="14">
          <cell r="C14">
            <v>144.25578999999999</v>
          </cell>
        </row>
        <row r="15">
          <cell r="C15">
            <v>143.69546333333301</v>
          </cell>
        </row>
        <row r="16">
          <cell r="C16">
            <v>143.036673333333</v>
          </cell>
        </row>
        <row r="17">
          <cell r="C17">
            <v>147.23302166666701</v>
          </cell>
        </row>
        <row r="18">
          <cell r="C18">
            <v>146.13677999999999</v>
          </cell>
        </row>
        <row r="19">
          <cell r="C19">
            <v>146.64540666666699</v>
          </cell>
        </row>
        <row r="20">
          <cell r="C20">
            <v>149.12444333333301</v>
          </cell>
        </row>
        <row r="21">
          <cell r="C21">
            <v>149.08001999999999</v>
          </cell>
        </row>
        <row r="22">
          <cell r="C22">
            <v>153.31800000000001</v>
          </cell>
        </row>
        <row r="23">
          <cell r="C23">
            <v>153.35877666666701</v>
          </cell>
        </row>
        <row r="24">
          <cell r="C24">
            <v>154.536025</v>
          </cell>
        </row>
        <row r="25">
          <cell r="C25">
            <v>154.56800000000001</v>
          </cell>
        </row>
        <row r="26">
          <cell r="C26">
            <v>153.19282833333301</v>
          </cell>
        </row>
        <row r="27">
          <cell r="C27">
            <v>148.74600333333299</v>
          </cell>
        </row>
        <row r="28">
          <cell r="C28">
            <v>148.42982000000001</v>
          </cell>
        </row>
        <row r="29">
          <cell r="C29">
            <v>152.010155</v>
          </cell>
        </row>
        <row r="30">
          <cell r="C30">
            <v>154.41542000000001</v>
          </cell>
        </row>
        <row r="31">
          <cell r="C31">
            <v>154.56</v>
          </cell>
        </row>
        <row r="32">
          <cell r="C32">
            <v>154.56</v>
          </cell>
        </row>
        <row r="33">
          <cell r="C33">
            <v>154.56</v>
          </cell>
        </row>
        <row r="34">
          <cell r="C34">
            <v>150.66498000000001</v>
          </cell>
        </row>
        <row r="35">
          <cell r="C35">
            <v>144.88097666666701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41708</v>
          </cell>
        </row>
      </sheetData>
      <sheetData sheetId="9"/>
      <sheetData sheetId="10">
        <row r="7">
          <cell r="B7">
            <v>41708</v>
          </cell>
        </row>
      </sheetData>
      <sheetData sheetId="11">
        <row r="7">
          <cell r="B7">
            <v>41708</v>
          </cell>
        </row>
      </sheetData>
      <sheetData sheetId="12">
        <row r="7">
          <cell r="B7">
            <v>41708</v>
          </cell>
        </row>
      </sheetData>
      <sheetData sheetId="13">
        <row r="7">
          <cell r="B7">
            <v>41708</v>
          </cell>
        </row>
      </sheetData>
      <sheetData sheetId="14">
        <row r="36">
          <cell r="B36">
            <v>306.10461288225315</v>
          </cell>
        </row>
      </sheetData>
      <sheetData sheetId="15"/>
      <sheetData sheetId="16">
        <row r="12">
          <cell r="C12">
            <v>143.33323166666699</v>
          </cell>
        </row>
        <row r="13">
          <cell r="C13">
            <v>143.331715</v>
          </cell>
        </row>
        <row r="14">
          <cell r="C14">
            <v>143.33008833333301</v>
          </cell>
        </row>
        <row r="15">
          <cell r="C15">
            <v>143.33036999999999</v>
          </cell>
        </row>
        <row r="16">
          <cell r="C16">
            <v>143.329645</v>
          </cell>
        </row>
        <row r="17">
          <cell r="C17">
            <v>141.92920000000001</v>
          </cell>
        </row>
        <row r="18">
          <cell r="C18">
            <v>146.33500000000001</v>
          </cell>
        </row>
        <row r="19">
          <cell r="C19">
            <v>147.35605000000001</v>
          </cell>
        </row>
        <row r="20">
          <cell r="C20">
            <v>153.28603166666699</v>
          </cell>
        </row>
        <row r="21">
          <cell r="C21">
            <v>153.35</v>
          </cell>
        </row>
        <row r="22">
          <cell r="C22">
            <v>154.61623166666701</v>
          </cell>
        </row>
        <row r="23">
          <cell r="C23">
            <v>157.43949499999999</v>
          </cell>
        </row>
        <row r="24">
          <cell r="C24">
            <v>157.52503833333299</v>
          </cell>
        </row>
        <row r="25">
          <cell r="C25">
            <v>157.77874</v>
          </cell>
        </row>
        <row r="26">
          <cell r="C26">
            <v>159.328</v>
          </cell>
        </row>
        <row r="27">
          <cell r="C27">
            <v>159.07635999999999</v>
          </cell>
        </row>
        <row r="28">
          <cell r="C28">
            <v>153.35</v>
          </cell>
        </row>
        <row r="29">
          <cell r="C29">
            <v>153.220718333333</v>
          </cell>
        </row>
        <row r="30">
          <cell r="C30">
            <v>153.34</v>
          </cell>
        </row>
        <row r="31">
          <cell r="C31">
            <v>156.196638333333</v>
          </cell>
        </row>
        <row r="32">
          <cell r="C32">
            <v>153.35</v>
          </cell>
        </row>
        <row r="33">
          <cell r="C33">
            <v>152.83312000000001</v>
          </cell>
        </row>
        <row r="34">
          <cell r="C34">
            <v>147.76708333333301</v>
          </cell>
        </row>
        <row r="35">
          <cell r="C35">
            <v>148.626383333333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41709</v>
          </cell>
        </row>
      </sheetData>
      <sheetData sheetId="9"/>
      <sheetData sheetId="10">
        <row r="7">
          <cell r="B7">
            <v>41709</v>
          </cell>
        </row>
      </sheetData>
      <sheetData sheetId="11">
        <row r="7">
          <cell r="B7">
            <v>41709</v>
          </cell>
        </row>
      </sheetData>
      <sheetData sheetId="12">
        <row r="7">
          <cell r="B7">
            <v>41709</v>
          </cell>
        </row>
      </sheetData>
      <sheetData sheetId="13">
        <row r="7">
          <cell r="B7">
            <v>41709</v>
          </cell>
        </row>
      </sheetData>
      <sheetData sheetId="14">
        <row r="36">
          <cell r="B36">
            <v>286.29389443101928</v>
          </cell>
        </row>
      </sheetData>
      <sheetData sheetId="15"/>
      <sheetData sheetId="16">
        <row r="12">
          <cell r="C12">
            <v>146.33500000000001</v>
          </cell>
        </row>
        <row r="13">
          <cell r="C13">
            <v>141.820021666667</v>
          </cell>
        </row>
        <row r="14">
          <cell r="C14">
            <v>143.30481166666701</v>
          </cell>
        </row>
        <row r="15">
          <cell r="C15">
            <v>142.931138333333</v>
          </cell>
        </row>
        <row r="16">
          <cell r="C16">
            <v>147.45160999999999</v>
          </cell>
        </row>
        <row r="17">
          <cell r="C17">
            <v>152.87616499999999</v>
          </cell>
        </row>
        <row r="18">
          <cell r="C18">
            <v>152.743766666667</v>
          </cell>
        </row>
        <row r="19">
          <cell r="C19">
            <v>153.29</v>
          </cell>
        </row>
        <row r="20">
          <cell r="C20">
            <v>153.337481666667</v>
          </cell>
        </row>
        <row r="21">
          <cell r="C21">
            <v>155.30892333333301</v>
          </cell>
        </row>
        <row r="22">
          <cell r="C22">
            <v>157.09217833333301</v>
          </cell>
        </row>
        <row r="23">
          <cell r="C23">
            <v>157.125413333333</v>
          </cell>
        </row>
        <row r="24">
          <cell r="C24">
            <v>157.14737833333299</v>
          </cell>
        </row>
        <row r="25">
          <cell r="C25">
            <v>164.20784166666701</v>
          </cell>
        </row>
        <row r="26">
          <cell r="C26">
            <v>163.38126500000001</v>
          </cell>
        </row>
        <row r="27">
          <cell r="C27">
            <v>162.72849666666701</v>
          </cell>
        </row>
        <row r="28">
          <cell r="C28">
            <v>163.91013000000001</v>
          </cell>
        </row>
        <row r="29">
          <cell r="C29">
            <v>156.13283833333301</v>
          </cell>
        </row>
        <row r="30">
          <cell r="C30">
            <v>162.655818333333</v>
          </cell>
        </row>
        <row r="31">
          <cell r="C31">
            <v>167.46232166666701</v>
          </cell>
        </row>
        <row r="32">
          <cell r="C32">
            <v>154.67948833333401</v>
          </cell>
        </row>
        <row r="33">
          <cell r="C33">
            <v>153.22041166666699</v>
          </cell>
        </row>
        <row r="34">
          <cell r="C34">
            <v>152.77719833333299</v>
          </cell>
        </row>
        <row r="35">
          <cell r="C35">
            <v>155.00603000000001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41710</v>
          </cell>
        </row>
      </sheetData>
      <sheetData sheetId="9"/>
      <sheetData sheetId="10">
        <row r="7">
          <cell r="B7">
            <v>41710</v>
          </cell>
        </row>
      </sheetData>
      <sheetData sheetId="11">
        <row r="7">
          <cell r="B7">
            <v>41710</v>
          </cell>
        </row>
      </sheetData>
      <sheetData sheetId="12">
        <row r="7">
          <cell r="B7">
            <v>41710</v>
          </cell>
        </row>
      </sheetData>
      <sheetData sheetId="13">
        <row r="7">
          <cell r="B7">
            <v>41710</v>
          </cell>
        </row>
      </sheetData>
      <sheetData sheetId="14">
        <row r="36">
          <cell r="B36">
            <v>282.81103555005325</v>
          </cell>
        </row>
      </sheetData>
      <sheetData sheetId="15"/>
      <sheetData sheetId="16">
        <row r="12">
          <cell r="C12">
            <v>147.92001500000001</v>
          </cell>
        </row>
        <row r="13">
          <cell r="C13">
            <v>147.93280166666699</v>
          </cell>
        </row>
        <row r="14">
          <cell r="C14">
            <v>147.91969</v>
          </cell>
        </row>
        <row r="15">
          <cell r="C15">
            <v>152.67123333333299</v>
          </cell>
        </row>
        <row r="16">
          <cell r="C16">
            <v>152.700083333333</v>
          </cell>
        </row>
        <row r="17">
          <cell r="C17">
            <v>153.20787166666699</v>
          </cell>
        </row>
        <row r="18">
          <cell r="C18">
            <v>153.35</v>
          </cell>
        </row>
        <row r="19">
          <cell r="C19">
            <v>153.35</v>
          </cell>
        </row>
        <row r="20">
          <cell r="C20">
            <v>154.46055000000001</v>
          </cell>
        </row>
        <row r="21">
          <cell r="C21">
            <v>154.501925</v>
          </cell>
        </row>
        <row r="22">
          <cell r="C22">
            <v>157.37898166666699</v>
          </cell>
        </row>
        <row r="23">
          <cell r="C23">
            <v>157.39527333333299</v>
          </cell>
        </row>
        <row r="24">
          <cell r="C24">
            <v>161.25299999999999</v>
          </cell>
        </row>
        <row r="25">
          <cell r="C25">
            <v>161.94085833333301</v>
          </cell>
        </row>
        <row r="26">
          <cell r="C26">
            <v>162.11805166666699</v>
          </cell>
        </row>
        <row r="27">
          <cell r="C27">
            <v>161.78973666666701</v>
          </cell>
        </row>
        <row r="28">
          <cell r="C28">
            <v>163.88533166666701</v>
          </cell>
        </row>
        <row r="29">
          <cell r="C29">
            <v>157.043268333333</v>
          </cell>
        </row>
        <row r="30">
          <cell r="C30">
            <v>167.53024500000001</v>
          </cell>
        </row>
        <row r="31">
          <cell r="C31">
            <v>168.59090166666701</v>
          </cell>
        </row>
        <row r="32">
          <cell r="C32">
            <v>156.21435333333301</v>
          </cell>
        </row>
        <row r="33">
          <cell r="C33">
            <v>153.35</v>
          </cell>
        </row>
        <row r="34">
          <cell r="C34">
            <v>153.35</v>
          </cell>
        </row>
        <row r="35">
          <cell r="C35">
            <v>147.48037500000001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41711</v>
          </cell>
        </row>
      </sheetData>
      <sheetData sheetId="9"/>
      <sheetData sheetId="10">
        <row r="7">
          <cell r="B7">
            <v>41711</v>
          </cell>
        </row>
      </sheetData>
      <sheetData sheetId="11">
        <row r="7">
          <cell r="B7">
            <v>41711</v>
          </cell>
        </row>
      </sheetData>
      <sheetData sheetId="12">
        <row r="7">
          <cell r="B7">
            <v>41711</v>
          </cell>
        </row>
      </sheetData>
      <sheetData sheetId="13">
        <row r="7">
          <cell r="B7">
            <v>41711</v>
          </cell>
        </row>
      </sheetData>
      <sheetData sheetId="14">
        <row r="36">
          <cell r="B36">
            <v>288.14449682704139</v>
          </cell>
        </row>
      </sheetData>
      <sheetData sheetId="15"/>
      <sheetData sheetId="16">
        <row r="12">
          <cell r="C12">
            <v>147.34760666666699</v>
          </cell>
        </row>
        <row r="13">
          <cell r="C13">
            <v>147.27826166666699</v>
          </cell>
        </row>
        <row r="14">
          <cell r="C14">
            <v>147.47118166666701</v>
          </cell>
        </row>
        <row r="15">
          <cell r="C15">
            <v>147.26473833333301</v>
          </cell>
        </row>
        <row r="16">
          <cell r="C16">
            <v>147.24722333333301</v>
          </cell>
        </row>
        <row r="17">
          <cell r="C17">
            <v>153.35</v>
          </cell>
        </row>
        <row r="18">
          <cell r="C18">
            <v>152.606198333333</v>
          </cell>
        </row>
        <row r="19">
          <cell r="C19">
            <v>153.14603666666699</v>
          </cell>
        </row>
        <row r="20">
          <cell r="C20">
            <v>153.35</v>
          </cell>
        </row>
        <row r="21">
          <cell r="C21">
            <v>154.93319333333301</v>
          </cell>
        </row>
        <row r="22">
          <cell r="C22">
            <v>157.07110333333301</v>
          </cell>
        </row>
        <row r="23">
          <cell r="C23">
            <v>161.25299999999999</v>
          </cell>
        </row>
        <row r="24">
          <cell r="C24">
            <v>161.94900166666699</v>
          </cell>
        </row>
        <row r="25">
          <cell r="C25">
            <v>162.00441166666701</v>
          </cell>
        </row>
        <row r="26">
          <cell r="C26">
            <v>161.960241666667</v>
          </cell>
        </row>
        <row r="27">
          <cell r="C27">
            <v>162.012611666667</v>
          </cell>
        </row>
        <row r="28">
          <cell r="C28">
            <v>162.51529500000001</v>
          </cell>
        </row>
        <row r="29">
          <cell r="C29">
            <v>154.52939333333401</v>
          </cell>
        </row>
        <row r="30">
          <cell r="C30">
            <v>154.02797333333299</v>
          </cell>
        </row>
        <row r="31">
          <cell r="C31">
            <v>154.47232</v>
          </cell>
        </row>
        <row r="32">
          <cell r="C32">
            <v>153.35</v>
          </cell>
        </row>
        <row r="33">
          <cell r="C33">
            <v>153.24061666666699</v>
          </cell>
        </row>
        <row r="34">
          <cell r="C34">
            <v>152.04351333333301</v>
          </cell>
        </row>
        <row r="35">
          <cell r="C35">
            <v>147.95790833333299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41712</v>
          </cell>
        </row>
      </sheetData>
      <sheetData sheetId="9"/>
      <sheetData sheetId="10">
        <row r="7">
          <cell r="B7">
            <v>41712</v>
          </cell>
        </row>
      </sheetData>
      <sheetData sheetId="11">
        <row r="7">
          <cell r="B7">
            <v>41712</v>
          </cell>
        </row>
      </sheetData>
      <sheetData sheetId="12">
        <row r="7">
          <cell r="B7">
            <v>41712</v>
          </cell>
        </row>
      </sheetData>
      <sheetData sheetId="13">
        <row r="7">
          <cell r="B7">
            <v>41712</v>
          </cell>
        </row>
      </sheetData>
      <sheetData sheetId="14">
        <row r="36">
          <cell r="B36">
            <v>306.20917352611343</v>
          </cell>
        </row>
      </sheetData>
      <sheetData sheetId="15"/>
      <sheetData sheetId="16">
        <row r="12">
          <cell r="C12">
            <v>148.97080333333301</v>
          </cell>
        </row>
        <row r="13">
          <cell r="C13">
            <v>149.29509999999999</v>
          </cell>
        </row>
        <row r="14">
          <cell r="C14">
            <v>142.396768333333</v>
          </cell>
        </row>
        <row r="15">
          <cell r="C15">
            <v>141.814783333333</v>
          </cell>
        </row>
        <row r="16">
          <cell r="C16">
            <v>149.24616166666701</v>
          </cell>
        </row>
        <row r="17">
          <cell r="C17">
            <v>147.99787333333299</v>
          </cell>
        </row>
        <row r="18">
          <cell r="C18">
            <v>147.349085</v>
          </cell>
        </row>
        <row r="19">
          <cell r="C19">
            <v>147.56139166666699</v>
          </cell>
        </row>
        <row r="20">
          <cell r="C20">
            <v>152.84722500000001</v>
          </cell>
        </row>
        <row r="21">
          <cell r="C21">
            <v>153.35</v>
          </cell>
        </row>
        <row r="22">
          <cell r="C22">
            <v>153.35</v>
          </cell>
        </row>
        <row r="23">
          <cell r="C23">
            <v>156.03145000000001</v>
          </cell>
        </row>
        <row r="24">
          <cell r="C24">
            <v>153.35</v>
          </cell>
        </row>
        <row r="25">
          <cell r="C25">
            <v>153.35</v>
          </cell>
        </row>
        <row r="26">
          <cell r="C26">
            <v>153.35</v>
          </cell>
        </row>
        <row r="27">
          <cell r="C27">
            <v>157.517458333333</v>
          </cell>
        </row>
        <row r="28">
          <cell r="C28">
            <v>153.35</v>
          </cell>
        </row>
        <row r="29">
          <cell r="C29">
            <v>152.96205333333299</v>
          </cell>
        </row>
        <row r="30">
          <cell r="C30">
            <v>153.35</v>
          </cell>
        </row>
        <row r="31">
          <cell r="C31">
            <v>157.138971666667</v>
          </cell>
        </row>
        <row r="32">
          <cell r="C32">
            <v>153.35</v>
          </cell>
        </row>
        <row r="33">
          <cell r="C33">
            <v>153.67154833333299</v>
          </cell>
        </row>
        <row r="34">
          <cell r="C34">
            <v>148.07082500000001</v>
          </cell>
        </row>
        <row r="35">
          <cell r="C35">
            <v>148.977591666667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41713</v>
          </cell>
        </row>
      </sheetData>
      <sheetData sheetId="9"/>
      <sheetData sheetId="10">
        <row r="7">
          <cell r="B7">
            <v>41713</v>
          </cell>
        </row>
      </sheetData>
      <sheetData sheetId="11">
        <row r="7">
          <cell r="B7">
            <v>41713</v>
          </cell>
        </row>
      </sheetData>
      <sheetData sheetId="12">
        <row r="7">
          <cell r="B7">
            <v>41713</v>
          </cell>
        </row>
      </sheetData>
      <sheetData sheetId="13">
        <row r="7">
          <cell r="B7">
            <v>41713</v>
          </cell>
        </row>
      </sheetData>
      <sheetData sheetId="14">
        <row r="36">
          <cell r="B36">
            <v>287.25503690611185</v>
          </cell>
        </row>
      </sheetData>
      <sheetData sheetId="15"/>
      <sheetData sheetId="16">
        <row r="12">
          <cell r="C12">
            <v>132.55000000000001</v>
          </cell>
        </row>
        <row r="13">
          <cell r="C13">
            <v>142.62689047619</v>
          </cell>
        </row>
        <row r="14">
          <cell r="C14">
            <v>132.55000000000001</v>
          </cell>
        </row>
        <row r="15">
          <cell r="C15">
            <v>132.55000000000001</v>
          </cell>
        </row>
        <row r="16">
          <cell r="C16">
            <v>132.86089999999999</v>
          </cell>
        </row>
        <row r="17">
          <cell r="C17">
            <v>141.277345</v>
          </cell>
        </row>
        <row r="18">
          <cell r="C18">
            <v>134.444433333333</v>
          </cell>
        </row>
        <row r="19">
          <cell r="C19">
            <v>141.86065500000001</v>
          </cell>
        </row>
        <row r="20">
          <cell r="C20">
            <v>151.47535999999999</v>
          </cell>
        </row>
        <row r="21">
          <cell r="C21">
            <v>153.29</v>
          </cell>
        </row>
        <row r="22">
          <cell r="C22">
            <v>153.29</v>
          </cell>
        </row>
        <row r="23">
          <cell r="C23">
            <v>153.29</v>
          </cell>
        </row>
        <row r="24">
          <cell r="C24">
            <v>153.29</v>
          </cell>
        </row>
        <row r="25">
          <cell r="C25">
            <v>152.74495666666701</v>
          </cell>
        </row>
        <row r="26">
          <cell r="C26">
            <v>151.93977166666701</v>
          </cell>
        </row>
        <row r="27">
          <cell r="C27">
            <v>152.648055</v>
          </cell>
        </row>
        <row r="28">
          <cell r="C28">
            <v>153.006638333333</v>
          </cell>
        </row>
        <row r="29">
          <cell r="C29">
            <v>155.59700000000001</v>
          </cell>
        </row>
        <row r="30">
          <cell r="C30">
            <v>153.29</v>
          </cell>
        </row>
        <row r="31">
          <cell r="C31">
            <v>153.315</v>
          </cell>
        </row>
        <row r="32">
          <cell r="C32">
            <v>153.315</v>
          </cell>
        </row>
        <row r="33">
          <cell r="C33">
            <v>153.29</v>
          </cell>
        </row>
        <row r="34">
          <cell r="C34">
            <v>152.57854166666701</v>
          </cell>
        </row>
        <row r="35">
          <cell r="C35">
            <v>154.161576666667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41714</v>
          </cell>
        </row>
      </sheetData>
      <sheetData sheetId="9"/>
      <sheetData sheetId="10">
        <row r="7">
          <cell r="B7">
            <v>41714</v>
          </cell>
        </row>
      </sheetData>
      <sheetData sheetId="11">
        <row r="7">
          <cell r="B7">
            <v>41714</v>
          </cell>
        </row>
      </sheetData>
      <sheetData sheetId="12">
        <row r="7">
          <cell r="B7">
            <v>41714</v>
          </cell>
        </row>
      </sheetData>
      <sheetData sheetId="13">
        <row r="7">
          <cell r="B7">
            <v>41714</v>
          </cell>
        </row>
      </sheetData>
      <sheetData sheetId="14">
        <row r="36">
          <cell r="B36">
            <v>245.52776027275979</v>
          </cell>
        </row>
      </sheetData>
      <sheetData sheetId="15"/>
      <sheetData sheetId="16">
        <row r="12">
          <cell r="C12">
            <v>141.944148333333</v>
          </cell>
        </row>
        <row r="13">
          <cell r="C13">
            <v>142.02114666666699</v>
          </cell>
        </row>
        <row r="14">
          <cell r="C14">
            <v>142.92508833333301</v>
          </cell>
        </row>
        <row r="15">
          <cell r="C15">
            <v>132.55000000000001</v>
          </cell>
        </row>
        <row r="16">
          <cell r="C16">
            <v>132.55000000000001</v>
          </cell>
        </row>
        <row r="17">
          <cell r="C17">
            <v>132.55000000000001</v>
          </cell>
        </row>
        <row r="18">
          <cell r="C18">
            <v>132.55000000000001</v>
          </cell>
        </row>
        <row r="19">
          <cell r="C19">
            <v>147.50676000000001</v>
          </cell>
        </row>
        <row r="20">
          <cell r="C20">
            <v>147.28269</v>
          </cell>
        </row>
        <row r="21">
          <cell r="C21">
            <v>147.41555666666699</v>
          </cell>
        </row>
        <row r="22">
          <cell r="C22">
            <v>147.26973333333299</v>
          </cell>
        </row>
        <row r="23">
          <cell r="C23">
            <v>153.29</v>
          </cell>
        </row>
        <row r="24">
          <cell r="C24">
            <v>153.29</v>
          </cell>
        </row>
        <row r="25">
          <cell r="C25">
            <v>153.29</v>
          </cell>
        </row>
        <row r="26">
          <cell r="C26">
            <v>153.29</v>
          </cell>
        </row>
        <row r="27">
          <cell r="C27">
            <v>153.29</v>
          </cell>
        </row>
        <row r="28">
          <cell r="C28">
            <v>153.39169000000001</v>
          </cell>
        </row>
        <row r="29">
          <cell r="C29">
            <v>147.929538333333</v>
          </cell>
        </row>
        <row r="30">
          <cell r="C30">
            <v>153.440521666667</v>
          </cell>
        </row>
        <row r="31">
          <cell r="C31">
            <v>156.67846666666699</v>
          </cell>
        </row>
        <row r="32">
          <cell r="C32">
            <v>153.29</v>
          </cell>
        </row>
        <row r="33">
          <cell r="C33">
            <v>152.56310666666701</v>
          </cell>
        </row>
        <row r="34">
          <cell r="C34">
            <v>147.884715</v>
          </cell>
        </row>
        <row r="35">
          <cell r="C35">
            <v>142.458538333333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41715</v>
          </cell>
        </row>
      </sheetData>
      <sheetData sheetId="9"/>
      <sheetData sheetId="10">
        <row r="7">
          <cell r="B7">
            <v>41715</v>
          </cell>
        </row>
      </sheetData>
      <sheetData sheetId="11">
        <row r="7">
          <cell r="B7">
            <v>41715</v>
          </cell>
        </row>
      </sheetData>
      <sheetData sheetId="12">
        <row r="7">
          <cell r="B7">
            <v>41715</v>
          </cell>
        </row>
      </sheetData>
      <sheetData sheetId="13">
        <row r="7">
          <cell r="B7">
            <v>41715</v>
          </cell>
        </row>
      </sheetData>
      <sheetData sheetId="14">
        <row r="36">
          <cell r="B36">
            <v>283.05532881406418</v>
          </cell>
        </row>
      </sheetData>
      <sheetData sheetId="15"/>
      <sheetData sheetId="16">
        <row r="12">
          <cell r="C12">
            <v>147.99656166666699</v>
          </cell>
        </row>
        <row r="13">
          <cell r="C13">
            <v>147.762531666667</v>
          </cell>
        </row>
        <row r="14">
          <cell r="C14">
            <v>147.6454</v>
          </cell>
        </row>
        <row r="15">
          <cell r="C15">
            <v>146.37980833333299</v>
          </cell>
        </row>
        <row r="16">
          <cell r="C16">
            <v>152.532816666667</v>
          </cell>
        </row>
        <row r="17">
          <cell r="C17">
            <v>152.12286666666699</v>
          </cell>
        </row>
        <row r="18">
          <cell r="C18">
            <v>152.22200000000001</v>
          </cell>
        </row>
        <row r="19">
          <cell r="C19">
            <v>152.22200000000001</v>
          </cell>
        </row>
        <row r="20">
          <cell r="C20">
            <v>153.36747</v>
          </cell>
        </row>
        <row r="21">
          <cell r="C21">
            <v>158.13399999999999</v>
          </cell>
        </row>
        <row r="22">
          <cell r="C22">
            <v>162.381826666667</v>
          </cell>
        </row>
        <row r="23">
          <cell r="C23">
            <v>160.53695999999999</v>
          </cell>
        </row>
        <row r="24">
          <cell r="C24">
            <v>160.574103333333</v>
          </cell>
        </row>
        <row r="25">
          <cell r="C25">
            <v>160.68371500000001</v>
          </cell>
        </row>
        <row r="26">
          <cell r="C26">
            <v>160.700193333333</v>
          </cell>
        </row>
        <row r="27">
          <cell r="C27">
            <v>160.71021999999999</v>
          </cell>
        </row>
        <row r="28">
          <cell r="C28">
            <v>160.84256666666701</v>
          </cell>
        </row>
        <row r="29">
          <cell r="C29">
            <v>162.231965</v>
          </cell>
        </row>
        <row r="30">
          <cell r="C30">
            <v>165.523776666667</v>
          </cell>
        </row>
        <row r="31">
          <cell r="C31">
            <v>161.698178333333</v>
          </cell>
        </row>
        <row r="32">
          <cell r="C32">
            <v>163.945416666667</v>
          </cell>
        </row>
        <row r="33">
          <cell r="C33">
            <v>152.22200000000001</v>
          </cell>
        </row>
        <row r="34">
          <cell r="C34">
            <v>151.809531666667</v>
          </cell>
        </row>
        <row r="35">
          <cell r="C35">
            <v>151.82865833333301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41716</v>
          </cell>
        </row>
      </sheetData>
      <sheetData sheetId="9"/>
      <sheetData sheetId="10">
        <row r="7">
          <cell r="B7">
            <v>41716</v>
          </cell>
        </row>
      </sheetData>
      <sheetData sheetId="11">
        <row r="7">
          <cell r="B7">
            <v>41716</v>
          </cell>
        </row>
      </sheetData>
      <sheetData sheetId="12">
        <row r="7">
          <cell r="B7">
            <v>41716</v>
          </cell>
        </row>
      </sheetData>
      <sheetData sheetId="13">
        <row r="7">
          <cell r="B7">
            <v>41716</v>
          </cell>
        </row>
      </sheetData>
      <sheetData sheetId="14">
        <row r="36">
          <cell r="B36">
            <v>283.44917923121722</v>
          </cell>
        </row>
      </sheetData>
      <sheetData sheetId="15"/>
      <sheetData sheetId="16">
        <row r="12">
          <cell r="C12">
            <v>151.804078333333</v>
          </cell>
        </row>
        <row r="13">
          <cell r="C13">
            <v>151.82006166666699</v>
          </cell>
        </row>
        <row r="14">
          <cell r="C14">
            <v>146.319605</v>
          </cell>
        </row>
        <row r="15">
          <cell r="C15">
            <v>146.17140833333301</v>
          </cell>
        </row>
        <row r="16">
          <cell r="C16">
            <v>146.21839</v>
          </cell>
        </row>
        <row r="17">
          <cell r="C17">
            <v>152.852008333333</v>
          </cell>
        </row>
        <row r="18">
          <cell r="C18">
            <v>151.793268333333</v>
          </cell>
        </row>
        <row r="19">
          <cell r="C19">
            <v>152.22200000000001</v>
          </cell>
        </row>
        <row r="20">
          <cell r="C20">
            <v>152.540273333333</v>
          </cell>
        </row>
        <row r="21">
          <cell r="C21">
            <v>152.94</v>
          </cell>
        </row>
        <row r="22">
          <cell r="C22">
            <v>153.88041833333301</v>
          </cell>
        </row>
        <row r="23">
          <cell r="C23">
            <v>156.76246333333299</v>
          </cell>
        </row>
        <row r="24">
          <cell r="C24">
            <v>157.15440166666701</v>
          </cell>
        </row>
        <row r="25">
          <cell r="C25">
            <v>157.178785</v>
          </cell>
        </row>
        <row r="26">
          <cell r="C26">
            <v>160.675141666667</v>
          </cell>
        </row>
        <row r="27">
          <cell r="C27">
            <v>160.732808333333</v>
          </cell>
        </row>
        <row r="28">
          <cell r="C28">
            <v>160.91366500000001</v>
          </cell>
        </row>
        <row r="29">
          <cell r="C29">
            <v>156.57390333333299</v>
          </cell>
        </row>
        <row r="30">
          <cell r="C30">
            <v>159.76834333333301</v>
          </cell>
        </row>
        <row r="31">
          <cell r="C31">
            <v>154.661528333333</v>
          </cell>
        </row>
        <row r="32">
          <cell r="C32">
            <v>152.94</v>
          </cell>
        </row>
        <row r="33">
          <cell r="C33">
            <v>151.889931666667</v>
          </cell>
        </row>
        <row r="34">
          <cell r="C34">
            <v>151.89699666666701</v>
          </cell>
        </row>
        <row r="35">
          <cell r="C35">
            <v>153.80692833333299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41699</v>
          </cell>
        </row>
      </sheetData>
      <sheetData sheetId="9"/>
      <sheetData sheetId="10">
        <row r="7">
          <cell r="B7">
            <v>41699</v>
          </cell>
        </row>
      </sheetData>
      <sheetData sheetId="11">
        <row r="7">
          <cell r="B7">
            <v>41699</v>
          </cell>
        </row>
      </sheetData>
      <sheetData sheetId="12">
        <row r="7">
          <cell r="B7">
            <v>41699</v>
          </cell>
        </row>
      </sheetData>
      <sheetData sheetId="13">
        <row r="7">
          <cell r="B7">
            <v>41699</v>
          </cell>
        </row>
      </sheetData>
      <sheetData sheetId="14">
        <row r="36">
          <cell r="B36">
            <v>284.03682629655032</v>
          </cell>
        </row>
      </sheetData>
      <sheetData sheetId="15"/>
      <sheetData sheetId="16">
        <row r="12">
          <cell r="C12">
            <v>142.64215999999999</v>
          </cell>
        </row>
        <row r="13">
          <cell r="C13">
            <v>142.51986666666701</v>
          </cell>
        </row>
        <row r="14">
          <cell r="C14">
            <v>142.522643333334</v>
          </cell>
        </row>
        <row r="15">
          <cell r="C15">
            <v>142.51900000000001</v>
          </cell>
        </row>
        <row r="16">
          <cell r="C16">
            <v>142.51943833333399</v>
          </cell>
        </row>
        <row r="17">
          <cell r="C17">
            <v>148.340708333333</v>
          </cell>
        </row>
        <row r="18">
          <cell r="C18">
            <v>147.04300000000001</v>
          </cell>
        </row>
        <row r="19">
          <cell r="C19">
            <v>147.04300000000001</v>
          </cell>
        </row>
        <row r="20">
          <cell r="C20">
            <v>146.78082166666701</v>
          </cell>
        </row>
        <row r="21">
          <cell r="C21">
            <v>149.84014666666701</v>
          </cell>
        </row>
        <row r="22">
          <cell r="C22">
            <v>153.751771666667</v>
          </cell>
        </row>
        <row r="23">
          <cell r="C23">
            <v>153.802713333333</v>
          </cell>
        </row>
        <row r="24">
          <cell r="C24">
            <v>153.800841666667</v>
          </cell>
        </row>
        <row r="25">
          <cell r="C25">
            <v>153.78323499999999</v>
          </cell>
        </row>
        <row r="26">
          <cell r="C26">
            <v>152.73180666666701</v>
          </cell>
        </row>
        <row r="27">
          <cell r="C27">
            <v>152.92450500000001</v>
          </cell>
        </row>
        <row r="28">
          <cell r="C28">
            <v>148.00633999999999</v>
          </cell>
        </row>
        <row r="29">
          <cell r="C29">
            <v>149.458818333333</v>
          </cell>
        </row>
        <row r="30">
          <cell r="C30">
            <v>153.171578333333</v>
          </cell>
        </row>
        <row r="31">
          <cell r="C31">
            <v>154.45678833333301</v>
          </cell>
        </row>
        <row r="32">
          <cell r="C32">
            <v>154.054</v>
          </cell>
        </row>
        <row r="33">
          <cell r="C33">
            <v>148.2115</v>
          </cell>
        </row>
        <row r="34">
          <cell r="C34">
            <v>147.04300000000001</v>
          </cell>
        </row>
        <row r="35">
          <cell r="C35">
            <v>148.809431666666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41717</v>
          </cell>
        </row>
      </sheetData>
      <sheetData sheetId="9"/>
      <sheetData sheetId="10">
        <row r="7">
          <cell r="B7">
            <v>41717</v>
          </cell>
        </row>
      </sheetData>
      <sheetData sheetId="11">
        <row r="7">
          <cell r="B7">
            <v>41717</v>
          </cell>
        </row>
      </sheetData>
      <sheetData sheetId="12">
        <row r="7">
          <cell r="B7">
            <v>41717</v>
          </cell>
        </row>
      </sheetData>
      <sheetData sheetId="13">
        <row r="7">
          <cell r="B7">
            <v>41717</v>
          </cell>
        </row>
      </sheetData>
      <sheetData sheetId="14">
        <row r="36">
          <cell r="B36">
            <v>321.63799177097718</v>
          </cell>
        </row>
      </sheetData>
      <sheetData sheetId="15"/>
      <sheetData sheetId="16">
        <row r="12">
          <cell r="C12">
            <v>146.553081666667</v>
          </cell>
        </row>
        <row r="13">
          <cell r="C13">
            <v>146.9933</v>
          </cell>
        </row>
        <row r="14">
          <cell r="C14">
            <v>140.99017499999999</v>
          </cell>
        </row>
        <row r="15">
          <cell r="C15">
            <v>140.949093333333</v>
          </cell>
        </row>
        <row r="16">
          <cell r="C16">
            <v>146.69773000000001</v>
          </cell>
        </row>
        <row r="17">
          <cell r="C17">
            <v>146.26319000000001</v>
          </cell>
        </row>
        <row r="18">
          <cell r="C18">
            <v>146.99906999999999</v>
          </cell>
        </row>
        <row r="19">
          <cell r="C19">
            <v>151.84694500000001</v>
          </cell>
        </row>
        <row r="20">
          <cell r="C20">
            <v>152.76655500000001</v>
          </cell>
        </row>
        <row r="21">
          <cell r="C21">
            <v>152.94</v>
          </cell>
        </row>
        <row r="22">
          <cell r="C22">
            <v>152.94</v>
          </cell>
        </row>
        <row r="23">
          <cell r="C23">
            <v>157.03284333333301</v>
          </cell>
        </row>
        <row r="24">
          <cell r="C24">
            <v>153.81594833333401</v>
          </cell>
        </row>
        <row r="25">
          <cell r="C25">
            <v>156.59950333333299</v>
          </cell>
        </row>
        <row r="26">
          <cell r="C26">
            <v>156.86944333333301</v>
          </cell>
        </row>
        <row r="27">
          <cell r="C27">
            <v>152.94</v>
          </cell>
        </row>
        <row r="28">
          <cell r="C28">
            <v>152.86698166666699</v>
          </cell>
        </row>
        <row r="29">
          <cell r="C29">
            <v>152.27086499999999</v>
          </cell>
        </row>
        <row r="30">
          <cell r="C30">
            <v>152.870035</v>
          </cell>
        </row>
        <row r="31">
          <cell r="C31">
            <v>154.21546833333301</v>
          </cell>
        </row>
        <row r="32">
          <cell r="C32">
            <v>152.94</v>
          </cell>
        </row>
        <row r="33">
          <cell r="C33">
            <v>152.66901999999999</v>
          </cell>
        </row>
        <row r="34">
          <cell r="C34">
            <v>152.22200000000001</v>
          </cell>
        </row>
        <row r="35">
          <cell r="C35">
            <v>147.162231666667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41718</v>
          </cell>
        </row>
      </sheetData>
      <sheetData sheetId="9"/>
      <sheetData sheetId="10">
        <row r="7">
          <cell r="B7">
            <v>41718</v>
          </cell>
        </row>
      </sheetData>
      <sheetData sheetId="11">
        <row r="7">
          <cell r="B7">
            <v>41718</v>
          </cell>
        </row>
      </sheetData>
      <sheetData sheetId="12">
        <row r="7">
          <cell r="B7">
            <v>41718</v>
          </cell>
        </row>
      </sheetData>
      <sheetData sheetId="13">
        <row r="7">
          <cell r="B7">
            <v>41718</v>
          </cell>
        </row>
      </sheetData>
      <sheetData sheetId="14">
        <row r="36">
          <cell r="B36">
            <v>336.71077206124954</v>
          </cell>
        </row>
      </sheetData>
      <sheetData sheetId="15"/>
      <sheetData sheetId="16">
        <row r="12">
          <cell r="C12">
            <v>140.93524833333299</v>
          </cell>
        </row>
        <row r="13">
          <cell r="C13">
            <v>140.83644000000001</v>
          </cell>
        </row>
        <row r="14">
          <cell r="C14">
            <v>142.08013500000001</v>
          </cell>
        </row>
        <row r="15">
          <cell r="C15">
            <v>141.808235</v>
          </cell>
        </row>
        <row r="16">
          <cell r="C16">
            <v>142.79504666666699</v>
          </cell>
        </row>
        <row r="17">
          <cell r="C17">
            <v>147.58010666666701</v>
          </cell>
        </row>
        <row r="18">
          <cell r="C18">
            <v>147.917663333333</v>
          </cell>
        </row>
        <row r="19">
          <cell r="C19">
            <v>152.77615333333301</v>
          </cell>
        </row>
        <row r="20">
          <cell r="C20">
            <v>152.36421999999999</v>
          </cell>
        </row>
        <row r="21">
          <cell r="C21">
            <v>152.94</v>
          </cell>
        </row>
        <row r="22">
          <cell r="C22">
            <v>152.94</v>
          </cell>
        </row>
        <row r="23">
          <cell r="C23">
            <v>156.57665</v>
          </cell>
        </row>
        <row r="24">
          <cell r="C24">
            <v>153.393081666667</v>
          </cell>
        </row>
        <row r="25">
          <cell r="C25">
            <v>153.765578333333</v>
          </cell>
        </row>
        <row r="26">
          <cell r="C26">
            <v>155.63397333333299</v>
          </cell>
        </row>
        <row r="27">
          <cell r="C27">
            <v>157.88190333333301</v>
          </cell>
        </row>
        <row r="28">
          <cell r="C28">
            <v>152.90575999999999</v>
          </cell>
        </row>
        <row r="29">
          <cell r="C29">
            <v>152.528901666667</v>
          </cell>
        </row>
        <row r="30">
          <cell r="C30">
            <v>154.49862999999999</v>
          </cell>
        </row>
        <row r="31">
          <cell r="C31">
            <v>155.689623333333</v>
          </cell>
        </row>
        <row r="32">
          <cell r="C32">
            <v>152.87450833333301</v>
          </cell>
        </row>
        <row r="33">
          <cell r="C33">
            <v>155.77169499999999</v>
          </cell>
        </row>
        <row r="34">
          <cell r="C34">
            <v>150.34018333333299</v>
          </cell>
        </row>
        <row r="35">
          <cell r="C35">
            <v>143.73999333333299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41719</v>
          </cell>
        </row>
      </sheetData>
      <sheetData sheetId="9"/>
      <sheetData sheetId="10">
        <row r="7">
          <cell r="B7">
            <v>41719</v>
          </cell>
        </row>
      </sheetData>
      <sheetData sheetId="11">
        <row r="7">
          <cell r="B7">
            <v>41719</v>
          </cell>
        </row>
      </sheetData>
      <sheetData sheetId="12">
        <row r="7">
          <cell r="B7">
            <v>41719</v>
          </cell>
        </row>
      </sheetData>
      <sheetData sheetId="13">
        <row r="7">
          <cell r="B7">
            <v>41719</v>
          </cell>
        </row>
      </sheetData>
      <sheetData sheetId="14">
        <row r="36">
          <cell r="B36">
            <v>330.76591956316645</v>
          </cell>
        </row>
      </sheetData>
      <sheetData sheetId="15"/>
      <sheetData sheetId="16">
        <row r="12">
          <cell r="C12">
            <v>147.865726666667</v>
          </cell>
        </row>
        <row r="13">
          <cell r="C13">
            <v>140.68895333333299</v>
          </cell>
        </row>
        <row r="14">
          <cell r="C14">
            <v>140.70714166666701</v>
          </cell>
        </row>
        <row r="15">
          <cell r="C15">
            <v>141.56637333333299</v>
          </cell>
        </row>
        <row r="16">
          <cell r="C16">
            <v>147.18836166666699</v>
          </cell>
        </row>
        <row r="17">
          <cell r="C17">
            <v>146.88663500000001</v>
          </cell>
        </row>
        <row r="18">
          <cell r="C18">
            <v>146.93993333333401</v>
          </cell>
        </row>
        <row r="19">
          <cell r="C19">
            <v>150.82654833333299</v>
          </cell>
        </row>
        <row r="20">
          <cell r="C20">
            <v>151.81051333333301</v>
          </cell>
        </row>
        <row r="21">
          <cell r="C21">
            <v>152.22200000000001</v>
          </cell>
        </row>
        <row r="22">
          <cell r="C22">
            <v>152.94</v>
          </cell>
        </row>
        <row r="23">
          <cell r="C23">
            <v>152.94</v>
          </cell>
        </row>
        <row r="24">
          <cell r="C24">
            <v>153.81586833333299</v>
          </cell>
        </row>
        <row r="25">
          <cell r="C25">
            <v>153.94009333333301</v>
          </cell>
        </row>
        <row r="26">
          <cell r="C26">
            <v>153.808361666667</v>
          </cell>
        </row>
        <row r="27">
          <cell r="C27">
            <v>154.76930666666701</v>
          </cell>
        </row>
        <row r="28">
          <cell r="C28">
            <v>152.77492166666701</v>
          </cell>
        </row>
        <row r="29">
          <cell r="C29">
            <v>152.27964</v>
          </cell>
        </row>
        <row r="30">
          <cell r="C30">
            <v>155.902048333333</v>
          </cell>
        </row>
        <row r="31">
          <cell r="C31">
            <v>155.78033500000001</v>
          </cell>
        </row>
        <row r="32">
          <cell r="C32">
            <v>153.307965</v>
          </cell>
        </row>
        <row r="33">
          <cell r="C33">
            <v>154.290335</v>
          </cell>
        </row>
        <row r="34">
          <cell r="C34">
            <v>146.90517333333301</v>
          </cell>
        </row>
        <row r="35">
          <cell r="C35">
            <v>147.22053666666699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41720</v>
          </cell>
        </row>
      </sheetData>
      <sheetData sheetId="9"/>
      <sheetData sheetId="10">
        <row r="7">
          <cell r="B7">
            <v>41720</v>
          </cell>
        </row>
      </sheetData>
      <sheetData sheetId="11">
        <row r="7">
          <cell r="B7">
            <v>41720</v>
          </cell>
        </row>
      </sheetData>
      <sheetData sheetId="12">
        <row r="7">
          <cell r="B7">
            <v>41720</v>
          </cell>
        </row>
      </sheetData>
      <sheetData sheetId="13">
        <row r="7">
          <cell r="B7">
            <v>41720</v>
          </cell>
        </row>
      </sheetData>
      <sheetData sheetId="14">
        <row r="36">
          <cell r="B36">
            <v>292.13374699479311</v>
          </cell>
        </row>
      </sheetData>
      <sheetData sheetId="15"/>
      <sheetData sheetId="16">
        <row r="12">
          <cell r="C12">
            <v>140.71719999999999</v>
          </cell>
        </row>
        <row r="13">
          <cell r="C13">
            <v>140.74600000000001</v>
          </cell>
        </row>
        <row r="14">
          <cell r="C14">
            <v>140.93170000000001</v>
          </cell>
        </row>
        <row r="15">
          <cell r="C15">
            <v>140.7062</v>
          </cell>
        </row>
        <row r="16">
          <cell r="C16">
            <v>140.684</v>
          </cell>
        </row>
        <row r="17">
          <cell r="C17">
            <v>140.6874</v>
          </cell>
        </row>
        <row r="18">
          <cell r="C18">
            <v>147.11609999999999</v>
          </cell>
        </row>
        <row r="19">
          <cell r="C19">
            <v>147.50229999999999</v>
          </cell>
        </row>
        <row r="20">
          <cell r="C20">
            <v>147.08109999999999</v>
          </cell>
        </row>
        <row r="21">
          <cell r="C21">
            <v>156.01750000000001</v>
          </cell>
        </row>
        <row r="22">
          <cell r="C22">
            <v>151.9503</v>
          </cell>
        </row>
        <row r="23">
          <cell r="C23">
            <v>152.22200000000001</v>
          </cell>
        </row>
        <row r="24">
          <cell r="C24">
            <v>152.22200000000001</v>
          </cell>
        </row>
        <row r="25">
          <cell r="C25">
            <v>152.22200000000001</v>
          </cell>
        </row>
        <row r="26">
          <cell r="C26">
            <v>152.2396</v>
          </cell>
        </row>
        <row r="27">
          <cell r="C27">
            <v>152.24459999999999</v>
          </cell>
        </row>
        <row r="28">
          <cell r="C28">
            <v>150.6242</v>
          </cell>
        </row>
        <row r="29">
          <cell r="C29">
            <v>149.12600499999999</v>
          </cell>
        </row>
        <row r="30">
          <cell r="C30">
            <v>153.40651500000001</v>
          </cell>
        </row>
        <row r="31">
          <cell r="C31">
            <v>152.94</v>
          </cell>
        </row>
        <row r="32">
          <cell r="C32">
            <v>152.22200000000001</v>
          </cell>
        </row>
        <row r="33">
          <cell r="C33">
            <v>152.22200000000001</v>
          </cell>
        </row>
        <row r="34">
          <cell r="C34">
            <v>150.30619999999999</v>
          </cell>
        </row>
        <row r="35">
          <cell r="C35">
            <v>151.408103333333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41721</v>
          </cell>
        </row>
      </sheetData>
      <sheetData sheetId="9"/>
      <sheetData sheetId="10">
        <row r="7">
          <cell r="B7">
            <v>41721</v>
          </cell>
        </row>
      </sheetData>
      <sheetData sheetId="11">
        <row r="7">
          <cell r="B7">
            <v>41721</v>
          </cell>
        </row>
      </sheetData>
      <sheetData sheetId="12">
        <row r="7">
          <cell r="B7">
            <v>41721</v>
          </cell>
        </row>
      </sheetData>
      <sheetData sheetId="13">
        <row r="7">
          <cell r="B7">
            <v>41721</v>
          </cell>
        </row>
      </sheetData>
      <sheetData sheetId="14">
        <row r="36">
          <cell r="B36">
            <v>249.64918328900268</v>
          </cell>
        </row>
      </sheetData>
      <sheetData sheetId="15"/>
      <sheetData sheetId="16">
        <row r="12">
          <cell r="C12">
            <v>142.08405999999999</v>
          </cell>
        </row>
        <row r="13">
          <cell r="C13">
            <v>142.076108333333</v>
          </cell>
        </row>
        <row r="14">
          <cell r="C14">
            <v>142.084736666667</v>
          </cell>
        </row>
        <row r="15">
          <cell r="C15">
            <v>143.93043</v>
          </cell>
        </row>
        <row r="16">
          <cell r="C16">
            <v>132.652931666667</v>
          </cell>
        </row>
        <row r="17">
          <cell r="C17">
            <v>146.876888333333</v>
          </cell>
        </row>
        <row r="18">
          <cell r="C18">
            <v>142.57116666666701</v>
          </cell>
        </row>
        <row r="19">
          <cell r="C19">
            <v>143.264068333333</v>
          </cell>
        </row>
        <row r="20">
          <cell r="C20">
            <v>145.96128983050801</v>
          </cell>
        </row>
        <row r="21">
          <cell r="C21">
            <v>152.94</v>
          </cell>
        </row>
        <row r="22">
          <cell r="C22">
            <v>152.94</v>
          </cell>
        </row>
        <row r="23">
          <cell r="C23">
            <v>152.94</v>
          </cell>
        </row>
        <row r="24">
          <cell r="C24">
            <v>152.94</v>
          </cell>
        </row>
        <row r="25">
          <cell r="C25">
            <v>152.94</v>
          </cell>
        </row>
        <row r="26">
          <cell r="C26">
            <v>152.94</v>
          </cell>
        </row>
        <row r="27">
          <cell r="C27">
            <v>152.94</v>
          </cell>
        </row>
        <row r="28">
          <cell r="C28">
            <v>152.94</v>
          </cell>
        </row>
        <row r="29">
          <cell r="C29">
            <v>152.94</v>
          </cell>
        </row>
        <row r="30">
          <cell r="C30">
            <v>157.73331166666699</v>
          </cell>
        </row>
        <row r="31">
          <cell r="C31">
            <v>154.21966</v>
          </cell>
        </row>
        <row r="32">
          <cell r="C32">
            <v>155.800068333333</v>
          </cell>
        </row>
        <row r="33">
          <cell r="C33">
            <v>158.208665</v>
          </cell>
        </row>
        <row r="34">
          <cell r="C34">
            <v>150.188921666667</v>
          </cell>
        </row>
        <row r="35">
          <cell r="C35">
            <v>146.86246333333301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41722</v>
          </cell>
        </row>
      </sheetData>
      <sheetData sheetId="9"/>
      <sheetData sheetId="10">
        <row r="7">
          <cell r="B7">
            <v>41722</v>
          </cell>
        </row>
      </sheetData>
      <sheetData sheetId="11">
        <row r="7">
          <cell r="B7">
            <v>41722</v>
          </cell>
        </row>
      </sheetData>
      <sheetData sheetId="12">
        <row r="7">
          <cell r="B7">
            <v>41722</v>
          </cell>
        </row>
      </sheetData>
      <sheetData sheetId="13">
        <row r="7">
          <cell r="B7">
            <v>41722</v>
          </cell>
        </row>
      </sheetData>
      <sheetData sheetId="14">
        <row r="36">
          <cell r="B36">
            <v>306.92645968176612</v>
          </cell>
        </row>
      </sheetData>
      <sheetData sheetId="15"/>
      <sheetData sheetId="16">
        <row r="12">
          <cell r="C12">
            <v>147.41758166666699</v>
          </cell>
        </row>
        <row r="13">
          <cell r="C13">
            <v>143.43993666666699</v>
          </cell>
        </row>
        <row r="14">
          <cell r="C14">
            <v>141.54460166666701</v>
          </cell>
        </row>
        <row r="15">
          <cell r="C15">
            <v>141.93177</v>
          </cell>
        </row>
        <row r="16">
          <cell r="C16">
            <v>142.41805333333301</v>
          </cell>
        </row>
        <row r="17">
          <cell r="C17">
            <v>146.10732166666699</v>
          </cell>
        </row>
        <row r="18">
          <cell r="C18">
            <v>146.51047500000001</v>
          </cell>
        </row>
        <row r="19">
          <cell r="C19">
            <v>145.70181833333299</v>
          </cell>
        </row>
        <row r="20">
          <cell r="C20">
            <v>151.98907666666699</v>
          </cell>
        </row>
        <row r="21">
          <cell r="C21">
            <v>152.32</v>
          </cell>
        </row>
        <row r="22">
          <cell r="C22">
            <v>156.863863333333</v>
          </cell>
        </row>
        <row r="23">
          <cell r="C23">
            <v>155.85625833333299</v>
          </cell>
        </row>
        <row r="24">
          <cell r="C24">
            <v>153.43578500000001</v>
          </cell>
        </row>
        <row r="25">
          <cell r="C25">
            <v>153.59540000000001</v>
          </cell>
        </row>
        <row r="26">
          <cell r="C26">
            <v>153.927975</v>
          </cell>
        </row>
        <row r="27">
          <cell r="C27">
            <v>154.31935999999999</v>
          </cell>
        </row>
        <row r="28">
          <cell r="C28">
            <v>155.160181666667</v>
          </cell>
        </row>
        <row r="29">
          <cell r="C29">
            <v>152.32</v>
          </cell>
        </row>
        <row r="30">
          <cell r="C30">
            <v>155.36970500000001</v>
          </cell>
        </row>
        <row r="31">
          <cell r="C31">
            <v>153.39720500000001</v>
          </cell>
        </row>
        <row r="32">
          <cell r="C32">
            <v>153.37052333333301</v>
          </cell>
        </row>
        <row r="33">
          <cell r="C33">
            <v>152.20492666666601</v>
          </cell>
        </row>
        <row r="34">
          <cell r="C34">
            <v>151.739</v>
          </cell>
        </row>
        <row r="35">
          <cell r="C35">
            <v>151.739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41723</v>
          </cell>
        </row>
      </sheetData>
      <sheetData sheetId="9"/>
      <sheetData sheetId="10">
        <row r="7">
          <cell r="B7">
            <v>41723</v>
          </cell>
        </row>
      </sheetData>
      <sheetData sheetId="11">
        <row r="7">
          <cell r="B7">
            <v>41723</v>
          </cell>
        </row>
      </sheetData>
      <sheetData sheetId="12">
        <row r="7">
          <cell r="B7">
            <v>41723</v>
          </cell>
        </row>
      </sheetData>
      <sheetData sheetId="13">
        <row r="7">
          <cell r="B7">
            <v>41723</v>
          </cell>
        </row>
      </sheetData>
      <sheetData sheetId="14">
        <row r="36">
          <cell r="B36">
            <v>289.57231825290546</v>
          </cell>
        </row>
      </sheetData>
      <sheetData sheetId="15"/>
      <sheetData sheetId="16">
        <row r="12">
          <cell r="C12">
            <v>149.70170166666699</v>
          </cell>
        </row>
        <row r="13">
          <cell r="C13">
            <v>151.739</v>
          </cell>
        </row>
        <row r="14">
          <cell r="C14">
            <v>151.739</v>
          </cell>
        </row>
        <row r="15">
          <cell r="C15">
            <v>151.739</v>
          </cell>
        </row>
        <row r="16">
          <cell r="C16">
            <v>153.96165833333299</v>
          </cell>
        </row>
        <row r="17">
          <cell r="C17">
            <v>151.739</v>
          </cell>
        </row>
        <row r="18">
          <cell r="C18">
            <v>151.739043333333</v>
          </cell>
        </row>
        <row r="19">
          <cell r="C19">
            <v>151.93870666666601</v>
          </cell>
        </row>
        <row r="20">
          <cell r="C20">
            <v>157.09444500000001</v>
          </cell>
        </row>
        <row r="21">
          <cell r="C21">
            <v>156.38047666666699</v>
          </cell>
        </row>
        <row r="22">
          <cell r="C22">
            <v>157.62299999999999</v>
          </cell>
        </row>
        <row r="23">
          <cell r="C23">
            <v>161.75785999999999</v>
          </cell>
        </row>
        <row r="24">
          <cell r="C24">
            <v>161.79519833333299</v>
          </cell>
        </row>
        <row r="25">
          <cell r="C25">
            <v>165.43793500000001</v>
          </cell>
        </row>
        <row r="26">
          <cell r="C26">
            <v>164.43426666666701</v>
          </cell>
        </row>
        <row r="27">
          <cell r="C27">
            <v>161.293636666667</v>
          </cell>
        </row>
        <row r="28">
          <cell r="C28">
            <v>162.44841666666699</v>
          </cell>
        </row>
        <row r="29">
          <cell r="C29">
            <v>162.833188333333</v>
          </cell>
        </row>
        <row r="30">
          <cell r="C30">
            <v>163.96889166666699</v>
          </cell>
        </row>
        <row r="31">
          <cell r="C31">
            <v>162.151841666667</v>
          </cell>
        </row>
        <row r="32">
          <cell r="C32">
            <v>155.61955166666701</v>
          </cell>
        </row>
        <row r="33">
          <cell r="C33">
            <v>151.739</v>
          </cell>
        </row>
        <row r="34">
          <cell r="C34">
            <v>146.52082833333299</v>
          </cell>
        </row>
        <row r="35">
          <cell r="C35">
            <v>145.71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41724</v>
          </cell>
        </row>
      </sheetData>
      <sheetData sheetId="9"/>
      <sheetData sheetId="10">
        <row r="7">
          <cell r="B7">
            <v>41724</v>
          </cell>
        </row>
      </sheetData>
      <sheetData sheetId="11">
        <row r="7">
          <cell r="B7">
            <v>41724</v>
          </cell>
        </row>
      </sheetData>
      <sheetData sheetId="12">
        <row r="7">
          <cell r="B7">
            <v>41724</v>
          </cell>
        </row>
      </sheetData>
      <sheetData sheetId="13">
        <row r="7">
          <cell r="B7">
            <v>41724</v>
          </cell>
        </row>
      </sheetData>
      <sheetData sheetId="14">
        <row r="36">
          <cell r="B36">
            <v>328.9931619575417</v>
          </cell>
        </row>
      </sheetData>
      <sheetData sheetId="15"/>
      <sheetData sheetId="16">
        <row r="12">
          <cell r="C12">
            <v>145.71</v>
          </cell>
        </row>
        <row r="13">
          <cell r="C13">
            <v>145.71</v>
          </cell>
        </row>
        <row r="14">
          <cell r="C14">
            <v>145.71</v>
          </cell>
        </row>
        <row r="15">
          <cell r="C15">
            <v>141.815908333333</v>
          </cell>
        </row>
        <row r="16">
          <cell r="C16">
            <v>145.43490666666699</v>
          </cell>
        </row>
        <row r="17">
          <cell r="C17">
            <v>145.71</v>
          </cell>
        </row>
        <row r="18">
          <cell r="C18">
            <v>147.44337999999999</v>
          </cell>
        </row>
        <row r="19">
          <cell r="C19">
            <v>147.30713</v>
          </cell>
        </row>
        <row r="20">
          <cell r="C20">
            <v>145.71</v>
          </cell>
        </row>
        <row r="21">
          <cell r="C21">
            <v>151.739</v>
          </cell>
        </row>
        <row r="22">
          <cell r="C22">
            <v>151.739</v>
          </cell>
        </row>
        <row r="23">
          <cell r="C23">
            <v>159.53200000000001</v>
          </cell>
        </row>
        <row r="24">
          <cell r="C24">
            <v>159.53200000000001</v>
          </cell>
        </row>
        <row r="25">
          <cell r="C25">
            <v>159.53200000000001</v>
          </cell>
        </row>
        <row r="26">
          <cell r="C26">
            <v>159.53200000000001</v>
          </cell>
        </row>
        <row r="27">
          <cell r="C27">
            <v>156.61847</v>
          </cell>
        </row>
        <row r="28">
          <cell r="C28">
            <v>154.84137833333301</v>
          </cell>
        </row>
        <row r="29">
          <cell r="C29">
            <v>151.739</v>
          </cell>
        </row>
        <row r="30">
          <cell r="C30">
            <v>153.29466500000001</v>
          </cell>
        </row>
        <row r="31">
          <cell r="C31">
            <v>151.739</v>
          </cell>
        </row>
        <row r="32">
          <cell r="C32">
            <v>151.739</v>
          </cell>
        </row>
        <row r="33">
          <cell r="C33">
            <v>151.55810333333301</v>
          </cell>
        </row>
        <row r="34">
          <cell r="C34">
            <v>146.193006666667</v>
          </cell>
        </row>
        <row r="35">
          <cell r="C35">
            <v>145.71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41725</v>
          </cell>
        </row>
      </sheetData>
      <sheetData sheetId="9"/>
      <sheetData sheetId="10">
        <row r="7">
          <cell r="B7">
            <v>41725</v>
          </cell>
        </row>
      </sheetData>
      <sheetData sheetId="11">
        <row r="7">
          <cell r="B7">
            <v>41725</v>
          </cell>
        </row>
      </sheetData>
      <sheetData sheetId="12">
        <row r="7">
          <cell r="B7">
            <v>41725</v>
          </cell>
        </row>
      </sheetData>
      <sheetData sheetId="13">
        <row r="7">
          <cell r="B7">
            <v>41725</v>
          </cell>
        </row>
      </sheetData>
      <sheetData sheetId="14">
        <row r="36">
          <cell r="B36">
            <v>339.05781214376469</v>
          </cell>
        </row>
      </sheetData>
      <sheetData sheetId="15"/>
      <sheetData sheetId="16">
        <row r="12">
          <cell r="C12">
            <v>143.014205</v>
          </cell>
        </row>
        <row r="13">
          <cell r="C13">
            <v>142.94999166666699</v>
          </cell>
        </row>
        <row r="14">
          <cell r="C14">
            <v>145.71</v>
          </cell>
        </row>
        <row r="15">
          <cell r="C15">
            <v>145.71</v>
          </cell>
        </row>
        <row r="16">
          <cell r="C16">
            <v>145.71</v>
          </cell>
        </row>
        <row r="17">
          <cell r="C17">
            <v>145.71</v>
          </cell>
        </row>
        <row r="18">
          <cell r="C18">
            <v>145.71</v>
          </cell>
        </row>
        <row r="19">
          <cell r="C19">
            <v>146.53605166666699</v>
          </cell>
        </row>
        <row r="20">
          <cell r="C20">
            <v>150.062771666667</v>
          </cell>
        </row>
        <row r="21">
          <cell r="C21">
            <v>151.799025</v>
          </cell>
        </row>
        <row r="22">
          <cell r="C22">
            <v>151.81311333333301</v>
          </cell>
        </row>
        <row r="23">
          <cell r="C23">
            <v>151.83208666666701</v>
          </cell>
        </row>
        <row r="24">
          <cell r="C24">
            <v>151.85532499999999</v>
          </cell>
        </row>
        <row r="25">
          <cell r="C25">
            <v>151.90063833333301</v>
          </cell>
        </row>
        <row r="26">
          <cell r="C26">
            <v>151.996663333333</v>
          </cell>
        </row>
        <row r="27">
          <cell r="C27">
            <v>151.78805333333301</v>
          </cell>
        </row>
        <row r="28">
          <cell r="C28">
            <v>152.058846666666</v>
          </cell>
        </row>
        <row r="29">
          <cell r="C29">
            <v>153.02530666666701</v>
          </cell>
        </row>
        <row r="30">
          <cell r="C30">
            <v>153.12940333333299</v>
          </cell>
        </row>
        <row r="31">
          <cell r="C31">
            <v>151.739</v>
          </cell>
        </row>
        <row r="32">
          <cell r="C32">
            <v>151.669183333333</v>
          </cell>
        </row>
        <row r="33">
          <cell r="C33">
            <v>154.09367</v>
          </cell>
        </row>
        <row r="34">
          <cell r="C34">
            <v>146.038688333333</v>
          </cell>
        </row>
        <row r="35">
          <cell r="C35">
            <v>145.71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41726</v>
          </cell>
        </row>
      </sheetData>
      <sheetData sheetId="9"/>
      <sheetData sheetId="10">
        <row r="7">
          <cell r="B7">
            <v>41726</v>
          </cell>
        </row>
      </sheetData>
      <sheetData sheetId="11">
        <row r="7">
          <cell r="B7">
            <v>41726</v>
          </cell>
        </row>
      </sheetData>
      <sheetData sheetId="12">
        <row r="7">
          <cell r="B7">
            <v>41726</v>
          </cell>
        </row>
      </sheetData>
      <sheetData sheetId="13">
        <row r="7">
          <cell r="B7">
            <v>41726</v>
          </cell>
        </row>
      </sheetData>
      <sheetData sheetId="14">
        <row r="36">
          <cell r="B36">
            <v>325.56836070551907</v>
          </cell>
        </row>
      </sheetData>
      <sheetData sheetId="15"/>
      <sheetData sheetId="16">
        <row r="12">
          <cell r="C12">
            <v>145.71</v>
          </cell>
        </row>
        <row r="13">
          <cell r="C13">
            <v>145.71</v>
          </cell>
        </row>
        <row r="14">
          <cell r="C14">
            <v>153.859231666667</v>
          </cell>
        </row>
        <row r="15">
          <cell r="C15">
            <v>149.005326666667</v>
          </cell>
        </row>
        <row r="16">
          <cell r="C16">
            <v>145.71</v>
          </cell>
        </row>
        <row r="17">
          <cell r="C17">
            <v>145.71</v>
          </cell>
        </row>
        <row r="18">
          <cell r="C18">
            <v>146.57826333333301</v>
          </cell>
        </row>
        <row r="19">
          <cell r="C19">
            <v>146.03678333333301</v>
          </cell>
        </row>
        <row r="20">
          <cell r="C20">
            <v>153.24286333333299</v>
          </cell>
        </row>
        <row r="21">
          <cell r="C21">
            <v>151.739</v>
          </cell>
        </row>
        <row r="22">
          <cell r="C22">
            <v>151.739</v>
          </cell>
        </row>
        <row r="23">
          <cell r="C23">
            <v>156.87173833333301</v>
          </cell>
        </row>
        <row r="24">
          <cell r="C24">
            <v>155.24476999999999</v>
          </cell>
        </row>
        <row r="25">
          <cell r="C25">
            <v>155.38676333333299</v>
          </cell>
        </row>
        <row r="26">
          <cell r="C26">
            <v>156.642253333333</v>
          </cell>
        </row>
        <row r="27">
          <cell r="C27">
            <v>156.06218166666699</v>
          </cell>
        </row>
        <row r="28">
          <cell r="C28">
            <v>154.34997166666599</v>
          </cell>
        </row>
        <row r="29">
          <cell r="C29">
            <v>151.739</v>
          </cell>
        </row>
        <row r="30">
          <cell r="C30">
            <v>157.33690999999999</v>
          </cell>
        </row>
        <row r="31">
          <cell r="C31">
            <v>154.65728833333301</v>
          </cell>
        </row>
        <row r="32">
          <cell r="C32">
            <v>154.624415</v>
          </cell>
        </row>
        <row r="33">
          <cell r="C33">
            <v>155.50708333333299</v>
          </cell>
        </row>
        <row r="34">
          <cell r="C34">
            <v>147.60888666666699</v>
          </cell>
        </row>
        <row r="35">
          <cell r="C35">
            <v>145.71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41700</v>
          </cell>
        </row>
      </sheetData>
      <sheetData sheetId="9"/>
      <sheetData sheetId="10">
        <row r="7">
          <cell r="B7">
            <v>41700</v>
          </cell>
        </row>
      </sheetData>
      <sheetData sheetId="11">
        <row r="7">
          <cell r="B7">
            <v>41700</v>
          </cell>
        </row>
      </sheetData>
      <sheetData sheetId="12">
        <row r="7">
          <cell r="B7">
            <v>41700</v>
          </cell>
        </row>
      </sheetData>
      <sheetData sheetId="13">
        <row r="7">
          <cell r="B7">
            <v>41700</v>
          </cell>
        </row>
      </sheetData>
      <sheetData sheetId="14">
        <row r="36">
          <cell r="B36">
            <v>263.66149881665262</v>
          </cell>
        </row>
      </sheetData>
      <sheetData sheetId="15"/>
      <sheetData sheetId="16">
        <row r="12">
          <cell r="C12">
            <v>144.57680833333299</v>
          </cell>
        </row>
        <row r="13">
          <cell r="C13">
            <v>144.217085</v>
          </cell>
        </row>
        <row r="14">
          <cell r="C14">
            <v>144.037896666667</v>
          </cell>
        </row>
        <row r="15">
          <cell r="C15">
            <v>144.00250666666699</v>
          </cell>
        </row>
        <row r="16">
          <cell r="C16">
            <v>143.69180666666699</v>
          </cell>
        </row>
        <row r="17">
          <cell r="C17">
            <v>136.92874</v>
          </cell>
        </row>
        <row r="18">
          <cell r="C18">
            <v>132.16999999999999</v>
          </cell>
        </row>
        <row r="19">
          <cell r="C19">
            <v>132.16999999999999</v>
          </cell>
        </row>
        <row r="20">
          <cell r="C20">
            <v>132.16999999999999</v>
          </cell>
        </row>
        <row r="21">
          <cell r="C21">
            <v>142.52344666666701</v>
          </cell>
        </row>
        <row r="22">
          <cell r="C22">
            <v>154.24</v>
          </cell>
        </row>
        <row r="23">
          <cell r="C23">
            <v>154.24</v>
          </cell>
        </row>
        <row r="24">
          <cell r="C24">
            <v>154.24</v>
          </cell>
        </row>
        <row r="25">
          <cell r="C25">
            <v>147.84247500000001</v>
          </cell>
        </row>
        <row r="26">
          <cell r="C26">
            <v>152.36501999999999</v>
          </cell>
        </row>
        <row r="27">
          <cell r="C27">
            <v>152.39727999999999</v>
          </cell>
        </row>
        <row r="28">
          <cell r="C28">
            <v>147.93165999999999</v>
          </cell>
        </row>
        <row r="29">
          <cell r="C29">
            <v>143.349641666667</v>
          </cell>
        </row>
        <row r="30">
          <cell r="C30">
            <v>153.9665</v>
          </cell>
        </row>
        <row r="31">
          <cell r="C31">
            <v>154.24</v>
          </cell>
        </row>
        <row r="32">
          <cell r="C32">
            <v>154.24</v>
          </cell>
        </row>
        <row r="33">
          <cell r="C33">
            <v>150.251881666667</v>
          </cell>
        </row>
        <row r="34">
          <cell r="C34">
            <v>143.48054999999999</v>
          </cell>
        </row>
        <row r="35">
          <cell r="C35">
            <v>144.32289666666699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41727</v>
          </cell>
        </row>
      </sheetData>
      <sheetData sheetId="9"/>
      <sheetData sheetId="10">
        <row r="7">
          <cell r="B7">
            <v>41727</v>
          </cell>
        </row>
      </sheetData>
      <sheetData sheetId="11">
        <row r="7">
          <cell r="B7">
            <v>41727</v>
          </cell>
        </row>
      </sheetData>
      <sheetData sheetId="12">
        <row r="7">
          <cell r="B7">
            <v>41727</v>
          </cell>
        </row>
      </sheetData>
      <sheetData sheetId="13">
        <row r="7">
          <cell r="B7">
            <v>41727</v>
          </cell>
        </row>
      </sheetData>
      <sheetData sheetId="14">
        <row r="36">
          <cell r="B36">
            <v>297.13529054667583</v>
          </cell>
        </row>
      </sheetData>
      <sheetData sheetId="15"/>
      <sheetData sheetId="16">
        <row r="12">
          <cell r="C12">
            <v>145.71</v>
          </cell>
        </row>
        <row r="13">
          <cell r="C13">
            <v>145.71</v>
          </cell>
        </row>
        <row r="14">
          <cell r="C14">
            <v>144.41013166666701</v>
          </cell>
        </row>
        <row r="15">
          <cell r="C15">
            <v>142.676328333333</v>
          </cell>
        </row>
        <row r="16">
          <cell r="C16">
            <v>142.385641666667</v>
          </cell>
        </row>
        <row r="17">
          <cell r="C17">
            <v>145.71</v>
          </cell>
        </row>
        <row r="18">
          <cell r="C18">
            <v>145.71</v>
          </cell>
        </row>
        <row r="19">
          <cell r="C19">
            <v>145.71</v>
          </cell>
        </row>
        <row r="20">
          <cell r="C20">
            <v>146.46092166666699</v>
          </cell>
        </row>
        <row r="21">
          <cell r="C21">
            <v>149.80009999999999</v>
          </cell>
        </row>
        <row r="22">
          <cell r="C22">
            <v>151.739</v>
          </cell>
        </row>
        <row r="23">
          <cell r="C23">
            <v>151.739</v>
          </cell>
        </row>
        <row r="24">
          <cell r="C24">
            <v>151.739</v>
          </cell>
        </row>
        <row r="25">
          <cell r="C25">
            <v>151.739</v>
          </cell>
        </row>
        <row r="26">
          <cell r="C26">
            <v>151.739</v>
          </cell>
        </row>
        <row r="27">
          <cell r="C27">
            <v>151.739</v>
          </cell>
        </row>
        <row r="28">
          <cell r="C28">
            <v>151.739</v>
          </cell>
        </row>
        <row r="29">
          <cell r="C29">
            <v>152.05984833333301</v>
          </cell>
        </row>
        <row r="30">
          <cell r="C30">
            <v>152.03598500000001</v>
          </cell>
        </row>
        <row r="31">
          <cell r="C31">
            <v>151.739</v>
          </cell>
        </row>
        <row r="32">
          <cell r="C32">
            <v>151.69611333333299</v>
          </cell>
        </row>
        <row r="33">
          <cell r="C33">
            <v>153.96622333333301</v>
          </cell>
        </row>
        <row r="34">
          <cell r="C34">
            <v>146.63591500000001</v>
          </cell>
        </row>
        <row r="35">
          <cell r="C35">
            <v>145.71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41728</v>
          </cell>
        </row>
      </sheetData>
      <sheetData sheetId="9"/>
      <sheetData sheetId="10">
        <row r="7">
          <cell r="B7">
            <v>41728</v>
          </cell>
        </row>
      </sheetData>
      <sheetData sheetId="11">
        <row r="7">
          <cell r="B7">
            <v>41728</v>
          </cell>
        </row>
      </sheetData>
      <sheetData sheetId="12">
        <row r="7">
          <cell r="B7">
            <v>41728</v>
          </cell>
        </row>
      </sheetData>
      <sheetData sheetId="13">
        <row r="7">
          <cell r="B7">
            <v>41728</v>
          </cell>
        </row>
      </sheetData>
      <sheetData sheetId="14">
        <row r="36">
          <cell r="B36">
            <v>273.53777817089787</v>
          </cell>
        </row>
      </sheetData>
      <sheetData sheetId="15"/>
      <sheetData sheetId="16">
        <row r="12">
          <cell r="C12">
            <v>147.60474833333299</v>
          </cell>
        </row>
        <row r="13">
          <cell r="C13">
            <v>145.71</v>
          </cell>
        </row>
        <row r="14">
          <cell r="C14">
            <v>145.71</v>
          </cell>
        </row>
        <row r="15">
          <cell r="C15">
            <v>145.71</v>
          </cell>
        </row>
        <row r="16">
          <cell r="C16">
            <v>146.350471666667</v>
          </cell>
        </row>
        <row r="17">
          <cell r="C17">
            <v>146.672936666667</v>
          </cell>
        </row>
        <row r="18">
          <cell r="C18">
            <v>146.01392999999999</v>
          </cell>
        </row>
        <row r="19">
          <cell r="C19">
            <v>145.71</v>
          </cell>
        </row>
        <row r="20">
          <cell r="C20">
            <v>146.095505</v>
          </cell>
        </row>
        <row r="21">
          <cell r="C21">
            <v>145.840636666667</v>
          </cell>
        </row>
        <row r="22">
          <cell r="C22">
            <v>149.896803333333</v>
          </cell>
        </row>
        <row r="23">
          <cell r="C23">
            <v>145.81128333333299</v>
          </cell>
        </row>
        <row r="24">
          <cell r="C24">
            <v>151.739</v>
          </cell>
        </row>
        <row r="25">
          <cell r="C25">
            <v>151.739</v>
          </cell>
        </row>
        <row r="26">
          <cell r="C26">
            <v>151.739</v>
          </cell>
        </row>
        <row r="27">
          <cell r="C27">
            <v>151.739</v>
          </cell>
        </row>
        <row r="28">
          <cell r="C28">
            <v>150.06389833333299</v>
          </cell>
        </row>
        <row r="29">
          <cell r="C29">
            <v>147.998623333333</v>
          </cell>
        </row>
        <row r="30">
          <cell r="C30">
            <v>152.82046666666599</v>
          </cell>
        </row>
        <row r="31">
          <cell r="C31">
            <v>151.70751833333301</v>
          </cell>
        </row>
        <row r="32">
          <cell r="C32">
            <v>153.96535333333301</v>
          </cell>
        </row>
        <row r="33">
          <cell r="C33">
            <v>151.17957166666699</v>
          </cell>
        </row>
        <row r="34">
          <cell r="C34">
            <v>145.54828166666701</v>
          </cell>
        </row>
        <row r="35">
          <cell r="C35">
            <v>140.20099999999999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41729</v>
          </cell>
        </row>
      </sheetData>
      <sheetData sheetId="9"/>
      <sheetData sheetId="10">
        <row r="7">
          <cell r="B7">
            <v>41729</v>
          </cell>
        </row>
      </sheetData>
      <sheetData sheetId="11">
        <row r="7">
          <cell r="B7">
            <v>41729</v>
          </cell>
        </row>
      </sheetData>
      <sheetData sheetId="12">
        <row r="7">
          <cell r="B7">
            <v>41729</v>
          </cell>
        </row>
      </sheetData>
      <sheetData sheetId="13">
        <row r="7">
          <cell r="B7">
            <v>41729</v>
          </cell>
        </row>
      </sheetData>
      <sheetData sheetId="14">
        <row r="36">
          <cell r="B36">
            <v>320.13952016293655</v>
          </cell>
        </row>
      </sheetData>
      <sheetData sheetId="15"/>
      <sheetData sheetId="16">
        <row r="12">
          <cell r="C12">
            <v>140.08891333333301</v>
          </cell>
        </row>
        <row r="13">
          <cell r="C13">
            <v>140.60023166666701</v>
          </cell>
        </row>
        <row r="14">
          <cell r="C14">
            <v>139.32067166666701</v>
          </cell>
        </row>
        <row r="15">
          <cell r="C15">
            <v>140.96302</v>
          </cell>
        </row>
        <row r="16">
          <cell r="C16">
            <v>139.571918333333</v>
          </cell>
        </row>
        <row r="17">
          <cell r="C17">
            <v>138.88499999999999</v>
          </cell>
        </row>
        <row r="18">
          <cell r="C18">
            <v>143.39400000000001</v>
          </cell>
        </row>
        <row r="19">
          <cell r="C19">
            <v>144.77531500000001</v>
          </cell>
        </row>
        <row r="20">
          <cell r="C20">
            <v>150.04137499999999</v>
          </cell>
        </row>
        <row r="21">
          <cell r="C21">
            <v>150.04715666666701</v>
          </cell>
        </row>
        <row r="22">
          <cell r="C22">
            <v>150.42400000000001</v>
          </cell>
        </row>
        <row r="23">
          <cell r="C23">
            <v>150.42400000000001</v>
          </cell>
        </row>
        <row r="24">
          <cell r="C24">
            <v>152.510758333333</v>
          </cell>
        </row>
        <row r="25">
          <cell r="C25">
            <v>152.160551666667</v>
          </cell>
        </row>
        <row r="26">
          <cell r="C26">
            <v>151.86960833333299</v>
          </cell>
        </row>
        <row r="27">
          <cell r="C27">
            <v>150.42400000000001</v>
          </cell>
        </row>
        <row r="28">
          <cell r="C28">
            <v>152.56370166666699</v>
          </cell>
        </row>
        <row r="29">
          <cell r="C29">
            <v>149.17431833333299</v>
          </cell>
        </row>
        <row r="30">
          <cell r="C30">
            <v>149.46430166666701</v>
          </cell>
        </row>
        <row r="31">
          <cell r="C31">
            <v>156.586453333333</v>
          </cell>
        </row>
        <row r="32">
          <cell r="C32">
            <v>150.42400000000001</v>
          </cell>
        </row>
        <row r="33">
          <cell r="C33">
            <v>150.42400000000001</v>
          </cell>
        </row>
        <row r="34">
          <cell r="C34">
            <v>144.41445833333299</v>
          </cell>
        </row>
        <row r="35">
          <cell r="C35">
            <v>139.83124000000001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10314"/>
    </sheetNames>
    <sheetDataSet>
      <sheetData sheetId="0">
        <row r="10">
          <cell r="B10">
            <v>41699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20314"/>
    </sheetNames>
    <sheetDataSet>
      <sheetData sheetId="0">
        <row r="10">
          <cell r="B10">
            <v>41700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30314"/>
    </sheetNames>
    <sheetDataSet>
      <sheetData sheetId="0">
        <row r="10">
          <cell r="B10">
            <v>41701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40314"/>
    </sheetNames>
    <sheetDataSet>
      <sheetData sheetId="0">
        <row r="10">
          <cell r="B10">
            <v>41702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50314"/>
    </sheetNames>
    <sheetDataSet>
      <sheetData sheetId="0">
        <row r="10">
          <cell r="B10">
            <v>41703</v>
          </cell>
        </row>
        <row r="110">
          <cell r="N110">
            <v>215</v>
          </cell>
        </row>
      </sheetData>
      <sheetData sheetId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60314"/>
    </sheetNames>
    <sheetDataSet>
      <sheetData sheetId="0">
        <row r="10">
          <cell r="B10">
            <v>41704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70314"/>
    </sheetNames>
    <sheetDataSet>
      <sheetData sheetId="0">
        <row r="10">
          <cell r="B10">
            <v>41705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41701</v>
          </cell>
        </row>
      </sheetData>
      <sheetData sheetId="9"/>
      <sheetData sheetId="10">
        <row r="7">
          <cell r="B7">
            <v>41701</v>
          </cell>
        </row>
      </sheetData>
      <sheetData sheetId="11">
        <row r="7">
          <cell r="B7">
            <v>41701</v>
          </cell>
        </row>
      </sheetData>
      <sheetData sheetId="12">
        <row r="7">
          <cell r="B7">
            <v>41701</v>
          </cell>
        </row>
      </sheetData>
      <sheetData sheetId="13">
        <row r="7">
          <cell r="B7">
            <v>41701</v>
          </cell>
        </row>
      </sheetData>
      <sheetData sheetId="14">
        <row r="36">
          <cell r="B36">
            <v>291.7195001179428</v>
          </cell>
        </row>
      </sheetData>
      <sheetData sheetId="15"/>
      <sheetData sheetId="16">
        <row r="12">
          <cell r="C12">
            <v>142.89754833333299</v>
          </cell>
        </row>
        <row r="13">
          <cell r="C13">
            <v>134.21</v>
          </cell>
        </row>
        <row r="14">
          <cell r="C14">
            <v>134.21</v>
          </cell>
        </row>
        <row r="15">
          <cell r="C15">
            <v>134.21</v>
          </cell>
        </row>
        <row r="16">
          <cell r="C16">
            <v>134.21</v>
          </cell>
        </row>
        <row r="17">
          <cell r="C17">
            <v>142.46120833333299</v>
          </cell>
        </row>
        <row r="18">
          <cell r="C18">
            <v>144.72191833333301</v>
          </cell>
        </row>
        <row r="19">
          <cell r="C19">
            <v>154.56</v>
          </cell>
        </row>
        <row r="20">
          <cell r="C20">
            <v>154.56646000000001</v>
          </cell>
        </row>
        <row r="21">
          <cell r="C21">
            <v>154.56800000000001</v>
          </cell>
        </row>
        <row r="22">
          <cell r="C22">
            <v>154.56800000000001</v>
          </cell>
        </row>
        <row r="23">
          <cell r="C23">
            <v>156.604921666667</v>
          </cell>
        </row>
        <row r="24">
          <cell r="C24">
            <v>162.554</v>
          </cell>
        </row>
        <row r="25">
          <cell r="C25">
            <v>165.18663000000001</v>
          </cell>
        </row>
        <row r="26">
          <cell r="C26">
            <v>162.90142666666699</v>
          </cell>
        </row>
        <row r="27">
          <cell r="C27">
            <v>162.93247</v>
          </cell>
        </row>
        <row r="28">
          <cell r="C28">
            <v>159.26140333333299</v>
          </cell>
        </row>
        <row r="29">
          <cell r="C29">
            <v>155.98795166666699</v>
          </cell>
        </row>
        <row r="30">
          <cell r="C30">
            <v>155.30499666666699</v>
          </cell>
        </row>
        <row r="31">
          <cell r="C31">
            <v>157.285163333333</v>
          </cell>
        </row>
        <row r="32">
          <cell r="C32">
            <v>154.56800000000001</v>
          </cell>
        </row>
        <row r="33">
          <cell r="C33">
            <v>154.324346666667</v>
          </cell>
        </row>
        <row r="34">
          <cell r="C34">
            <v>148.97659166666699</v>
          </cell>
        </row>
        <row r="35">
          <cell r="C35">
            <v>149.026033333333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80314"/>
    </sheetNames>
    <sheetDataSet>
      <sheetData sheetId="0">
        <row r="10">
          <cell r="B10">
            <v>41706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90314"/>
    </sheetNames>
    <sheetDataSet>
      <sheetData sheetId="0">
        <row r="10">
          <cell r="B10">
            <v>41707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00314"/>
    </sheetNames>
    <sheetDataSet>
      <sheetData sheetId="0">
        <row r="10">
          <cell r="B10">
            <v>41708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10314"/>
    </sheetNames>
    <sheetDataSet>
      <sheetData sheetId="0">
        <row r="10">
          <cell r="B10">
            <v>41709</v>
          </cell>
        </row>
        <row r="110">
          <cell r="N110">
            <v>214.5</v>
          </cell>
        </row>
      </sheetData>
      <sheetData sheetId="1"/>
      <sheetData sheetId="2"/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20314"/>
    </sheetNames>
    <sheetDataSet>
      <sheetData sheetId="0">
        <row r="10">
          <cell r="B10">
            <v>41710</v>
          </cell>
        </row>
        <row r="110">
          <cell r="N110">
            <v>214.5</v>
          </cell>
        </row>
      </sheetData>
      <sheetData sheetId="1"/>
      <sheetData sheetId="2"/>
      <sheetData sheetId="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30314"/>
    </sheetNames>
    <sheetDataSet>
      <sheetData sheetId="0">
        <row r="10">
          <cell r="B10">
            <v>41711</v>
          </cell>
        </row>
        <row r="110">
          <cell r="N110">
            <v>214.5</v>
          </cell>
        </row>
      </sheetData>
      <sheetData sheetId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40314"/>
    </sheetNames>
    <sheetDataSet>
      <sheetData sheetId="0">
        <row r="10">
          <cell r="B10">
            <v>41712</v>
          </cell>
        </row>
        <row r="110">
          <cell r="N110">
            <v>214.5</v>
          </cell>
        </row>
      </sheetData>
      <sheetData sheetId="1"/>
      <sheetData sheetId="2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50314"/>
    </sheetNames>
    <sheetDataSet>
      <sheetData sheetId="0">
        <row r="10">
          <cell r="B10">
            <v>41713</v>
          </cell>
        </row>
        <row r="110">
          <cell r="N110">
            <v>214.5</v>
          </cell>
        </row>
      </sheetData>
      <sheetData sheetId="1"/>
      <sheetData sheetId="2"/>
      <sheetData sheetId="3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60314"/>
    </sheetNames>
    <sheetDataSet>
      <sheetData sheetId="0">
        <row r="10">
          <cell r="B10">
            <v>41714</v>
          </cell>
        </row>
        <row r="110">
          <cell r="N110">
            <v>214.5</v>
          </cell>
        </row>
      </sheetData>
      <sheetData sheetId="1"/>
      <sheetData sheetId="2"/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70314"/>
    </sheetNames>
    <sheetDataSet>
      <sheetData sheetId="0">
        <row r="10">
          <cell r="B10">
            <v>41715</v>
          </cell>
        </row>
        <row r="110">
          <cell r="N110">
            <v>214.5</v>
          </cell>
        </row>
      </sheetData>
      <sheetData sheetId="1"/>
      <sheetData sheetId="2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41702</v>
          </cell>
        </row>
      </sheetData>
      <sheetData sheetId="9"/>
      <sheetData sheetId="10">
        <row r="7">
          <cell r="B7">
            <v>41702</v>
          </cell>
        </row>
      </sheetData>
      <sheetData sheetId="11">
        <row r="7">
          <cell r="B7">
            <v>41702</v>
          </cell>
        </row>
      </sheetData>
      <sheetData sheetId="12">
        <row r="7">
          <cell r="B7">
            <v>41702</v>
          </cell>
        </row>
      </sheetData>
      <sheetData sheetId="13">
        <row r="7">
          <cell r="B7">
            <v>41702</v>
          </cell>
        </row>
      </sheetData>
      <sheetData sheetId="14">
        <row r="36">
          <cell r="B36">
            <v>277.67437284755005</v>
          </cell>
        </row>
      </sheetData>
      <sheetData sheetId="15"/>
      <sheetData sheetId="16">
        <row r="12">
          <cell r="C12">
            <v>143.0385</v>
          </cell>
        </row>
        <row r="13">
          <cell r="C13">
            <v>143.22682166666701</v>
          </cell>
        </row>
        <row r="14">
          <cell r="C14">
            <v>143.05939000000001</v>
          </cell>
        </row>
        <row r="15">
          <cell r="C15">
            <v>143.06735</v>
          </cell>
        </row>
        <row r="16">
          <cell r="C16">
            <v>143.04855166666701</v>
          </cell>
        </row>
        <row r="17">
          <cell r="C17">
            <v>149.610463333333</v>
          </cell>
        </row>
        <row r="18">
          <cell r="C18">
            <v>151.424538333334</v>
          </cell>
        </row>
        <row r="19">
          <cell r="C19">
            <v>153.98090833333299</v>
          </cell>
        </row>
        <row r="20">
          <cell r="C20">
            <v>154.56577666666701</v>
          </cell>
        </row>
        <row r="21">
          <cell r="C21">
            <v>156.00640999999999</v>
          </cell>
        </row>
        <row r="22">
          <cell r="C22">
            <v>155.726773333333</v>
          </cell>
        </row>
        <row r="23">
          <cell r="C23">
            <v>155.686716666667</v>
          </cell>
        </row>
        <row r="24">
          <cell r="C24">
            <v>155.900321666667</v>
          </cell>
        </row>
        <row r="25">
          <cell r="C25">
            <v>155.767335</v>
          </cell>
        </row>
        <row r="26">
          <cell r="C26">
            <v>159.58487833333299</v>
          </cell>
        </row>
        <row r="27">
          <cell r="C27">
            <v>164.809378333333</v>
          </cell>
        </row>
        <row r="28">
          <cell r="C28">
            <v>163.70414666666699</v>
          </cell>
        </row>
        <row r="29">
          <cell r="C29">
            <v>154.56800000000001</v>
          </cell>
        </row>
        <row r="30">
          <cell r="C30">
            <v>158.836238333333</v>
          </cell>
        </row>
        <row r="31">
          <cell r="C31">
            <v>161.486883333333</v>
          </cell>
        </row>
        <row r="32">
          <cell r="C32">
            <v>159.09875500000001</v>
          </cell>
        </row>
        <row r="33">
          <cell r="C33">
            <v>155.821478333333</v>
          </cell>
        </row>
        <row r="34">
          <cell r="C34">
            <v>149.6267</v>
          </cell>
        </row>
        <row r="35">
          <cell r="C35">
            <v>150.01076166666701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80314"/>
    </sheetNames>
    <sheetDataSet>
      <sheetData sheetId="0">
        <row r="10">
          <cell r="B10">
            <v>41716</v>
          </cell>
        </row>
        <row r="110">
          <cell r="N110">
            <v>214.5</v>
          </cell>
        </row>
      </sheetData>
      <sheetData sheetId="1"/>
      <sheetData sheetId="2"/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90314"/>
    </sheetNames>
    <sheetDataSet>
      <sheetData sheetId="0">
        <row r="10">
          <cell r="B10">
            <v>41717</v>
          </cell>
        </row>
        <row r="110">
          <cell r="N110">
            <v>214.5</v>
          </cell>
        </row>
      </sheetData>
      <sheetData sheetId="1"/>
      <sheetData sheetId="2"/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00314"/>
    </sheetNames>
    <sheetDataSet>
      <sheetData sheetId="0">
        <row r="10">
          <cell r="B10">
            <v>41718</v>
          </cell>
        </row>
        <row r="110">
          <cell r="N110">
            <v>214.5</v>
          </cell>
        </row>
      </sheetData>
      <sheetData sheetId="1"/>
      <sheetData sheetId="2"/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10314"/>
    </sheetNames>
    <sheetDataSet>
      <sheetData sheetId="0">
        <row r="10">
          <cell r="B10">
            <v>41719</v>
          </cell>
        </row>
        <row r="110">
          <cell r="N110">
            <v>214.5</v>
          </cell>
        </row>
      </sheetData>
      <sheetData sheetId="1"/>
      <sheetData sheetId="2"/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41720</v>
          </cell>
        </row>
        <row r="110">
          <cell r="N110">
            <v>214.5</v>
          </cell>
        </row>
      </sheetData>
      <sheetData sheetId="1"/>
      <sheetData sheetId="2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41721</v>
          </cell>
        </row>
        <row r="110">
          <cell r="N110">
            <v>214.5</v>
          </cell>
        </row>
      </sheetData>
      <sheetData sheetId="1"/>
      <sheetData sheetId="2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41722</v>
          </cell>
        </row>
        <row r="110">
          <cell r="N110">
            <v>214.5</v>
          </cell>
        </row>
      </sheetData>
      <sheetData sheetId="1"/>
      <sheetData sheetId="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41723</v>
          </cell>
        </row>
        <row r="110">
          <cell r="N110">
            <v>214.5</v>
          </cell>
        </row>
      </sheetData>
      <sheetData sheetId="1"/>
      <sheetData sheetId="2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41724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41725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41703</v>
          </cell>
        </row>
      </sheetData>
      <sheetData sheetId="9"/>
      <sheetData sheetId="10">
        <row r="7">
          <cell r="B7">
            <v>41703</v>
          </cell>
        </row>
      </sheetData>
      <sheetData sheetId="11">
        <row r="7">
          <cell r="B7">
            <v>41703</v>
          </cell>
        </row>
      </sheetData>
      <sheetData sheetId="12">
        <row r="7">
          <cell r="B7">
            <v>41703</v>
          </cell>
        </row>
      </sheetData>
      <sheetData sheetId="13">
        <row r="7">
          <cell r="B7">
            <v>41703</v>
          </cell>
        </row>
      </sheetData>
      <sheetData sheetId="14">
        <row r="36">
          <cell r="B36">
            <v>267.98032485645473</v>
          </cell>
        </row>
      </sheetData>
      <sheetData sheetId="15"/>
      <sheetData sheetId="16">
        <row r="12">
          <cell r="C12">
            <v>149.043798333333</v>
          </cell>
        </row>
        <row r="13">
          <cell r="C13">
            <v>148.721743333333</v>
          </cell>
        </row>
        <row r="14">
          <cell r="C14">
            <v>148.77909500000001</v>
          </cell>
        </row>
        <row r="15">
          <cell r="C15">
            <v>148.396256666667</v>
          </cell>
        </row>
        <row r="16">
          <cell r="C16">
            <v>148.45216833333299</v>
          </cell>
        </row>
        <row r="17">
          <cell r="C17">
            <v>153.922</v>
          </cell>
        </row>
        <row r="18">
          <cell r="C18">
            <v>153.951615</v>
          </cell>
        </row>
        <row r="19">
          <cell r="C19">
            <v>154.01641166666701</v>
          </cell>
        </row>
        <row r="20">
          <cell r="C20">
            <v>154.56800000000001</v>
          </cell>
        </row>
        <row r="21">
          <cell r="C21">
            <v>157.37643499999999</v>
          </cell>
        </row>
        <row r="22">
          <cell r="C22">
            <v>159.44340333333301</v>
          </cell>
        </row>
        <row r="23">
          <cell r="C23">
            <v>162.554</v>
          </cell>
        </row>
        <row r="24">
          <cell r="C24">
            <v>162.99590333333299</v>
          </cell>
        </row>
        <row r="25">
          <cell r="C25">
            <v>164.217183333333</v>
          </cell>
        </row>
        <row r="26">
          <cell r="C26">
            <v>163.09411666666699</v>
          </cell>
        </row>
        <row r="27">
          <cell r="C27">
            <v>163.23008833333299</v>
          </cell>
        </row>
        <row r="28">
          <cell r="C28">
            <v>159.46425666666701</v>
          </cell>
        </row>
        <row r="29">
          <cell r="C29">
            <v>156.21109666666601</v>
          </cell>
        </row>
        <row r="30">
          <cell r="C30">
            <v>161.51386833333299</v>
          </cell>
        </row>
        <row r="31">
          <cell r="C31">
            <v>159.58698833333301</v>
          </cell>
        </row>
        <row r="32">
          <cell r="C32">
            <v>156.355391666667</v>
          </cell>
        </row>
        <row r="33">
          <cell r="C33">
            <v>154.56800000000001</v>
          </cell>
        </row>
        <row r="34">
          <cell r="C34">
            <v>153.25934000000001</v>
          </cell>
        </row>
        <row r="35">
          <cell r="C35">
            <v>148.43275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41726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41727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41728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41729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41704</v>
          </cell>
        </row>
      </sheetData>
      <sheetData sheetId="9"/>
      <sheetData sheetId="10">
        <row r="7">
          <cell r="B7">
            <v>41704</v>
          </cell>
        </row>
      </sheetData>
      <sheetData sheetId="11">
        <row r="7">
          <cell r="B7">
            <v>41704</v>
          </cell>
        </row>
      </sheetData>
      <sheetData sheetId="12">
        <row r="7">
          <cell r="B7">
            <v>41704</v>
          </cell>
        </row>
      </sheetData>
      <sheetData sheetId="13">
        <row r="7">
          <cell r="B7">
            <v>41704</v>
          </cell>
        </row>
      </sheetData>
      <sheetData sheetId="14">
        <row r="36">
          <cell r="B36">
            <v>281.86849003787529</v>
          </cell>
        </row>
      </sheetData>
      <sheetData sheetId="15"/>
      <sheetData sheetId="16">
        <row r="12">
          <cell r="C12">
            <v>149.20221000000001</v>
          </cell>
        </row>
        <row r="13">
          <cell r="C13">
            <v>149.80872500000001</v>
          </cell>
        </row>
        <row r="14">
          <cell r="C14">
            <v>149.90890999999999</v>
          </cell>
        </row>
        <row r="15">
          <cell r="C15">
            <v>153.73391333333299</v>
          </cell>
        </row>
        <row r="16">
          <cell r="C16">
            <v>154.56</v>
          </cell>
        </row>
        <row r="17">
          <cell r="C17">
            <v>154.56800000000001</v>
          </cell>
        </row>
        <row r="18">
          <cell r="C18">
            <v>154.56800000000001</v>
          </cell>
        </row>
        <row r="19">
          <cell r="C19">
            <v>156.45379666666699</v>
          </cell>
        </row>
        <row r="20">
          <cell r="C20">
            <v>160.416776666667</v>
          </cell>
        </row>
        <row r="21">
          <cell r="C21">
            <v>162.921866666667</v>
          </cell>
        </row>
        <row r="22">
          <cell r="C22">
            <v>165.44736166666701</v>
          </cell>
        </row>
        <row r="23">
          <cell r="C23">
            <v>163.737523333333</v>
          </cell>
        </row>
        <row r="24">
          <cell r="C24">
            <v>164.04497166666701</v>
          </cell>
        </row>
        <row r="25">
          <cell r="C25">
            <v>164.020411666667</v>
          </cell>
        </row>
        <row r="26">
          <cell r="C26">
            <v>165.132053333333</v>
          </cell>
        </row>
        <row r="27">
          <cell r="C27">
            <v>165.21272833333299</v>
          </cell>
        </row>
        <row r="28">
          <cell r="C28">
            <v>167.772811666667</v>
          </cell>
        </row>
        <row r="29">
          <cell r="C29">
            <v>162.917358333333</v>
          </cell>
        </row>
        <row r="30">
          <cell r="C30">
            <v>168.010218333333</v>
          </cell>
        </row>
        <row r="31">
          <cell r="C31">
            <v>166.01560166666701</v>
          </cell>
        </row>
        <row r="32">
          <cell r="C32">
            <v>166.67599833333301</v>
          </cell>
        </row>
        <row r="33">
          <cell r="C33">
            <v>158.11724000000001</v>
          </cell>
        </row>
        <row r="34">
          <cell r="C34">
            <v>153.23791333333301</v>
          </cell>
        </row>
        <row r="35">
          <cell r="C35">
            <v>153.250036666667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41705</v>
          </cell>
        </row>
      </sheetData>
      <sheetData sheetId="9"/>
      <sheetData sheetId="10">
        <row r="7">
          <cell r="B7">
            <v>41705</v>
          </cell>
        </row>
      </sheetData>
      <sheetData sheetId="11">
        <row r="7">
          <cell r="B7">
            <v>41705</v>
          </cell>
        </row>
      </sheetData>
      <sheetData sheetId="12">
        <row r="7">
          <cell r="B7">
            <v>41705</v>
          </cell>
        </row>
      </sheetData>
      <sheetData sheetId="13">
        <row r="7">
          <cell r="B7">
            <v>41705</v>
          </cell>
        </row>
      </sheetData>
      <sheetData sheetId="14">
        <row r="36">
          <cell r="B36">
            <v>318.95745932827651</v>
          </cell>
        </row>
      </sheetData>
      <sheetData sheetId="15"/>
      <sheetData sheetId="16">
        <row r="12">
          <cell r="C12">
            <v>153.25139999999999</v>
          </cell>
        </row>
        <row r="13">
          <cell r="C13">
            <v>153.1935</v>
          </cell>
        </row>
        <row r="14">
          <cell r="C14">
            <v>153.24684666666701</v>
          </cell>
        </row>
        <row r="15">
          <cell r="C15">
            <v>153.93926999999999</v>
          </cell>
        </row>
        <row r="16">
          <cell r="C16">
            <v>153.94223666666699</v>
          </cell>
        </row>
        <row r="17">
          <cell r="C17">
            <v>154.56800000000001</v>
          </cell>
        </row>
        <row r="18">
          <cell r="C18">
            <v>154.56800000000001</v>
          </cell>
        </row>
        <row r="19">
          <cell r="C19">
            <v>154.56800000000001</v>
          </cell>
        </row>
        <row r="20">
          <cell r="C20">
            <v>154.56800000000001</v>
          </cell>
        </row>
        <row r="21">
          <cell r="C21">
            <v>156.24170000000001</v>
          </cell>
        </row>
        <row r="22">
          <cell r="C22">
            <v>156.3323</v>
          </cell>
        </row>
        <row r="23">
          <cell r="C23">
            <v>156.08770000000001</v>
          </cell>
        </row>
        <row r="24">
          <cell r="C24">
            <v>162.554</v>
          </cell>
        </row>
        <row r="25">
          <cell r="C25">
            <v>162.554</v>
          </cell>
        </row>
        <row r="26">
          <cell r="C26">
            <v>162.941493333333</v>
          </cell>
        </row>
        <row r="27">
          <cell r="C27">
            <v>162.9864</v>
          </cell>
        </row>
        <row r="28">
          <cell r="C28">
            <v>163.86318499999999</v>
          </cell>
        </row>
        <row r="29">
          <cell r="C29">
            <v>158.56294666666699</v>
          </cell>
        </row>
        <row r="30">
          <cell r="C30">
            <v>158.288931666667</v>
          </cell>
        </row>
        <row r="31">
          <cell r="C31">
            <v>163.73702499999999</v>
          </cell>
        </row>
        <row r="32">
          <cell r="C32">
            <v>154.56800000000001</v>
          </cell>
        </row>
        <row r="33">
          <cell r="C33">
            <v>154.56800000000001</v>
          </cell>
        </row>
        <row r="34">
          <cell r="C34">
            <v>148.71090000000001</v>
          </cell>
        </row>
        <row r="35">
          <cell r="C35">
            <v>153.34620000000001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41706</v>
          </cell>
        </row>
      </sheetData>
      <sheetData sheetId="9"/>
      <sheetData sheetId="10">
        <row r="7">
          <cell r="B7">
            <v>41706</v>
          </cell>
        </row>
      </sheetData>
      <sheetData sheetId="11">
        <row r="7">
          <cell r="B7">
            <v>41706</v>
          </cell>
        </row>
      </sheetData>
      <sheetData sheetId="12">
        <row r="7">
          <cell r="B7">
            <v>41706</v>
          </cell>
        </row>
      </sheetData>
      <sheetData sheetId="13">
        <row r="7">
          <cell r="B7">
            <v>41706</v>
          </cell>
        </row>
      </sheetData>
      <sheetData sheetId="14">
        <row r="36">
          <cell r="B36">
            <v>266.02674888014411</v>
          </cell>
        </row>
      </sheetData>
      <sheetData sheetId="15"/>
      <sheetData sheetId="16">
        <row r="12">
          <cell r="C12">
            <v>153.29654500000001</v>
          </cell>
        </row>
        <row r="13">
          <cell r="C13">
            <v>153.28629833333301</v>
          </cell>
        </row>
        <row r="14">
          <cell r="C14">
            <v>153.31161333333301</v>
          </cell>
        </row>
        <row r="15">
          <cell r="C15">
            <v>153.93138833333299</v>
          </cell>
        </row>
        <row r="16">
          <cell r="C16">
            <v>154.123228333333</v>
          </cell>
        </row>
        <row r="17">
          <cell r="C17">
            <v>148.65823499999999</v>
          </cell>
        </row>
        <row r="18">
          <cell r="C18">
            <v>154.43013999999999</v>
          </cell>
        </row>
        <row r="19">
          <cell r="C19">
            <v>154.17708666666701</v>
          </cell>
        </row>
        <row r="20">
          <cell r="C20">
            <v>154.56</v>
          </cell>
        </row>
        <row r="21">
          <cell r="C21">
            <v>154.56</v>
          </cell>
        </row>
        <row r="22">
          <cell r="C22">
            <v>154.56800000000001</v>
          </cell>
        </row>
        <row r="23">
          <cell r="C23">
            <v>154.56800000000001</v>
          </cell>
        </row>
        <row r="24">
          <cell r="C24">
            <v>154.56800000000001</v>
          </cell>
        </row>
        <row r="25">
          <cell r="C25">
            <v>155.73680833333299</v>
          </cell>
        </row>
        <row r="26">
          <cell r="C26">
            <v>155.505278333333</v>
          </cell>
        </row>
        <row r="27">
          <cell r="C27">
            <v>156.39664166666699</v>
          </cell>
        </row>
        <row r="28">
          <cell r="C28">
            <v>154.56784999999999</v>
          </cell>
        </row>
        <row r="29">
          <cell r="C29">
            <v>154.561528333333</v>
          </cell>
        </row>
        <row r="30">
          <cell r="C30">
            <v>158.13157000000001</v>
          </cell>
        </row>
        <row r="31">
          <cell r="C31">
            <v>156.60642666666701</v>
          </cell>
        </row>
        <row r="32">
          <cell r="C32">
            <v>154.56800000000001</v>
          </cell>
        </row>
        <row r="33">
          <cell r="C33">
            <v>154.56</v>
          </cell>
        </row>
        <row r="34">
          <cell r="C34">
            <v>149.21798833333301</v>
          </cell>
        </row>
        <row r="35">
          <cell r="C35">
            <v>149.14137666666699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D53"/>
  <sheetViews>
    <sheetView tabSelected="1" workbookViewId="0">
      <selection activeCell="A9" sqref="A9:XFD9"/>
    </sheetView>
  </sheetViews>
  <sheetFormatPr defaultColWidth="9.140625" defaultRowHeight="12.75" x14ac:dyDescent="0.2"/>
  <cols>
    <col min="1" max="1" width="3.5703125" style="1" customWidth="1"/>
    <col min="2" max="2" width="9.85546875" style="1" customWidth="1"/>
    <col min="3" max="30" width="9.7109375" style="1" customWidth="1"/>
    <col min="31" max="32" width="9.5703125" style="1" customWidth="1"/>
    <col min="33" max="33" width="9.140625" style="9" customWidth="1"/>
    <col min="34" max="16384" width="9.140625" style="1"/>
  </cols>
  <sheetData>
    <row r="1" spans="1:33" x14ac:dyDescent="0.2">
      <c r="AG1"/>
    </row>
    <row r="2" spans="1:33" ht="25.5" customHeight="1" x14ac:dyDescent="0.2">
      <c r="B2" s="2"/>
      <c r="C2" s="3"/>
      <c r="D2" s="4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/>
    </row>
    <row r="3" spans="1:33" ht="24.75" customHeight="1" x14ac:dyDescent="0.2">
      <c r="B3" s="2"/>
      <c r="C3" s="5"/>
      <c r="D3" s="7"/>
      <c r="E3" s="5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/>
    </row>
    <row r="4" spans="1:33" ht="13.5" customHeight="1" x14ac:dyDescent="0.2">
      <c r="AG4"/>
    </row>
    <row r="5" spans="1:33" x14ac:dyDescent="0.2">
      <c r="AG5"/>
    </row>
    <row r="6" spans="1:33" x14ac:dyDescent="0.2">
      <c r="AG6"/>
    </row>
    <row r="7" spans="1:33" ht="26.25" customHeight="1" x14ac:dyDescent="0.2">
      <c r="B7" s="8" t="s">
        <v>0</v>
      </c>
    </row>
    <row r="8" spans="1:33" ht="18.75" x14ac:dyDescent="0.2">
      <c r="B8" s="10" t="s">
        <v>1</v>
      </c>
    </row>
    <row r="9" spans="1:33" ht="20.25" hidden="1" x14ac:dyDescent="0.2">
      <c r="B9" s="8" t="e">
        <f>+#REF!</f>
        <v>#REF!</v>
      </c>
      <c r="C9" s="11"/>
      <c r="D9" s="11"/>
      <c r="E9" s="11"/>
      <c r="F9" s="11"/>
      <c r="G9" s="11"/>
    </row>
    <row r="11" spans="1:33" x14ac:dyDescent="0.2">
      <c r="C11" s="12">
        <f>[1]Sheet1!C4</f>
        <v>41699</v>
      </c>
      <c r="D11" s="12">
        <f>[1]Sheet1!D4</f>
        <v>41700</v>
      </c>
      <c r="E11" s="12">
        <f>[1]Sheet1!E4</f>
        <v>41701</v>
      </c>
      <c r="F11" s="12">
        <f>[1]Sheet1!F4</f>
        <v>41702</v>
      </c>
      <c r="G11" s="12">
        <f>[1]Sheet1!G4</f>
        <v>41703</v>
      </c>
      <c r="H11" s="12">
        <f>[1]Sheet1!H4</f>
        <v>41704</v>
      </c>
      <c r="I11" s="12">
        <f>[1]Sheet1!I4</f>
        <v>41705</v>
      </c>
      <c r="J11" s="12">
        <f>[1]Sheet1!J4</f>
        <v>41706</v>
      </c>
      <c r="K11" s="12">
        <f>[1]Sheet1!K4</f>
        <v>41707</v>
      </c>
      <c r="L11" s="12">
        <f>[1]Sheet1!L4</f>
        <v>41708</v>
      </c>
      <c r="M11" s="12">
        <f>[1]Sheet1!M4</f>
        <v>41709</v>
      </c>
      <c r="N11" s="12">
        <f>[1]Sheet1!N4</f>
        <v>41710</v>
      </c>
      <c r="O11" s="12">
        <f>[1]Sheet1!O4</f>
        <v>41711</v>
      </c>
      <c r="P11" s="12">
        <f>[1]Sheet1!P4</f>
        <v>41712</v>
      </c>
      <c r="Q11" s="12">
        <f>[1]Sheet1!Q4</f>
        <v>41713</v>
      </c>
      <c r="R11" s="12">
        <f>[1]Sheet1!R4</f>
        <v>41714</v>
      </c>
      <c r="S11" s="12">
        <f>[1]Sheet1!S4</f>
        <v>41715</v>
      </c>
      <c r="T11" s="12">
        <f>[1]Sheet1!T4</f>
        <v>41716</v>
      </c>
      <c r="U11" s="12">
        <f>[1]Sheet1!U4</f>
        <v>41717</v>
      </c>
      <c r="V11" s="12">
        <f>[1]Sheet1!V4</f>
        <v>41718</v>
      </c>
      <c r="W11" s="12">
        <f>[1]Sheet1!W4</f>
        <v>41719</v>
      </c>
      <c r="X11" s="12">
        <f>[1]Sheet1!X4</f>
        <v>41720</v>
      </c>
      <c r="Y11" s="12">
        <f>[1]Sheet1!Y4</f>
        <v>41721</v>
      </c>
      <c r="Z11" s="12">
        <f>[1]Sheet1!Z4</f>
        <v>41722</v>
      </c>
      <c r="AA11" s="12">
        <f>[1]Sheet1!AA4</f>
        <v>41723</v>
      </c>
      <c r="AB11" s="12">
        <f>[1]Sheet1!AB4</f>
        <v>41724</v>
      </c>
      <c r="AC11" s="12">
        <f>[1]Sheet1!AC4</f>
        <v>41725</v>
      </c>
      <c r="AD11" s="12">
        <f>[1]Sheet1!AD4</f>
        <v>41726</v>
      </c>
      <c r="AE11" s="12">
        <f>[1]Sheet1!AE4</f>
        <v>41727</v>
      </c>
      <c r="AF11" s="12">
        <f>[1]Sheet1!AF4</f>
        <v>41728</v>
      </c>
      <c r="AG11" s="12">
        <f>[1]Sheet1!AG4</f>
        <v>41729</v>
      </c>
    </row>
    <row r="12" spans="1:33" s="13" customFormat="1" ht="20.100000000000001" customHeight="1" x14ac:dyDescent="0.2">
      <c r="B12" s="14" t="s">
        <v>2</v>
      </c>
      <c r="C12" s="15">
        <f>[2]RESUMEN!$B$7</f>
        <v>41699</v>
      </c>
      <c r="D12" s="15">
        <f>[3]RESUMEN!$B$7</f>
        <v>41700</v>
      </c>
      <c r="E12" s="15">
        <f>[4]RESUMEN!$B$7</f>
        <v>41701</v>
      </c>
      <c r="F12" s="15">
        <f>[5]RESUMEN!$B$7</f>
        <v>41702</v>
      </c>
      <c r="G12" s="15">
        <f>[6]RESUMEN!$B$7</f>
        <v>41703</v>
      </c>
      <c r="H12" s="15">
        <f>[7]RESUMEN!$B$7</f>
        <v>41704</v>
      </c>
      <c r="I12" s="15">
        <f>[8]RESUMEN!$B$7</f>
        <v>41705</v>
      </c>
      <c r="J12" s="15">
        <f>[9]RESUMEN!$B$7</f>
        <v>41706</v>
      </c>
      <c r="K12" s="15">
        <f>[10]RESUMEN!$B$7</f>
        <v>41707</v>
      </c>
      <c r="L12" s="15">
        <f>[11]RESUMEN!$B$7</f>
        <v>41708</v>
      </c>
      <c r="M12" s="15">
        <f>[12]RESUMEN!$B$7</f>
        <v>41709</v>
      </c>
      <c r="N12" s="15">
        <f>[13]RESUMEN!$B$7</f>
        <v>41710</v>
      </c>
      <c r="O12" s="15">
        <f>[14]RESUMEN!$B$7</f>
        <v>41711</v>
      </c>
      <c r="P12" s="15">
        <f>[15]RESUMEN!$B$7</f>
        <v>41712</v>
      </c>
      <c r="Q12" s="15">
        <f>[16]RESUMEN!$B$7</f>
        <v>41713</v>
      </c>
      <c r="R12" s="15">
        <f>[17]RESUMEN!$B$7</f>
        <v>41714</v>
      </c>
      <c r="S12" s="15">
        <f>[18]RESUMEN!$B$7</f>
        <v>41715</v>
      </c>
      <c r="T12" s="15">
        <f>[19]RESUMEN!$B$7</f>
        <v>41716</v>
      </c>
      <c r="U12" s="15">
        <f>[20]RESUMEN!$B$7</f>
        <v>41717</v>
      </c>
      <c r="V12" s="15">
        <f>[21]RESUMEN!$B$7</f>
        <v>41718</v>
      </c>
      <c r="W12" s="15">
        <f>[22]RESUMEN!$B$7</f>
        <v>41719</v>
      </c>
      <c r="X12" s="15">
        <f>[23]RESUMEN!$B$7</f>
        <v>41720</v>
      </c>
      <c r="Y12" s="15">
        <f>[24]RESUMEN!$B$7</f>
        <v>41721</v>
      </c>
      <c r="Z12" s="15">
        <f>[25]RESUMEN!$B$7</f>
        <v>41722</v>
      </c>
      <c r="AA12" s="15">
        <f>[26]RESUMEN!$B$7</f>
        <v>41723</v>
      </c>
      <c r="AB12" s="15">
        <f>[27]RESUMEN!$B$7</f>
        <v>41724</v>
      </c>
      <c r="AC12" s="15">
        <f>[28]RESUMEN!$B$7</f>
        <v>41725</v>
      </c>
      <c r="AD12" s="15">
        <f>[29]RESUMEN!$B$7</f>
        <v>41726</v>
      </c>
      <c r="AE12" s="15">
        <f>[30]RESUMEN!$B$7</f>
        <v>41727</v>
      </c>
      <c r="AF12" s="15">
        <f>[31]RESUMEN!$B$7</f>
        <v>41728</v>
      </c>
      <c r="AG12" s="15">
        <f>[32]RESUMEN!$B$7</f>
        <v>41729</v>
      </c>
    </row>
    <row r="13" spans="1:33" ht="20.100000000000001" customHeight="1" x14ac:dyDescent="0.2">
      <c r="A13" s="16"/>
      <c r="B13" s="17">
        <v>4.1666666666666664E-2</v>
      </c>
      <c r="C13" s="18">
        <f>+'[2]ENEL PCA+PCF'!$C12</f>
        <v>142.64215999999999</v>
      </c>
      <c r="D13" s="18">
        <f>+'[3]ENEL PCA+PCF'!$C12</f>
        <v>144.57680833333299</v>
      </c>
      <c r="E13" s="18">
        <f>+'[4]ENEL PCA+PCF'!$C12</f>
        <v>142.89754833333299</v>
      </c>
      <c r="F13" s="18">
        <f>+'[5]ENEL PCA+PCF'!$C12</f>
        <v>143.0385</v>
      </c>
      <c r="G13" s="18">
        <f>+'[6]ENEL PCA+PCF'!$C12</f>
        <v>149.043798333333</v>
      </c>
      <c r="H13" s="18">
        <f>+'[7]ENEL PCA+PCF'!$C12</f>
        <v>149.20221000000001</v>
      </c>
      <c r="I13" s="18">
        <f>+'[8]ENEL PCA+PCF'!$C12</f>
        <v>153.25139999999999</v>
      </c>
      <c r="J13" s="18">
        <f>+'[9]ENEL PCA+PCF'!$C12</f>
        <v>153.29654500000001</v>
      </c>
      <c r="K13" s="18">
        <f>+'[10]ENEL PCA+PCF'!$C12</f>
        <v>147.54875999999999</v>
      </c>
      <c r="L13" s="18">
        <f>+'[11]ENEL PCA+PCF'!$C12</f>
        <v>143.33323166666699</v>
      </c>
      <c r="M13" s="18">
        <f>+'[12]ENEL PCA+PCF'!$C12</f>
        <v>146.33500000000001</v>
      </c>
      <c r="N13" s="18">
        <f>+'[13]ENEL PCA+PCF'!$C12</f>
        <v>147.92001500000001</v>
      </c>
      <c r="O13" s="18">
        <f>+'[14]ENEL PCA+PCF'!$C12</f>
        <v>147.34760666666699</v>
      </c>
      <c r="P13" s="18">
        <f>+'[15]ENEL PCA+PCF'!$C12</f>
        <v>148.97080333333301</v>
      </c>
      <c r="Q13" s="18">
        <f>+'[16]ENEL PCA+PCF'!$C12</f>
        <v>132.55000000000001</v>
      </c>
      <c r="R13" s="18">
        <f>+'[17]ENEL PCA+PCF'!$C12</f>
        <v>141.944148333333</v>
      </c>
      <c r="S13" s="18">
        <f>+'[18]ENEL PCA+PCF'!$C12</f>
        <v>147.99656166666699</v>
      </c>
      <c r="T13" s="18">
        <f>+'[19]ENEL PCA+PCF'!$C12</f>
        <v>151.804078333333</v>
      </c>
      <c r="U13" s="18">
        <f>+'[20]ENEL PCA+PCF'!$C12</f>
        <v>146.553081666667</v>
      </c>
      <c r="V13" s="18">
        <f>+'[21]ENEL PCA+PCF'!$C12</f>
        <v>140.93524833333299</v>
      </c>
      <c r="W13" s="18">
        <f>+'[22]ENEL PCA+PCF'!$C12</f>
        <v>147.865726666667</v>
      </c>
      <c r="X13" s="18">
        <f>+'[23]ENEL PCA+PCF'!$C12</f>
        <v>140.71719999999999</v>
      </c>
      <c r="Y13" s="18">
        <f>+'[24]ENEL PCA+PCF'!$C12</f>
        <v>142.08405999999999</v>
      </c>
      <c r="Z13" s="18">
        <f>+'[25]ENEL PCA+PCF'!$C12</f>
        <v>147.41758166666699</v>
      </c>
      <c r="AA13" s="18">
        <f>+'[26]ENEL PCA+PCF'!$C12</f>
        <v>149.70170166666699</v>
      </c>
      <c r="AB13" s="18">
        <f>+'[27]ENEL PCA+PCF'!$C12</f>
        <v>145.71</v>
      </c>
      <c r="AC13" s="18">
        <f>+'[28]ENEL PCA+PCF'!$C12</f>
        <v>143.014205</v>
      </c>
      <c r="AD13" s="18">
        <f>+'[29]ENEL PCA+PCF'!$C12</f>
        <v>145.71</v>
      </c>
      <c r="AE13" s="18">
        <f>+'[30]ENEL PCA+PCF'!$C12</f>
        <v>145.71</v>
      </c>
      <c r="AF13" s="18">
        <f>+'[31]ENEL PCA+PCF'!$C12</f>
        <v>147.60474833333299</v>
      </c>
      <c r="AG13" s="18">
        <f>+'[32]ENEL PCA+PCF'!$C12</f>
        <v>140.08891333333301</v>
      </c>
    </row>
    <row r="14" spans="1:33" ht="20.100000000000001" customHeight="1" x14ac:dyDescent="0.2">
      <c r="A14" s="16"/>
      <c r="B14" s="17">
        <v>8.3333333333333301E-2</v>
      </c>
      <c r="C14" s="18">
        <f>+'[2]ENEL PCA+PCF'!$C13</f>
        <v>142.51986666666701</v>
      </c>
      <c r="D14" s="18">
        <f>+'[3]ENEL PCA+PCF'!$C13</f>
        <v>144.217085</v>
      </c>
      <c r="E14" s="18">
        <f>+'[4]ENEL PCA+PCF'!$C13</f>
        <v>134.21</v>
      </c>
      <c r="F14" s="18">
        <f>+'[5]ENEL PCA+PCF'!$C13</f>
        <v>143.22682166666701</v>
      </c>
      <c r="G14" s="18">
        <f>+'[6]ENEL PCA+PCF'!$C13</f>
        <v>148.721743333333</v>
      </c>
      <c r="H14" s="18">
        <f>+'[7]ENEL PCA+PCF'!$C13</f>
        <v>149.80872500000001</v>
      </c>
      <c r="I14" s="18">
        <f>+'[8]ENEL PCA+PCF'!$C13</f>
        <v>153.1935</v>
      </c>
      <c r="J14" s="18">
        <f>+'[9]ENEL PCA+PCF'!$C13</f>
        <v>153.28629833333301</v>
      </c>
      <c r="K14" s="18">
        <f>+'[10]ENEL PCA+PCF'!$C13</f>
        <v>143.427523333333</v>
      </c>
      <c r="L14" s="18">
        <f>+'[11]ENEL PCA+PCF'!$C13</f>
        <v>143.331715</v>
      </c>
      <c r="M14" s="18">
        <f>+'[12]ENEL PCA+PCF'!$C13</f>
        <v>141.820021666667</v>
      </c>
      <c r="N14" s="18">
        <f>+'[13]ENEL PCA+PCF'!$C13</f>
        <v>147.93280166666699</v>
      </c>
      <c r="O14" s="18">
        <f>+'[14]ENEL PCA+PCF'!$C13</f>
        <v>147.27826166666699</v>
      </c>
      <c r="P14" s="18">
        <f>+'[15]ENEL PCA+PCF'!$C13</f>
        <v>149.29509999999999</v>
      </c>
      <c r="Q14" s="18">
        <f>+'[16]ENEL PCA+PCF'!$C13</f>
        <v>142.62689047619</v>
      </c>
      <c r="R14" s="18">
        <f>+'[17]ENEL PCA+PCF'!$C13</f>
        <v>142.02114666666699</v>
      </c>
      <c r="S14" s="18">
        <f>+'[18]ENEL PCA+PCF'!$C13</f>
        <v>147.762531666667</v>
      </c>
      <c r="T14" s="18">
        <f>+'[19]ENEL PCA+PCF'!$C13</f>
        <v>151.82006166666699</v>
      </c>
      <c r="U14" s="18">
        <f>+'[20]ENEL PCA+PCF'!$C13</f>
        <v>146.9933</v>
      </c>
      <c r="V14" s="18">
        <f>+'[21]ENEL PCA+PCF'!$C13</f>
        <v>140.83644000000001</v>
      </c>
      <c r="W14" s="18">
        <f>+'[22]ENEL PCA+PCF'!$C13</f>
        <v>140.68895333333299</v>
      </c>
      <c r="X14" s="18">
        <f>+'[23]ENEL PCA+PCF'!$C13</f>
        <v>140.74600000000001</v>
      </c>
      <c r="Y14" s="18">
        <f>+'[24]ENEL PCA+PCF'!$C13</f>
        <v>142.076108333333</v>
      </c>
      <c r="Z14" s="18">
        <f>+'[25]ENEL PCA+PCF'!$C13</f>
        <v>143.43993666666699</v>
      </c>
      <c r="AA14" s="18">
        <f>+'[26]ENEL PCA+PCF'!$C13</f>
        <v>151.739</v>
      </c>
      <c r="AB14" s="18">
        <f>+'[27]ENEL PCA+PCF'!$C13</f>
        <v>145.71</v>
      </c>
      <c r="AC14" s="18">
        <f>+'[28]ENEL PCA+PCF'!$C13</f>
        <v>142.94999166666699</v>
      </c>
      <c r="AD14" s="18">
        <f>+'[29]ENEL PCA+PCF'!$C13</f>
        <v>145.71</v>
      </c>
      <c r="AE14" s="18">
        <f>+'[30]ENEL PCA+PCF'!$C13</f>
        <v>145.71</v>
      </c>
      <c r="AF14" s="18">
        <f>+'[31]ENEL PCA+PCF'!$C13</f>
        <v>145.71</v>
      </c>
      <c r="AG14" s="18">
        <f>+'[32]ENEL PCA+PCF'!$C13</f>
        <v>140.60023166666701</v>
      </c>
    </row>
    <row r="15" spans="1:33" ht="20.100000000000001" customHeight="1" x14ac:dyDescent="0.2">
      <c r="A15" s="16"/>
      <c r="B15" s="17">
        <v>0.125</v>
      </c>
      <c r="C15" s="18">
        <f>+'[2]ENEL PCA+PCF'!$C14</f>
        <v>142.522643333334</v>
      </c>
      <c r="D15" s="18">
        <f>+'[3]ENEL PCA+PCF'!$C14</f>
        <v>144.037896666667</v>
      </c>
      <c r="E15" s="18">
        <f>+'[4]ENEL PCA+PCF'!$C14</f>
        <v>134.21</v>
      </c>
      <c r="F15" s="18">
        <f>+'[5]ENEL PCA+PCF'!$C14</f>
        <v>143.05939000000001</v>
      </c>
      <c r="G15" s="18">
        <f>+'[6]ENEL PCA+PCF'!$C14</f>
        <v>148.77909500000001</v>
      </c>
      <c r="H15" s="18">
        <f>+'[7]ENEL PCA+PCF'!$C14</f>
        <v>149.90890999999999</v>
      </c>
      <c r="I15" s="18">
        <f>+'[8]ENEL PCA+PCF'!$C14</f>
        <v>153.24684666666701</v>
      </c>
      <c r="J15" s="18">
        <f>+'[9]ENEL PCA+PCF'!$C14</f>
        <v>153.31161333333301</v>
      </c>
      <c r="K15" s="18">
        <f>+'[10]ENEL PCA+PCF'!$C14</f>
        <v>144.25578999999999</v>
      </c>
      <c r="L15" s="18">
        <f>+'[11]ENEL PCA+PCF'!$C14</f>
        <v>143.33008833333301</v>
      </c>
      <c r="M15" s="18">
        <f>+'[12]ENEL PCA+PCF'!$C14</f>
        <v>143.30481166666701</v>
      </c>
      <c r="N15" s="18">
        <f>+'[13]ENEL PCA+PCF'!$C14</f>
        <v>147.91969</v>
      </c>
      <c r="O15" s="18">
        <f>+'[14]ENEL PCA+PCF'!$C14</f>
        <v>147.47118166666701</v>
      </c>
      <c r="P15" s="18">
        <f>+'[15]ENEL PCA+PCF'!$C14</f>
        <v>142.396768333333</v>
      </c>
      <c r="Q15" s="18">
        <f>+'[16]ENEL PCA+PCF'!$C14</f>
        <v>132.55000000000001</v>
      </c>
      <c r="R15" s="18">
        <f>+'[17]ENEL PCA+PCF'!$C14</f>
        <v>142.92508833333301</v>
      </c>
      <c r="S15" s="18">
        <f>+'[18]ENEL PCA+PCF'!$C14</f>
        <v>147.6454</v>
      </c>
      <c r="T15" s="18">
        <f>+'[19]ENEL PCA+PCF'!$C14</f>
        <v>146.319605</v>
      </c>
      <c r="U15" s="18">
        <f>+'[20]ENEL PCA+PCF'!$C14</f>
        <v>140.99017499999999</v>
      </c>
      <c r="V15" s="18">
        <f>+'[21]ENEL PCA+PCF'!$C14</f>
        <v>142.08013500000001</v>
      </c>
      <c r="W15" s="18">
        <f>+'[22]ENEL PCA+PCF'!$C14</f>
        <v>140.70714166666701</v>
      </c>
      <c r="X15" s="18">
        <f>+'[23]ENEL PCA+PCF'!$C14</f>
        <v>140.93170000000001</v>
      </c>
      <c r="Y15" s="18">
        <f>+'[24]ENEL PCA+PCF'!$C14</f>
        <v>142.084736666667</v>
      </c>
      <c r="Z15" s="18">
        <f>+'[25]ENEL PCA+PCF'!$C14</f>
        <v>141.54460166666701</v>
      </c>
      <c r="AA15" s="18">
        <f>+'[26]ENEL PCA+PCF'!$C14</f>
        <v>151.739</v>
      </c>
      <c r="AB15" s="18">
        <f>+'[27]ENEL PCA+PCF'!$C14</f>
        <v>145.71</v>
      </c>
      <c r="AC15" s="18">
        <f>+'[28]ENEL PCA+PCF'!$C14</f>
        <v>145.71</v>
      </c>
      <c r="AD15" s="18">
        <f>+'[29]ENEL PCA+PCF'!$C14</f>
        <v>153.859231666667</v>
      </c>
      <c r="AE15" s="18">
        <f>+'[30]ENEL PCA+PCF'!$C14</f>
        <v>144.41013166666701</v>
      </c>
      <c r="AF15" s="18">
        <f>+'[31]ENEL PCA+PCF'!$C14</f>
        <v>145.71</v>
      </c>
      <c r="AG15" s="18">
        <f>+'[32]ENEL PCA+PCF'!$C14</f>
        <v>139.32067166666701</v>
      </c>
    </row>
    <row r="16" spans="1:33" ht="20.100000000000001" customHeight="1" x14ac:dyDescent="0.2">
      <c r="A16" s="16"/>
      <c r="B16" s="17">
        <v>0.16666666666666699</v>
      </c>
      <c r="C16" s="18">
        <f>+'[2]ENEL PCA+PCF'!$C15</f>
        <v>142.51900000000001</v>
      </c>
      <c r="D16" s="18">
        <f>+'[3]ENEL PCA+PCF'!$C15</f>
        <v>144.00250666666699</v>
      </c>
      <c r="E16" s="18">
        <f>+'[4]ENEL PCA+PCF'!$C15</f>
        <v>134.21</v>
      </c>
      <c r="F16" s="18">
        <f>+'[5]ENEL PCA+PCF'!$C15</f>
        <v>143.06735</v>
      </c>
      <c r="G16" s="18">
        <f>+'[6]ENEL PCA+PCF'!$C15</f>
        <v>148.396256666667</v>
      </c>
      <c r="H16" s="18">
        <f>+'[7]ENEL PCA+PCF'!$C15</f>
        <v>153.73391333333299</v>
      </c>
      <c r="I16" s="18">
        <f>+'[8]ENEL PCA+PCF'!$C15</f>
        <v>153.93926999999999</v>
      </c>
      <c r="J16" s="18">
        <f>+'[9]ENEL PCA+PCF'!$C15</f>
        <v>153.93138833333299</v>
      </c>
      <c r="K16" s="18">
        <f>+'[10]ENEL PCA+PCF'!$C15</f>
        <v>143.69546333333301</v>
      </c>
      <c r="L16" s="18">
        <f>+'[11]ENEL PCA+PCF'!$C15</f>
        <v>143.33036999999999</v>
      </c>
      <c r="M16" s="18">
        <f>+'[12]ENEL PCA+PCF'!$C15</f>
        <v>142.931138333333</v>
      </c>
      <c r="N16" s="18">
        <f>+'[13]ENEL PCA+PCF'!$C15</f>
        <v>152.67123333333299</v>
      </c>
      <c r="O16" s="18">
        <f>+'[14]ENEL PCA+PCF'!$C15</f>
        <v>147.26473833333301</v>
      </c>
      <c r="P16" s="18">
        <f>+'[15]ENEL PCA+PCF'!$C15</f>
        <v>141.814783333333</v>
      </c>
      <c r="Q16" s="18">
        <f>+'[16]ENEL PCA+PCF'!$C15</f>
        <v>132.55000000000001</v>
      </c>
      <c r="R16" s="18">
        <f>+'[17]ENEL PCA+PCF'!$C15</f>
        <v>132.55000000000001</v>
      </c>
      <c r="S16" s="18">
        <f>+'[18]ENEL PCA+PCF'!$C15</f>
        <v>146.37980833333299</v>
      </c>
      <c r="T16" s="18">
        <f>+'[19]ENEL PCA+PCF'!$C15</f>
        <v>146.17140833333301</v>
      </c>
      <c r="U16" s="18">
        <f>+'[20]ENEL PCA+PCF'!$C15</f>
        <v>140.949093333333</v>
      </c>
      <c r="V16" s="18">
        <f>+'[21]ENEL PCA+PCF'!$C15</f>
        <v>141.808235</v>
      </c>
      <c r="W16" s="18">
        <f>+'[22]ENEL PCA+PCF'!$C15</f>
        <v>141.56637333333299</v>
      </c>
      <c r="X16" s="18">
        <f>+'[23]ENEL PCA+PCF'!$C15</f>
        <v>140.7062</v>
      </c>
      <c r="Y16" s="18">
        <f>+'[24]ENEL PCA+PCF'!$C15</f>
        <v>143.93043</v>
      </c>
      <c r="Z16" s="18">
        <f>+'[25]ENEL PCA+PCF'!$C15</f>
        <v>141.93177</v>
      </c>
      <c r="AA16" s="18">
        <f>+'[26]ENEL PCA+PCF'!$C15</f>
        <v>151.739</v>
      </c>
      <c r="AB16" s="18">
        <f>+'[27]ENEL PCA+PCF'!$C15</f>
        <v>141.815908333333</v>
      </c>
      <c r="AC16" s="18">
        <f>+'[28]ENEL PCA+PCF'!$C15</f>
        <v>145.71</v>
      </c>
      <c r="AD16" s="18">
        <f>+'[29]ENEL PCA+PCF'!$C15</f>
        <v>149.005326666667</v>
      </c>
      <c r="AE16" s="18">
        <f>+'[30]ENEL PCA+PCF'!$C15</f>
        <v>142.676328333333</v>
      </c>
      <c r="AF16" s="18">
        <f>+'[31]ENEL PCA+PCF'!$C15</f>
        <v>145.71</v>
      </c>
      <c r="AG16" s="18">
        <f>+'[32]ENEL PCA+PCF'!$C15</f>
        <v>140.96302</v>
      </c>
    </row>
    <row r="17" spans="1:108" ht="20.100000000000001" customHeight="1" x14ac:dyDescent="0.2">
      <c r="A17" s="16"/>
      <c r="B17" s="17">
        <v>0.20833333333333301</v>
      </c>
      <c r="C17" s="18">
        <f>+'[2]ENEL PCA+PCF'!$C16</f>
        <v>142.51943833333399</v>
      </c>
      <c r="D17" s="18">
        <f>+'[3]ENEL PCA+PCF'!$C16</f>
        <v>143.69180666666699</v>
      </c>
      <c r="E17" s="18">
        <f>+'[4]ENEL PCA+PCF'!$C16</f>
        <v>134.21</v>
      </c>
      <c r="F17" s="18">
        <f>+'[5]ENEL PCA+PCF'!$C16</f>
        <v>143.04855166666701</v>
      </c>
      <c r="G17" s="18">
        <f>+'[6]ENEL PCA+PCF'!$C16</f>
        <v>148.45216833333299</v>
      </c>
      <c r="H17" s="18">
        <f>+'[7]ENEL PCA+PCF'!$C16</f>
        <v>154.56</v>
      </c>
      <c r="I17" s="18">
        <f>+'[8]ENEL PCA+PCF'!$C16</f>
        <v>153.94223666666699</v>
      </c>
      <c r="J17" s="18">
        <f>+'[9]ENEL PCA+PCF'!$C16</f>
        <v>154.123228333333</v>
      </c>
      <c r="K17" s="18">
        <f>+'[10]ENEL PCA+PCF'!$C16</f>
        <v>143.036673333333</v>
      </c>
      <c r="L17" s="18">
        <f>+'[11]ENEL PCA+PCF'!$C16</f>
        <v>143.329645</v>
      </c>
      <c r="M17" s="18">
        <f>+'[12]ENEL PCA+PCF'!$C16</f>
        <v>147.45160999999999</v>
      </c>
      <c r="N17" s="18">
        <f>+'[13]ENEL PCA+PCF'!$C16</f>
        <v>152.700083333333</v>
      </c>
      <c r="O17" s="18">
        <f>+'[14]ENEL PCA+PCF'!$C16</f>
        <v>147.24722333333301</v>
      </c>
      <c r="P17" s="18">
        <f>+'[15]ENEL PCA+PCF'!$C16</f>
        <v>149.24616166666701</v>
      </c>
      <c r="Q17" s="18">
        <f>+'[16]ENEL PCA+PCF'!$C16</f>
        <v>132.86089999999999</v>
      </c>
      <c r="R17" s="18">
        <f>+'[17]ENEL PCA+PCF'!$C16</f>
        <v>132.55000000000001</v>
      </c>
      <c r="S17" s="18">
        <f>+'[18]ENEL PCA+PCF'!$C16</f>
        <v>152.532816666667</v>
      </c>
      <c r="T17" s="18">
        <f>+'[19]ENEL PCA+PCF'!$C16</f>
        <v>146.21839</v>
      </c>
      <c r="U17" s="18">
        <f>+'[20]ENEL PCA+PCF'!$C16</f>
        <v>146.69773000000001</v>
      </c>
      <c r="V17" s="18">
        <f>+'[21]ENEL PCA+PCF'!$C16</f>
        <v>142.79504666666699</v>
      </c>
      <c r="W17" s="18">
        <f>+'[22]ENEL PCA+PCF'!$C16</f>
        <v>147.18836166666699</v>
      </c>
      <c r="X17" s="18">
        <f>+'[23]ENEL PCA+PCF'!$C16</f>
        <v>140.684</v>
      </c>
      <c r="Y17" s="18">
        <f>+'[24]ENEL PCA+PCF'!$C16</f>
        <v>132.652931666667</v>
      </c>
      <c r="Z17" s="18">
        <f>+'[25]ENEL PCA+PCF'!$C16</f>
        <v>142.41805333333301</v>
      </c>
      <c r="AA17" s="18">
        <f>+'[26]ENEL PCA+PCF'!$C16</f>
        <v>153.96165833333299</v>
      </c>
      <c r="AB17" s="18">
        <f>+'[27]ENEL PCA+PCF'!$C16</f>
        <v>145.43490666666699</v>
      </c>
      <c r="AC17" s="18">
        <f>+'[28]ENEL PCA+PCF'!$C16</f>
        <v>145.71</v>
      </c>
      <c r="AD17" s="18">
        <f>+'[29]ENEL PCA+PCF'!$C16</f>
        <v>145.71</v>
      </c>
      <c r="AE17" s="18">
        <f>+'[30]ENEL PCA+PCF'!$C16</f>
        <v>142.385641666667</v>
      </c>
      <c r="AF17" s="18">
        <f>+'[31]ENEL PCA+PCF'!$C16</f>
        <v>146.350471666667</v>
      </c>
      <c r="AG17" s="18">
        <f>+'[32]ENEL PCA+PCF'!$C16</f>
        <v>139.571918333333</v>
      </c>
    </row>
    <row r="18" spans="1:108" ht="20.100000000000001" customHeight="1" x14ac:dyDescent="0.2">
      <c r="A18" s="16"/>
      <c r="B18" s="17">
        <v>0.25</v>
      </c>
      <c r="C18" s="18">
        <f>+'[2]ENEL PCA+PCF'!$C17</f>
        <v>148.340708333333</v>
      </c>
      <c r="D18" s="18">
        <f>+'[3]ENEL PCA+PCF'!$C17</f>
        <v>136.92874</v>
      </c>
      <c r="E18" s="18">
        <f>+'[4]ENEL PCA+PCF'!$C17</f>
        <v>142.46120833333299</v>
      </c>
      <c r="F18" s="18">
        <f>+'[5]ENEL PCA+PCF'!$C17</f>
        <v>149.610463333333</v>
      </c>
      <c r="G18" s="18">
        <f>+'[6]ENEL PCA+PCF'!$C17</f>
        <v>153.922</v>
      </c>
      <c r="H18" s="18">
        <f>+'[7]ENEL PCA+PCF'!$C17</f>
        <v>154.56800000000001</v>
      </c>
      <c r="I18" s="18">
        <f>+'[8]ENEL PCA+PCF'!$C17</f>
        <v>154.56800000000001</v>
      </c>
      <c r="J18" s="18">
        <f>+'[9]ENEL PCA+PCF'!$C17</f>
        <v>148.65823499999999</v>
      </c>
      <c r="K18" s="18">
        <f>+'[10]ENEL PCA+PCF'!$C17</f>
        <v>147.23302166666701</v>
      </c>
      <c r="L18" s="18">
        <f>+'[11]ENEL PCA+PCF'!$C17</f>
        <v>141.92920000000001</v>
      </c>
      <c r="M18" s="18">
        <f>+'[12]ENEL PCA+PCF'!$C17</f>
        <v>152.87616499999999</v>
      </c>
      <c r="N18" s="18">
        <f>+'[13]ENEL PCA+PCF'!$C17</f>
        <v>153.20787166666699</v>
      </c>
      <c r="O18" s="18">
        <f>+'[14]ENEL PCA+PCF'!$C17</f>
        <v>153.35</v>
      </c>
      <c r="P18" s="18">
        <f>+'[15]ENEL PCA+PCF'!$C17</f>
        <v>147.99787333333299</v>
      </c>
      <c r="Q18" s="18">
        <f>+'[16]ENEL PCA+PCF'!$C17</f>
        <v>141.277345</v>
      </c>
      <c r="R18" s="18">
        <f>+'[17]ENEL PCA+PCF'!$C17</f>
        <v>132.55000000000001</v>
      </c>
      <c r="S18" s="18">
        <f>+'[18]ENEL PCA+PCF'!$C17</f>
        <v>152.12286666666699</v>
      </c>
      <c r="T18" s="18">
        <f>+'[19]ENEL PCA+PCF'!$C17</f>
        <v>152.852008333333</v>
      </c>
      <c r="U18" s="18">
        <f>+'[20]ENEL PCA+PCF'!$C17</f>
        <v>146.26319000000001</v>
      </c>
      <c r="V18" s="18">
        <f>+'[21]ENEL PCA+PCF'!$C17</f>
        <v>147.58010666666701</v>
      </c>
      <c r="W18" s="18">
        <f>+'[22]ENEL PCA+PCF'!$C17</f>
        <v>146.88663500000001</v>
      </c>
      <c r="X18" s="18">
        <f>+'[23]ENEL PCA+PCF'!$C17</f>
        <v>140.6874</v>
      </c>
      <c r="Y18" s="18">
        <f>+'[24]ENEL PCA+PCF'!$C17</f>
        <v>146.876888333333</v>
      </c>
      <c r="Z18" s="18">
        <f>+'[25]ENEL PCA+PCF'!$C17</f>
        <v>146.10732166666699</v>
      </c>
      <c r="AA18" s="18">
        <f>+'[26]ENEL PCA+PCF'!$C17</f>
        <v>151.739</v>
      </c>
      <c r="AB18" s="18">
        <f>+'[27]ENEL PCA+PCF'!$C17</f>
        <v>145.71</v>
      </c>
      <c r="AC18" s="18">
        <f>+'[28]ENEL PCA+PCF'!$C17</f>
        <v>145.71</v>
      </c>
      <c r="AD18" s="18">
        <f>+'[29]ENEL PCA+PCF'!$C17</f>
        <v>145.71</v>
      </c>
      <c r="AE18" s="18">
        <f>+'[30]ENEL PCA+PCF'!$C17</f>
        <v>145.71</v>
      </c>
      <c r="AF18" s="18">
        <f>+'[31]ENEL PCA+PCF'!$C17</f>
        <v>146.672936666667</v>
      </c>
      <c r="AG18" s="18">
        <f>+'[32]ENEL PCA+PCF'!$C17</f>
        <v>138.88499999999999</v>
      </c>
    </row>
    <row r="19" spans="1:108" ht="20.100000000000001" customHeight="1" x14ac:dyDescent="0.2">
      <c r="A19" s="16"/>
      <c r="B19" s="17">
        <v>0.29166666666666702</v>
      </c>
      <c r="C19" s="18">
        <f>+'[2]ENEL PCA+PCF'!$C18</f>
        <v>147.04300000000001</v>
      </c>
      <c r="D19" s="18">
        <f>+'[3]ENEL PCA+PCF'!$C18</f>
        <v>132.16999999999999</v>
      </c>
      <c r="E19" s="18">
        <f>+'[4]ENEL PCA+PCF'!$C18</f>
        <v>144.72191833333301</v>
      </c>
      <c r="F19" s="18">
        <f>+'[5]ENEL PCA+PCF'!$C18</f>
        <v>151.424538333334</v>
      </c>
      <c r="G19" s="18">
        <f>+'[6]ENEL PCA+PCF'!$C18</f>
        <v>153.951615</v>
      </c>
      <c r="H19" s="18">
        <f>+'[7]ENEL PCA+PCF'!$C18</f>
        <v>154.56800000000001</v>
      </c>
      <c r="I19" s="18">
        <f>+'[8]ENEL PCA+PCF'!$C18</f>
        <v>154.56800000000001</v>
      </c>
      <c r="J19" s="18">
        <f>+'[9]ENEL PCA+PCF'!$C18</f>
        <v>154.43013999999999</v>
      </c>
      <c r="K19" s="18">
        <f>+'[10]ENEL PCA+PCF'!$C18</f>
        <v>146.13677999999999</v>
      </c>
      <c r="L19" s="18">
        <f>+'[11]ENEL PCA+PCF'!$C18</f>
        <v>146.33500000000001</v>
      </c>
      <c r="M19" s="18">
        <f>+'[12]ENEL PCA+PCF'!$C18</f>
        <v>152.743766666667</v>
      </c>
      <c r="N19" s="18">
        <f>+'[13]ENEL PCA+PCF'!$C18</f>
        <v>153.35</v>
      </c>
      <c r="O19" s="18">
        <f>+'[14]ENEL PCA+PCF'!$C18</f>
        <v>152.606198333333</v>
      </c>
      <c r="P19" s="18">
        <f>+'[15]ENEL PCA+PCF'!$C18</f>
        <v>147.349085</v>
      </c>
      <c r="Q19" s="18">
        <f>+'[16]ENEL PCA+PCF'!$C18</f>
        <v>134.444433333333</v>
      </c>
      <c r="R19" s="18">
        <f>+'[17]ENEL PCA+PCF'!$C18</f>
        <v>132.55000000000001</v>
      </c>
      <c r="S19" s="18">
        <f>+'[18]ENEL PCA+PCF'!$C18</f>
        <v>152.22200000000001</v>
      </c>
      <c r="T19" s="18">
        <f>+'[19]ENEL PCA+PCF'!$C18</f>
        <v>151.793268333333</v>
      </c>
      <c r="U19" s="18">
        <f>+'[20]ENEL PCA+PCF'!$C18</f>
        <v>146.99906999999999</v>
      </c>
      <c r="V19" s="18">
        <f>+'[21]ENEL PCA+PCF'!$C18</f>
        <v>147.917663333333</v>
      </c>
      <c r="W19" s="18">
        <f>+'[22]ENEL PCA+PCF'!$C18</f>
        <v>146.93993333333401</v>
      </c>
      <c r="X19" s="18">
        <f>+'[23]ENEL PCA+PCF'!$C18</f>
        <v>147.11609999999999</v>
      </c>
      <c r="Y19" s="18">
        <f>+'[24]ENEL PCA+PCF'!$C18</f>
        <v>142.57116666666701</v>
      </c>
      <c r="Z19" s="18">
        <f>+'[25]ENEL PCA+PCF'!$C18</f>
        <v>146.51047500000001</v>
      </c>
      <c r="AA19" s="18">
        <f>+'[26]ENEL PCA+PCF'!$C18</f>
        <v>151.739043333333</v>
      </c>
      <c r="AB19" s="18">
        <f>+'[27]ENEL PCA+PCF'!$C18</f>
        <v>147.44337999999999</v>
      </c>
      <c r="AC19" s="18">
        <f>+'[28]ENEL PCA+PCF'!$C18</f>
        <v>145.71</v>
      </c>
      <c r="AD19" s="18">
        <f>+'[29]ENEL PCA+PCF'!$C18</f>
        <v>146.57826333333301</v>
      </c>
      <c r="AE19" s="18">
        <f>+'[30]ENEL PCA+PCF'!$C18</f>
        <v>145.71</v>
      </c>
      <c r="AF19" s="18">
        <f>+'[31]ENEL PCA+PCF'!$C18</f>
        <v>146.01392999999999</v>
      </c>
      <c r="AG19" s="18">
        <f>+'[32]ENEL PCA+PCF'!$C18</f>
        <v>143.39400000000001</v>
      </c>
    </row>
    <row r="20" spans="1:108" ht="20.100000000000001" customHeight="1" x14ac:dyDescent="0.2">
      <c r="A20" s="16"/>
      <c r="B20" s="17">
        <v>0.33333333333333298</v>
      </c>
      <c r="C20" s="18">
        <f>+'[2]ENEL PCA+PCF'!$C19</f>
        <v>147.04300000000001</v>
      </c>
      <c r="D20" s="18">
        <f>+'[3]ENEL PCA+PCF'!$C19</f>
        <v>132.16999999999999</v>
      </c>
      <c r="E20" s="18">
        <f>+'[4]ENEL PCA+PCF'!$C19</f>
        <v>154.56</v>
      </c>
      <c r="F20" s="18">
        <f>+'[5]ENEL PCA+PCF'!$C19</f>
        <v>153.98090833333299</v>
      </c>
      <c r="G20" s="18">
        <f>+'[6]ENEL PCA+PCF'!$C19</f>
        <v>154.01641166666701</v>
      </c>
      <c r="H20" s="18">
        <f>+'[7]ENEL PCA+PCF'!$C19</f>
        <v>156.45379666666699</v>
      </c>
      <c r="I20" s="18">
        <f>+'[8]ENEL PCA+PCF'!$C19</f>
        <v>154.56800000000001</v>
      </c>
      <c r="J20" s="18">
        <f>+'[9]ENEL PCA+PCF'!$C19</f>
        <v>154.17708666666701</v>
      </c>
      <c r="K20" s="18">
        <f>+'[10]ENEL PCA+PCF'!$C19</f>
        <v>146.64540666666699</v>
      </c>
      <c r="L20" s="18">
        <f>+'[11]ENEL PCA+PCF'!$C19</f>
        <v>147.35605000000001</v>
      </c>
      <c r="M20" s="18">
        <f>+'[12]ENEL PCA+PCF'!$C19</f>
        <v>153.29</v>
      </c>
      <c r="N20" s="18">
        <f>+'[13]ENEL PCA+PCF'!$C19</f>
        <v>153.35</v>
      </c>
      <c r="O20" s="18">
        <f>+'[14]ENEL PCA+PCF'!$C19</f>
        <v>153.14603666666699</v>
      </c>
      <c r="P20" s="18">
        <f>+'[15]ENEL PCA+PCF'!$C19</f>
        <v>147.56139166666699</v>
      </c>
      <c r="Q20" s="18">
        <f>+'[16]ENEL PCA+PCF'!$C19</f>
        <v>141.86065500000001</v>
      </c>
      <c r="R20" s="18">
        <f>+'[17]ENEL PCA+PCF'!$C19</f>
        <v>147.50676000000001</v>
      </c>
      <c r="S20" s="18">
        <f>+'[18]ENEL PCA+PCF'!$C19</f>
        <v>152.22200000000001</v>
      </c>
      <c r="T20" s="18">
        <f>+'[19]ENEL PCA+PCF'!$C19</f>
        <v>152.22200000000001</v>
      </c>
      <c r="U20" s="18">
        <f>+'[20]ENEL PCA+PCF'!$C19</f>
        <v>151.84694500000001</v>
      </c>
      <c r="V20" s="18">
        <f>+'[21]ENEL PCA+PCF'!$C19</f>
        <v>152.77615333333301</v>
      </c>
      <c r="W20" s="18">
        <f>+'[22]ENEL PCA+PCF'!$C19</f>
        <v>150.82654833333299</v>
      </c>
      <c r="X20" s="18">
        <f>+'[23]ENEL PCA+PCF'!$C19</f>
        <v>147.50229999999999</v>
      </c>
      <c r="Y20" s="18">
        <f>+'[24]ENEL PCA+PCF'!$C19</f>
        <v>143.264068333333</v>
      </c>
      <c r="Z20" s="18">
        <f>+'[25]ENEL PCA+PCF'!$C19</f>
        <v>145.70181833333299</v>
      </c>
      <c r="AA20" s="18">
        <f>+'[26]ENEL PCA+PCF'!$C19</f>
        <v>151.93870666666601</v>
      </c>
      <c r="AB20" s="18">
        <f>+'[27]ENEL PCA+PCF'!$C19</f>
        <v>147.30713</v>
      </c>
      <c r="AC20" s="18">
        <f>+'[28]ENEL PCA+PCF'!$C19</f>
        <v>146.53605166666699</v>
      </c>
      <c r="AD20" s="18">
        <f>+'[29]ENEL PCA+PCF'!$C19</f>
        <v>146.03678333333301</v>
      </c>
      <c r="AE20" s="18">
        <f>+'[30]ENEL PCA+PCF'!$C19</f>
        <v>145.71</v>
      </c>
      <c r="AF20" s="18">
        <f>+'[31]ENEL PCA+PCF'!$C19</f>
        <v>145.71</v>
      </c>
      <c r="AG20" s="18">
        <f>+'[32]ENEL PCA+PCF'!$C19</f>
        <v>144.77531500000001</v>
      </c>
    </row>
    <row r="21" spans="1:108" ht="20.100000000000001" customHeight="1" x14ac:dyDescent="0.2">
      <c r="A21" s="16"/>
      <c r="B21" s="17">
        <v>0.375</v>
      </c>
      <c r="C21" s="18">
        <f>+'[2]ENEL PCA+PCF'!$C20</f>
        <v>146.78082166666701</v>
      </c>
      <c r="D21" s="18">
        <f>+'[3]ENEL PCA+PCF'!$C20</f>
        <v>132.16999999999999</v>
      </c>
      <c r="E21" s="18">
        <f>+'[4]ENEL PCA+PCF'!$C20</f>
        <v>154.56646000000001</v>
      </c>
      <c r="F21" s="18">
        <f>+'[5]ENEL PCA+PCF'!$C20</f>
        <v>154.56577666666701</v>
      </c>
      <c r="G21" s="18">
        <f>+'[6]ENEL PCA+PCF'!$C20</f>
        <v>154.56800000000001</v>
      </c>
      <c r="H21" s="18">
        <f>+'[7]ENEL PCA+PCF'!$C20</f>
        <v>160.416776666667</v>
      </c>
      <c r="I21" s="18">
        <f>+'[8]ENEL PCA+PCF'!$C20</f>
        <v>154.56800000000001</v>
      </c>
      <c r="J21" s="18">
        <f>+'[9]ENEL PCA+PCF'!$C20</f>
        <v>154.56</v>
      </c>
      <c r="K21" s="18">
        <f>+'[10]ENEL PCA+PCF'!$C20</f>
        <v>149.12444333333301</v>
      </c>
      <c r="L21" s="18">
        <f>+'[11]ENEL PCA+PCF'!$C20</f>
        <v>153.28603166666699</v>
      </c>
      <c r="M21" s="18">
        <f>+'[12]ENEL PCA+PCF'!$C20</f>
        <v>153.337481666667</v>
      </c>
      <c r="N21" s="18">
        <f>+'[13]ENEL PCA+PCF'!$C20</f>
        <v>154.46055000000001</v>
      </c>
      <c r="O21" s="18">
        <f>+'[14]ENEL PCA+PCF'!$C20</f>
        <v>153.35</v>
      </c>
      <c r="P21" s="18">
        <f>+'[15]ENEL PCA+PCF'!$C20</f>
        <v>152.84722500000001</v>
      </c>
      <c r="Q21" s="18">
        <f>+'[16]ENEL PCA+PCF'!$C20</f>
        <v>151.47535999999999</v>
      </c>
      <c r="R21" s="18">
        <f>+'[17]ENEL PCA+PCF'!$C20</f>
        <v>147.28269</v>
      </c>
      <c r="S21" s="18">
        <f>+'[18]ENEL PCA+PCF'!$C20</f>
        <v>153.36747</v>
      </c>
      <c r="T21" s="18">
        <f>+'[19]ENEL PCA+PCF'!$C20</f>
        <v>152.540273333333</v>
      </c>
      <c r="U21" s="18">
        <f>+'[20]ENEL PCA+PCF'!$C20</f>
        <v>152.76655500000001</v>
      </c>
      <c r="V21" s="18">
        <f>+'[21]ENEL PCA+PCF'!$C20</f>
        <v>152.36421999999999</v>
      </c>
      <c r="W21" s="18">
        <f>+'[22]ENEL PCA+PCF'!$C20</f>
        <v>151.81051333333301</v>
      </c>
      <c r="X21" s="18">
        <f>+'[23]ENEL PCA+PCF'!$C20</f>
        <v>147.08109999999999</v>
      </c>
      <c r="Y21" s="18">
        <f>+'[24]ENEL PCA+PCF'!$C20</f>
        <v>145.96128983050801</v>
      </c>
      <c r="Z21" s="18">
        <f>+'[25]ENEL PCA+PCF'!$C20</f>
        <v>151.98907666666699</v>
      </c>
      <c r="AA21" s="18">
        <f>+'[26]ENEL PCA+PCF'!$C20</f>
        <v>157.09444500000001</v>
      </c>
      <c r="AB21" s="18">
        <f>+'[27]ENEL PCA+PCF'!$C20</f>
        <v>145.71</v>
      </c>
      <c r="AC21" s="18">
        <f>+'[28]ENEL PCA+PCF'!$C20</f>
        <v>150.062771666667</v>
      </c>
      <c r="AD21" s="18">
        <f>+'[29]ENEL PCA+PCF'!$C20</f>
        <v>153.24286333333299</v>
      </c>
      <c r="AE21" s="18">
        <f>+'[30]ENEL PCA+PCF'!$C20</f>
        <v>146.46092166666699</v>
      </c>
      <c r="AF21" s="18">
        <f>+'[31]ENEL PCA+PCF'!$C20</f>
        <v>146.095505</v>
      </c>
      <c r="AG21" s="18">
        <f>+'[32]ENEL PCA+PCF'!$C20</f>
        <v>150.04137499999999</v>
      </c>
    </row>
    <row r="22" spans="1:108" ht="20.100000000000001" customHeight="1" x14ac:dyDescent="0.2">
      <c r="A22" s="16"/>
      <c r="B22" s="17">
        <v>0.41666666666666702</v>
      </c>
      <c r="C22" s="18">
        <f>+'[2]ENEL PCA+PCF'!$C21</f>
        <v>149.84014666666701</v>
      </c>
      <c r="D22" s="18">
        <f>+'[3]ENEL PCA+PCF'!$C21</f>
        <v>142.52344666666701</v>
      </c>
      <c r="E22" s="18">
        <f>+'[4]ENEL PCA+PCF'!$C21</f>
        <v>154.56800000000001</v>
      </c>
      <c r="F22" s="18">
        <f>+'[5]ENEL PCA+PCF'!$C21</f>
        <v>156.00640999999999</v>
      </c>
      <c r="G22" s="18">
        <f>+'[6]ENEL PCA+PCF'!$C21</f>
        <v>157.37643499999999</v>
      </c>
      <c r="H22" s="18">
        <f>+'[7]ENEL PCA+PCF'!$C21</f>
        <v>162.921866666667</v>
      </c>
      <c r="I22" s="18">
        <f>+'[8]ENEL PCA+PCF'!$C21</f>
        <v>156.24170000000001</v>
      </c>
      <c r="J22" s="18">
        <f>+'[9]ENEL PCA+PCF'!$C21</f>
        <v>154.56</v>
      </c>
      <c r="K22" s="18">
        <f>+'[10]ENEL PCA+PCF'!$C21</f>
        <v>149.08001999999999</v>
      </c>
      <c r="L22" s="18">
        <f>+'[11]ENEL PCA+PCF'!$C21</f>
        <v>153.35</v>
      </c>
      <c r="M22" s="18">
        <f>+'[12]ENEL PCA+PCF'!$C21</f>
        <v>155.30892333333301</v>
      </c>
      <c r="N22" s="18">
        <f>+'[13]ENEL PCA+PCF'!$C21</f>
        <v>154.501925</v>
      </c>
      <c r="O22" s="18">
        <f>+'[14]ENEL PCA+PCF'!$C21</f>
        <v>154.93319333333301</v>
      </c>
      <c r="P22" s="18">
        <f>+'[15]ENEL PCA+PCF'!$C21</f>
        <v>153.35</v>
      </c>
      <c r="Q22" s="18">
        <f>+'[16]ENEL PCA+PCF'!$C21</f>
        <v>153.29</v>
      </c>
      <c r="R22" s="18">
        <f>+'[17]ENEL PCA+PCF'!$C21</f>
        <v>147.41555666666699</v>
      </c>
      <c r="S22" s="18">
        <f>+'[18]ENEL PCA+PCF'!$C21</f>
        <v>158.13399999999999</v>
      </c>
      <c r="T22" s="18">
        <f>+'[19]ENEL PCA+PCF'!$C21</f>
        <v>152.94</v>
      </c>
      <c r="U22" s="18">
        <f>+'[20]ENEL PCA+PCF'!$C21</f>
        <v>152.94</v>
      </c>
      <c r="V22" s="18">
        <f>+'[21]ENEL PCA+PCF'!$C21</f>
        <v>152.94</v>
      </c>
      <c r="W22" s="18">
        <f>+'[22]ENEL PCA+PCF'!$C21</f>
        <v>152.22200000000001</v>
      </c>
      <c r="X22" s="18">
        <f>+'[23]ENEL PCA+PCF'!$C21</f>
        <v>156.01750000000001</v>
      </c>
      <c r="Y22" s="18">
        <f>+'[24]ENEL PCA+PCF'!$C21</f>
        <v>152.94</v>
      </c>
      <c r="Z22" s="18">
        <f>+'[25]ENEL PCA+PCF'!$C21</f>
        <v>152.32</v>
      </c>
      <c r="AA22" s="18">
        <f>+'[26]ENEL PCA+PCF'!$C21</f>
        <v>156.38047666666699</v>
      </c>
      <c r="AB22" s="18">
        <f>+'[27]ENEL PCA+PCF'!$C21</f>
        <v>151.739</v>
      </c>
      <c r="AC22" s="18">
        <f>+'[28]ENEL PCA+PCF'!$C21</f>
        <v>151.799025</v>
      </c>
      <c r="AD22" s="18">
        <f>+'[29]ENEL PCA+PCF'!$C21</f>
        <v>151.739</v>
      </c>
      <c r="AE22" s="18">
        <f>+'[30]ENEL PCA+PCF'!$C21</f>
        <v>149.80009999999999</v>
      </c>
      <c r="AF22" s="18">
        <f>+'[31]ENEL PCA+PCF'!$C21</f>
        <v>145.840636666667</v>
      </c>
      <c r="AG22" s="18">
        <f>+'[32]ENEL PCA+PCF'!$C21</f>
        <v>150.04715666666701</v>
      </c>
    </row>
    <row r="23" spans="1:108" ht="20.100000000000001" customHeight="1" x14ac:dyDescent="0.2">
      <c r="A23" s="16"/>
      <c r="B23" s="17">
        <v>0.45833333333333298</v>
      </c>
      <c r="C23" s="18">
        <f>+'[2]ENEL PCA+PCF'!$C22</f>
        <v>153.751771666667</v>
      </c>
      <c r="D23" s="18">
        <f>+'[3]ENEL PCA+PCF'!$C22</f>
        <v>154.24</v>
      </c>
      <c r="E23" s="18">
        <f>+'[4]ENEL PCA+PCF'!$C22</f>
        <v>154.56800000000001</v>
      </c>
      <c r="F23" s="18">
        <f>+'[5]ENEL PCA+PCF'!$C22</f>
        <v>155.726773333333</v>
      </c>
      <c r="G23" s="18">
        <f>+'[6]ENEL PCA+PCF'!$C22</f>
        <v>159.44340333333301</v>
      </c>
      <c r="H23" s="18">
        <f>+'[7]ENEL PCA+PCF'!$C22</f>
        <v>165.44736166666701</v>
      </c>
      <c r="I23" s="18">
        <f>+'[8]ENEL PCA+PCF'!$C22</f>
        <v>156.3323</v>
      </c>
      <c r="J23" s="18">
        <f>+'[9]ENEL PCA+PCF'!$C22</f>
        <v>154.56800000000001</v>
      </c>
      <c r="K23" s="18">
        <f>+'[10]ENEL PCA+PCF'!$C22</f>
        <v>153.31800000000001</v>
      </c>
      <c r="L23" s="18">
        <f>+'[11]ENEL PCA+PCF'!$C22</f>
        <v>154.61623166666701</v>
      </c>
      <c r="M23" s="18">
        <f>+'[12]ENEL PCA+PCF'!$C22</f>
        <v>157.09217833333301</v>
      </c>
      <c r="N23" s="18">
        <f>+'[13]ENEL PCA+PCF'!$C22</f>
        <v>157.37898166666699</v>
      </c>
      <c r="O23" s="18">
        <f>+'[14]ENEL PCA+PCF'!$C22</f>
        <v>157.07110333333301</v>
      </c>
      <c r="P23" s="18">
        <f>+'[15]ENEL PCA+PCF'!$C22</f>
        <v>153.35</v>
      </c>
      <c r="Q23" s="18">
        <f>+'[16]ENEL PCA+PCF'!$C22</f>
        <v>153.29</v>
      </c>
      <c r="R23" s="18">
        <f>+'[17]ENEL PCA+PCF'!$C22</f>
        <v>147.26973333333299</v>
      </c>
      <c r="S23" s="18">
        <f>+'[18]ENEL PCA+PCF'!$C22</f>
        <v>162.381826666667</v>
      </c>
      <c r="T23" s="18">
        <f>+'[19]ENEL PCA+PCF'!$C22</f>
        <v>153.88041833333301</v>
      </c>
      <c r="U23" s="18">
        <f>+'[20]ENEL PCA+PCF'!$C22</f>
        <v>152.94</v>
      </c>
      <c r="V23" s="18">
        <f>+'[21]ENEL PCA+PCF'!$C22</f>
        <v>152.94</v>
      </c>
      <c r="W23" s="18">
        <f>+'[22]ENEL PCA+PCF'!$C22</f>
        <v>152.94</v>
      </c>
      <c r="X23" s="18">
        <f>+'[23]ENEL PCA+PCF'!$C22</f>
        <v>151.9503</v>
      </c>
      <c r="Y23" s="18">
        <f>+'[24]ENEL PCA+PCF'!$C22</f>
        <v>152.94</v>
      </c>
      <c r="Z23" s="18">
        <f>+'[25]ENEL PCA+PCF'!$C22</f>
        <v>156.863863333333</v>
      </c>
      <c r="AA23" s="18">
        <f>+'[26]ENEL PCA+PCF'!$C22</f>
        <v>157.62299999999999</v>
      </c>
      <c r="AB23" s="18">
        <f>+'[27]ENEL PCA+PCF'!$C22</f>
        <v>151.739</v>
      </c>
      <c r="AC23" s="18">
        <f>+'[28]ENEL PCA+PCF'!$C22</f>
        <v>151.81311333333301</v>
      </c>
      <c r="AD23" s="18">
        <f>+'[29]ENEL PCA+PCF'!$C22</f>
        <v>151.739</v>
      </c>
      <c r="AE23" s="18">
        <f>+'[30]ENEL PCA+PCF'!$C22</f>
        <v>151.739</v>
      </c>
      <c r="AF23" s="18">
        <f>+'[31]ENEL PCA+PCF'!$C22</f>
        <v>149.896803333333</v>
      </c>
      <c r="AG23" s="18">
        <f>+'[32]ENEL PCA+PCF'!$C22</f>
        <v>150.42400000000001</v>
      </c>
    </row>
    <row r="24" spans="1:108" ht="20.100000000000001" customHeight="1" x14ac:dyDescent="0.2">
      <c r="A24" s="16"/>
      <c r="B24" s="17">
        <v>0.5</v>
      </c>
      <c r="C24" s="18">
        <f>+'[2]ENEL PCA+PCF'!$C23</f>
        <v>153.802713333333</v>
      </c>
      <c r="D24" s="18">
        <f>+'[3]ENEL PCA+PCF'!$C23</f>
        <v>154.24</v>
      </c>
      <c r="E24" s="18">
        <f>+'[4]ENEL PCA+PCF'!$C23</f>
        <v>156.604921666667</v>
      </c>
      <c r="F24" s="18">
        <f>+'[5]ENEL PCA+PCF'!$C23</f>
        <v>155.686716666667</v>
      </c>
      <c r="G24" s="18">
        <f>+'[6]ENEL PCA+PCF'!$C23</f>
        <v>162.554</v>
      </c>
      <c r="H24" s="18">
        <f>+'[7]ENEL PCA+PCF'!$C23</f>
        <v>163.737523333333</v>
      </c>
      <c r="I24" s="18">
        <f>+'[8]ENEL PCA+PCF'!$C23</f>
        <v>156.08770000000001</v>
      </c>
      <c r="J24" s="18">
        <f>+'[9]ENEL PCA+PCF'!$C23</f>
        <v>154.56800000000001</v>
      </c>
      <c r="K24" s="18">
        <f>+'[10]ENEL PCA+PCF'!$C23</f>
        <v>153.35877666666701</v>
      </c>
      <c r="L24" s="18">
        <f>+'[11]ENEL PCA+PCF'!$C23</f>
        <v>157.43949499999999</v>
      </c>
      <c r="M24" s="18">
        <f>+'[12]ENEL PCA+PCF'!$C23</f>
        <v>157.125413333333</v>
      </c>
      <c r="N24" s="18">
        <f>+'[13]ENEL PCA+PCF'!$C23</f>
        <v>157.39527333333299</v>
      </c>
      <c r="O24" s="18">
        <f>+'[14]ENEL PCA+PCF'!$C23</f>
        <v>161.25299999999999</v>
      </c>
      <c r="P24" s="18">
        <f>+'[15]ENEL PCA+PCF'!$C23</f>
        <v>156.03145000000001</v>
      </c>
      <c r="Q24" s="18">
        <f>+'[16]ENEL PCA+PCF'!$C23</f>
        <v>153.29</v>
      </c>
      <c r="R24" s="18">
        <f>+'[17]ENEL PCA+PCF'!$C23</f>
        <v>153.29</v>
      </c>
      <c r="S24" s="18">
        <f>+'[18]ENEL PCA+PCF'!$C23</f>
        <v>160.53695999999999</v>
      </c>
      <c r="T24" s="18">
        <f>+'[19]ENEL PCA+PCF'!$C23</f>
        <v>156.76246333333299</v>
      </c>
      <c r="U24" s="18">
        <f>+'[20]ENEL PCA+PCF'!$C23</f>
        <v>157.03284333333301</v>
      </c>
      <c r="V24" s="18">
        <f>+'[21]ENEL PCA+PCF'!$C23</f>
        <v>156.57665</v>
      </c>
      <c r="W24" s="18">
        <f>+'[22]ENEL PCA+PCF'!$C23</f>
        <v>152.94</v>
      </c>
      <c r="X24" s="18">
        <f>+'[23]ENEL PCA+PCF'!$C23</f>
        <v>152.22200000000001</v>
      </c>
      <c r="Y24" s="18">
        <f>+'[24]ENEL PCA+PCF'!$C23</f>
        <v>152.94</v>
      </c>
      <c r="Z24" s="18">
        <f>+'[25]ENEL PCA+PCF'!$C23</f>
        <v>155.85625833333299</v>
      </c>
      <c r="AA24" s="18">
        <f>+'[26]ENEL PCA+PCF'!$C23</f>
        <v>161.75785999999999</v>
      </c>
      <c r="AB24" s="18">
        <f>+'[27]ENEL PCA+PCF'!$C23</f>
        <v>159.53200000000001</v>
      </c>
      <c r="AC24" s="18">
        <f>+'[28]ENEL PCA+PCF'!$C23</f>
        <v>151.83208666666701</v>
      </c>
      <c r="AD24" s="18">
        <f>+'[29]ENEL PCA+PCF'!$C23</f>
        <v>156.87173833333301</v>
      </c>
      <c r="AE24" s="18">
        <f>+'[30]ENEL PCA+PCF'!$C23</f>
        <v>151.739</v>
      </c>
      <c r="AF24" s="18">
        <f>+'[31]ENEL PCA+PCF'!$C23</f>
        <v>145.81128333333299</v>
      </c>
      <c r="AG24" s="18">
        <f>+'[32]ENEL PCA+PCF'!$C23</f>
        <v>150.42400000000001</v>
      </c>
    </row>
    <row r="25" spans="1:108" ht="20.100000000000001" customHeight="1" x14ac:dyDescent="0.2">
      <c r="A25" s="16"/>
      <c r="B25" s="17">
        <v>0.54166666666666696</v>
      </c>
      <c r="C25" s="18">
        <f>+'[2]ENEL PCA+PCF'!$C24</f>
        <v>153.800841666667</v>
      </c>
      <c r="D25" s="18">
        <f>+'[3]ENEL PCA+PCF'!$C24</f>
        <v>154.24</v>
      </c>
      <c r="E25" s="18">
        <f>+'[4]ENEL PCA+PCF'!$C24</f>
        <v>162.554</v>
      </c>
      <c r="F25" s="18">
        <f>+'[5]ENEL PCA+PCF'!$C24</f>
        <v>155.900321666667</v>
      </c>
      <c r="G25" s="18">
        <f>+'[6]ENEL PCA+PCF'!$C24</f>
        <v>162.99590333333299</v>
      </c>
      <c r="H25" s="18">
        <f>+'[7]ENEL PCA+PCF'!$C24</f>
        <v>164.04497166666701</v>
      </c>
      <c r="I25" s="18">
        <f>+'[8]ENEL PCA+PCF'!$C24</f>
        <v>162.554</v>
      </c>
      <c r="J25" s="18">
        <f>+'[9]ENEL PCA+PCF'!$C24</f>
        <v>154.56800000000001</v>
      </c>
      <c r="K25" s="18">
        <f>+'[10]ENEL PCA+PCF'!$C24</f>
        <v>154.536025</v>
      </c>
      <c r="L25" s="18">
        <f>+'[11]ENEL PCA+PCF'!$C24</f>
        <v>157.52503833333299</v>
      </c>
      <c r="M25" s="18">
        <f>+'[12]ENEL PCA+PCF'!$C24</f>
        <v>157.14737833333299</v>
      </c>
      <c r="N25" s="18">
        <f>+'[13]ENEL PCA+PCF'!$C24</f>
        <v>161.25299999999999</v>
      </c>
      <c r="O25" s="18">
        <f>+'[14]ENEL PCA+PCF'!$C24</f>
        <v>161.94900166666699</v>
      </c>
      <c r="P25" s="18">
        <f>+'[15]ENEL PCA+PCF'!$C24</f>
        <v>153.35</v>
      </c>
      <c r="Q25" s="18">
        <f>+'[16]ENEL PCA+PCF'!$C24</f>
        <v>153.29</v>
      </c>
      <c r="R25" s="18">
        <f>+'[17]ENEL PCA+PCF'!$C24</f>
        <v>153.29</v>
      </c>
      <c r="S25" s="18">
        <f>+'[18]ENEL PCA+PCF'!$C24</f>
        <v>160.574103333333</v>
      </c>
      <c r="T25" s="18">
        <f>+'[19]ENEL PCA+PCF'!$C24</f>
        <v>157.15440166666701</v>
      </c>
      <c r="U25" s="18">
        <f>+'[20]ENEL PCA+PCF'!$C24</f>
        <v>153.81594833333401</v>
      </c>
      <c r="V25" s="18">
        <f>+'[21]ENEL PCA+PCF'!$C24</f>
        <v>153.393081666667</v>
      </c>
      <c r="W25" s="18">
        <f>+'[22]ENEL PCA+PCF'!$C24</f>
        <v>153.81586833333299</v>
      </c>
      <c r="X25" s="18">
        <f>+'[23]ENEL PCA+PCF'!$C24</f>
        <v>152.22200000000001</v>
      </c>
      <c r="Y25" s="18">
        <f>+'[24]ENEL PCA+PCF'!$C24</f>
        <v>152.94</v>
      </c>
      <c r="Z25" s="18">
        <f>+'[25]ENEL PCA+PCF'!$C24</f>
        <v>153.43578500000001</v>
      </c>
      <c r="AA25" s="18">
        <f>+'[26]ENEL PCA+PCF'!$C24</f>
        <v>161.79519833333299</v>
      </c>
      <c r="AB25" s="18">
        <f>+'[27]ENEL PCA+PCF'!$C24</f>
        <v>159.53200000000001</v>
      </c>
      <c r="AC25" s="18">
        <f>+'[28]ENEL PCA+PCF'!$C24</f>
        <v>151.85532499999999</v>
      </c>
      <c r="AD25" s="18">
        <f>+'[29]ENEL PCA+PCF'!$C24</f>
        <v>155.24476999999999</v>
      </c>
      <c r="AE25" s="18">
        <f>+'[30]ENEL PCA+PCF'!$C24</f>
        <v>151.739</v>
      </c>
      <c r="AF25" s="18">
        <f>+'[31]ENEL PCA+PCF'!$C24</f>
        <v>151.739</v>
      </c>
      <c r="AG25" s="18">
        <f>+'[32]ENEL PCA+PCF'!$C24</f>
        <v>152.510758333333</v>
      </c>
    </row>
    <row r="26" spans="1:108" ht="20.100000000000001" customHeight="1" x14ac:dyDescent="0.2">
      <c r="A26" s="16"/>
      <c r="B26" s="17">
        <v>0.58333333333333304</v>
      </c>
      <c r="C26" s="18">
        <f>+'[2]ENEL PCA+PCF'!$C25</f>
        <v>153.78323499999999</v>
      </c>
      <c r="D26" s="18">
        <f>+'[3]ENEL PCA+PCF'!$C25</f>
        <v>147.84247500000001</v>
      </c>
      <c r="E26" s="18">
        <f>+'[4]ENEL PCA+PCF'!$C25</f>
        <v>165.18663000000001</v>
      </c>
      <c r="F26" s="18">
        <f>+'[5]ENEL PCA+PCF'!$C25</f>
        <v>155.767335</v>
      </c>
      <c r="G26" s="18">
        <f>+'[6]ENEL PCA+PCF'!$C25</f>
        <v>164.217183333333</v>
      </c>
      <c r="H26" s="18">
        <f>+'[7]ENEL PCA+PCF'!$C25</f>
        <v>164.020411666667</v>
      </c>
      <c r="I26" s="18">
        <f>+'[8]ENEL PCA+PCF'!$C25</f>
        <v>162.554</v>
      </c>
      <c r="J26" s="18">
        <f>+'[9]ENEL PCA+PCF'!$C25</f>
        <v>155.73680833333299</v>
      </c>
      <c r="K26" s="18">
        <f>+'[10]ENEL PCA+PCF'!$C25</f>
        <v>154.56800000000001</v>
      </c>
      <c r="L26" s="18">
        <f>+'[11]ENEL PCA+PCF'!$C25</f>
        <v>157.77874</v>
      </c>
      <c r="M26" s="18">
        <f>+'[12]ENEL PCA+PCF'!$C25</f>
        <v>164.20784166666701</v>
      </c>
      <c r="N26" s="18">
        <f>+'[13]ENEL PCA+PCF'!$C25</f>
        <v>161.94085833333301</v>
      </c>
      <c r="O26" s="18">
        <f>+'[14]ENEL PCA+PCF'!$C25</f>
        <v>162.00441166666701</v>
      </c>
      <c r="P26" s="18">
        <f>+'[15]ENEL PCA+PCF'!$C25</f>
        <v>153.35</v>
      </c>
      <c r="Q26" s="18">
        <f>+'[16]ENEL PCA+PCF'!$C25</f>
        <v>152.74495666666701</v>
      </c>
      <c r="R26" s="18">
        <f>+'[17]ENEL PCA+PCF'!$C25</f>
        <v>153.29</v>
      </c>
      <c r="S26" s="18">
        <f>+'[18]ENEL PCA+PCF'!$C25</f>
        <v>160.68371500000001</v>
      </c>
      <c r="T26" s="18">
        <f>+'[19]ENEL PCA+PCF'!$C25</f>
        <v>157.178785</v>
      </c>
      <c r="U26" s="18">
        <f>+'[20]ENEL PCA+PCF'!$C25</f>
        <v>156.59950333333299</v>
      </c>
      <c r="V26" s="18">
        <f>+'[21]ENEL PCA+PCF'!$C25</f>
        <v>153.765578333333</v>
      </c>
      <c r="W26" s="18">
        <f>+'[22]ENEL PCA+PCF'!$C25</f>
        <v>153.94009333333301</v>
      </c>
      <c r="X26" s="18">
        <f>+'[23]ENEL PCA+PCF'!$C25</f>
        <v>152.22200000000001</v>
      </c>
      <c r="Y26" s="18">
        <f>+'[24]ENEL PCA+PCF'!$C25</f>
        <v>152.94</v>
      </c>
      <c r="Z26" s="18">
        <f>+'[25]ENEL PCA+PCF'!$C25</f>
        <v>153.59540000000001</v>
      </c>
      <c r="AA26" s="18">
        <f>+'[26]ENEL PCA+PCF'!$C25</f>
        <v>165.43793500000001</v>
      </c>
      <c r="AB26" s="18">
        <f>+'[27]ENEL PCA+PCF'!$C25</f>
        <v>159.53200000000001</v>
      </c>
      <c r="AC26" s="18">
        <f>+'[28]ENEL PCA+PCF'!$C25</f>
        <v>151.90063833333301</v>
      </c>
      <c r="AD26" s="18">
        <f>+'[29]ENEL PCA+PCF'!$C25</f>
        <v>155.38676333333299</v>
      </c>
      <c r="AE26" s="18">
        <f>+'[30]ENEL PCA+PCF'!$C25</f>
        <v>151.739</v>
      </c>
      <c r="AF26" s="18">
        <f>+'[31]ENEL PCA+PCF'!$C25</f>
        <v>151.739</v>
      </c>
      <c r="AG26" s="18">
        <f>+'[32]ENEL PCA+PCF'!$C25</f>
        <v>152.160551666667</v>
      </c>
    </row>
    <row r="27" spans="1:108" ht="20.100000000000001" customHeight="1" x14ac:dyDescent="0.2">
      <c r="A27" s="16"/>
      <c r="B27" s="17">
        <v>0.625</v>
      </c>
      <c r="C27" s="18">
        <f>+'[2]ENEL PCA+PCF'!$C26</f>
        <v>152.73180666666701</v>
      </c>
      <c r="D27" s="18">
        <f>+'[3]ENEL PCA+PCF'!$C26</f>
        <v>152.36501999999999</v>
      </c>
      <c r="E27" s="18">
        <f>+'[4]ENEL PCA+PCF'!$C26</f>
        <v>162.90142666666699</v>
      </c>
      <c r="F27" s="18">
        <f>+'[5]ENEL PCA+PCF'!$C26</f>
        <v>159.58487833333299</v>
      </c>
      <c r="G27" s="18">
        <f>+'[6]ENEL PCA+PCF'!$C26</f>
        <v>163.09411666666699</v>
      </c>
      <c r="H27" s="18">
        <f>+'[7]ENEL PCA+PCF'!$C26</f>
        <v>165.132053333333</v>
      </c>
      <c r="I27" s="18">
        <f>+'[8]ENEL PCA+PCF'!$C26</f>
        <v>162.941493333333</v>
      </c>
      <c r="J27" s="18">
        <f>+'[9]ENEL PCA+PCF'!$C26</f>
        <v>155.505278333333</v>
      </c>
      <c r="K27" s="18">
        <f>+'[10]ENEL PCA+PCF'!$C26</f>
        <v>153.19282833333301</v>
      </c>
      <c r="L27" s="18">
        <f>+'[11]ENEL PCA+PCF'!$C26</f>
        <v>159.328</v>
      </c>
      <c r="M27" s="18">
        <f>+'[12]ENEL PCA+PCF'!$C26</f>
        <v>163.38126500000001</v>
      </c>
      <c r="N27" s="18">
        <f>+'[13]ENEL PCA+PCF'!$C26</f>
        <v>162.11805166666699</v>
      </c>
      <c r="O27" s="18">
        <f>+'[14]ENEL PCA+PCF'!$C26</f>
        <v>161.960241666667</v>
      </c>
      <c r="P27" s="18">
        <f>+'[15]ENEL PCA+PCF'!$C26</f>
        <v>153.35</v>
      </c>
      <c r="Q27" s="18">
        <f>+'[16]ENEL PCA+PCF'!$C26</f>
        <v>151.93977166666701</v>
      </c>
      <c r="R27" s="18">
        <f>+'[17]ENEL PCA+PCF'!$C26</f>
        <v>153.29</v>
      </c>
      <c r="S27" s="18">
        <f>+'[18]ENEL PCA+PCF'!$C26</f>
        <v>160.700193333333</v>
      </c>
      <c r="T27" s="18">
        <f>+'[19]ENEL PCA+PCF'!$C26</f>
        <v>160.675141666667</v>
      </c>
      <c r="U27" s="18">
        <f>+'[20]ENEL PCA+PCF'!$C26</f>
        <v>156.86944333333301</v>
      </c>
      <c r="V27" s="18">
        <f>+'[21]ENEL PCA+PCF'!$C26</f>
        <v>155.63397333333299</v>
      </c>
      <c r="W27" s="18">
        <f>+'[22]ENEL PCA+PCF'!$C26</f>
        <v>153.808361666667</v>
      </c>
      <c r="X27" s="18">
        <f>+'[23]ENEL PCA+PCF'!$C26</f>
        <v>152.2396</v>
      </c>
      <c r="Y27" s="18">
        <f>+'[24]ENEL PCA+PCF'!$C26</f>
        <v>152.94</v>
      </c>
      <c r="Z27" s="18">
        <f>+'[25]ENEL PCA+PCF'!$C26</f>
        <v>153.927975</v>
      </c>
      <c r="AA27" s="18">
        <f>+'[26]ENEL PCA+PCF'!$C26</f>
        <v>164.43426666666701</v>
      </c>
      <c r="AB27" s="18">
        <f>+'[27]ENEL PCA+PCF'!$C26</f>
        <v>159.53200000000001</v>
      </c>
      <c r="AC27" s="18">
        <f>+'[28]ENEL PCA+PCF'!$C26</f>
        <v>151.996663333333</v>
      </c>
      <c r="AD27" s="18">
        <f>+'[29]ENEL PCA+PCF'!$C26</f>
        <v>156.642253333333</v>
      </c>
      <c r="AE27" s="18">
        <f>+'[30]ENEL PCA+PCF'!$C26</f>
        <v>151.739</v>
      </c>
      <c r="AF27" s="18">
        <f>+'[31]ENEL PCA+PCF'!$C26</f>
        <v>151.739</v>
      </c>
      <c r="AG27" s="18">
        <f>+'[32]ENEL PCA+PCF'!$C26</f>
        <v>151.86960833333299</v>
      </c>
    </row>
    <row r="28" spans="1:108" ht="20.100000000000001" customHeight="1" x14ac:dyDescent="0.2">
      <c r="A28" s="16"/>
      <c r="B28" s="17">
        <v>0.66666666666666696</v>
      </c>
      <c r="C28" s="18">
        <f>+'[2]ENEL PCA+PCF'!$C27</f>
        <v>152.92450500000001</v>
      </c>
      <c r="D28" s="18">
        <f>+'[3]ENEL PCA+PCF'!$C27</f>
        <v>152.39727999999999</v>
      </c>
      <c r="E28" s="18">
        <f>+'[4]ENEL PCA+PCF'!$C27</f>
        <v>162.93247</v>
      </c>
      <c r="F28" s="18">
        <f>+'[5]ENEL PCA+PCF'!$C27</f>
        <v>164.809378333333</v>
      </c>
      <c r="G28" s="18">
        <f>+'[6]ENEL PCA+PCF'!$C27</f>
        <v>163.23008833333299</v>
      </c>
      <c r="H28" s="18">
        <f>+'[7]ENEL PCA+PCF'!$C27</f>
        <v>165.21272833333299</v>
      </c>
      <c r="I28" s="18">
        <f>+'[8]ENEL PCA+PCF'!$C27</f>
        <v>162.9864</v>
      </c>
      <c r="J28" s="18">
        <f>+'[9]ENEL PCA+PCF'!$C27</f>
        <v>156.39664166666699</v>
      </c>
      <c r="K28" s="18">
        <f>+'[10]ENEL PCA+PCF'!$C27</f>
        <v>148.74600333333299</v>
      </c>
      <c r="L28" s="18">
        <f>+'[11]ENEL PCA+PCF'!$C27</f>
        <v>159.07635999999999</v>
      </c>
      <c r="M28" s="18">
        <f>+'[12]ENEL PCA+PCF'!$C27</f>
        <v>162.72849666666701</v>
      </c>
      <c r="N28" s="18">
        <f>+'[13]ENEL PCA+PCF'!$C27</f>
        <v>161.78973666666701</v>
      </c>
      <c r="O28" s="18">
        <f>+'[14]ENEL PCA+PCF'!$C27</f>
        <v>162.012611666667</v>
      </c>
      <c r="P28" s="18">
        <f>+'[15]ENEL PCA+PCF'!$C27</f>
        <v>157.517458333333</v>
      </c>
      <c r="Q28" s="18">
        <f>+'[16]ENEL PCA+PCF'!$C27</f>
        <v>152.648055</v>
      </c>
      <c r="R28" s="18">
        <f>+'[17]ENEL PCA+PCF'!$C27</f>
        <v>153.29</v>
      </c>
      <c r="S28" s="18">
        <f>+'[18]ENEL PCA+PCF'!$C27</f>
        <v>160.71021999999999</v>
      </c>
      <c r="T28" s="18">
        <f>+'[19]ENEL PCA+PCF'!$C27</f>
        <v>160.732808333333</v>
      </c>
      <c r="U28" s="18">
        <f>+'[20]ENEL PCA+PCF'!$C27</f>
        <v>152.94</v>
      </c>
      <c r="V28" s="18">
        <f>+'[21]ENEL PCA+PCF'!$C27</f>
        <v>157.88190333333301</v>
      </c>
      <c r="W28" s="18">
        <f>+'[22]ENEL PCA+PCF'!$C27</f>
        <v>154.76930666666701</v>
      </c>
      <c r="X28" s="18">
        <f>+'[23]ENEL PCA+PCF'!$C27</f>
        <v>152.24459999999999</v>
      </c>
      <c r="Y28" s="18">
        <f>+'[24]ENEL PCA+PCF'!$C27</f>
        <v>152.94</v>
      </c>
      <c r="Z28" s="18">
        <f>+'[25]ENEL PCA+PCF'!$C27</f>
        <v>154.31935999999999</v>
      </c>
      <c r="AA28" s="18">
        <f>+'[26]ENEL PCA+PCF'!$C27</f>
        <v>161.293636666667</v>
      </c>
      <c r="AB28" s="18">
        <f>+'[27]ENEL PCA+PCF'!$C27</f>
        <v>156.61847</v>
      </c>
      <c r="AC28" s="18">
        <f>+'[28]ENEL PCA+PCF'!$C27</f>
        <v>151.78805333333301</v>
      </c>
      <c r="AD28" s="18">
        <f>+'[29]ENEL PCA+PCF'!$C27</f>
        <v>156.06218166666699</v>
      </c>
      <c r="AE28" s="18">
        <f>+'[30]ENEL PCA+PCF'!$C27</f>
        <v>151.739</v>
      </c>
      <c r="AF28" s="18">
        <f>+'[31]ENEL PCA+PCF'!$C27</f>
        <v>151.739</v>
      </c>
      <c r="AG28" s="18">
        <f>+'[32]ENEL PCA+PCF'!$C27</f>
        <v>150.42400000000001</v>
      </c>
    </row>
    <row r="29" spans="1:108" ht="20.100000000000001" customHeight="1" x14ac:dyDescent="0.2">
      <c r="A29" s="16"/>
      <c r="B29" s="17">
        <v>0.70833333333333304</v>
      </c>
      <c r="C29" s="18">
        <f>+'[2]ENEL PCA+PCF'!$C28</f>
        <v>148.00633999999999</v>
      </c>
      <c r="D29" s="18">
        <f>+'[3]ENEL PCA+PCF'!$C28</f>
        <v>147.93165999999999</v>
      </c>
      <c r="E29" s="18">
        <f>+'[4]ENEL PCA+PCF'!$C28</f>
        <v>159.26140333333299</v>
      </c>
      <c r="F29" s="18">
        <f>+'[5]ENEL PCA+PCF'!$C28</f>
        <v>163.70414666666699</v>
      </c>
      <c r="G29" s="18">
        <f>+'[6]ENEL PCA+PCF'!$C28</f>
        <v>159.46425666666701</v>
      </c>
      <c r="H29" s="18">
        <f>+'[7]ENEL PCA+PCF'!$C28</f>
        <v>167.772811666667</v>
      </c>
      <c r="I29" s="18">
        <f>+'[8]ENEL PCA+PCF'!$C28</f>
        <v>163.86318499999999</v>
      </c>
      <c r="J29" s="18">
        <f>+'[9]ENEL PCA+PCF'!$C28</f>
        <v>154.56784999999999</v>
      </c>
      <c r="K29" s="18">
        <f>+'[10]ENEL PCA+PCF'!$C28</f>
        <v>148.42982000000001</v>
      </c>
      <c r="L29" s="18">
        <f>+'[11]ENEL PCA+PCF'!$C28</f>
        <v>153.35</v>
      </c>
      <c r="M29" s="18">
        <f>+'[12]ENEL PCA+PCF'!$C28</f>
        <v>163.91013000000001</v>
      </c>
      <c r="N29" s="18">
        <f>+'[13]ENEL PCA+PCF'!$C28</f>
        <v>163.88533166666701</v>
      </c>
      <c r="O29" s="18">
        <f>+'[14]ENEL PCA+PCF'!$C28</f>
        <v>162.51529500000001</v>
      </c>
      <c r="P29" s="18">
        <f>+'[15]ENEL PCA+PCF'!$C28</f>
        <v>153.35</v>
      </c>
      <c r="Q29" s="18">
        <f>+'[16]ENEL PCA+PCF'!$C28</f>
        <v>153.006638333333</v>
      </c>
      <c r="R29" s="18">
        <f>+'[17]ENEL PCA+PCF'!$C28</f>
        <v>153.39169000000001</v>
      </c>
      <c r="S29" s="18">
        <f>+'[18]ENEL PCA+PCF'!$C28</f>
        <v>160.84256666666701</v>
      </c>
      <c r="T29" s="18">
        <f>+'[19]ENEL PCA+PCF'!$C28</f>
        <v>160.91366500000001</v>
      </c>
      <c r="U29" s="18">
        <f>+'[20]ENEL PCA+PCF'!$C28</f>
        <v>152.86698166666699</v>
      </c>
      <c r="V29" s="18">
        <f>+'[21]ENEL PCA+PCF'!$C28</f>
        <v>152.90575999999999</v>
      </c>
      <c r="W29" s="18">
        <f>+'[22]ENEL PCA+PCF'!$C28</f>
        <v>152.77492166666701</v>
      </c>
      <c r="X29" s="18">
        <f>+'[23]ENEL PCA+PCF'!$C28</f>
        <v>150.6242</v>
      </c>
      <c r="Y29" s="18">
        <f>+'[24]ENEL PCA+PCF'!$C28</f>
        <v>152.94</v>
      </c>
      <c r="Z29" s="18">
        <f>+'[25]ENEL PCA+PCF'!$C28</f>
        <v>155.160181666667</v>
      </c>
      <c r="AA29" s="18">
        <f>+'[26]ENEL PCA+PCF'!$C28</f>
        <v>162.44841666666699</v>
      </c>
      <c r="AB29" s="18">
        <f>+'[27]ENEL PCA+PCF'!$C28</f>
        <v>154.84137833333301</v>
      </c>
      <c r="AC29" s="18">
        <f>+'[28]ENEL PCA+PCF'!$C28</f>
        <v>152.058846666666</v>
      </c>
      <c r="AD29" s="18">
        <f>+'[29]ENEL PCA+PCF'!$C28</f>
        <v>154.34997166666599</v>
      </c>
      <c r="AE29" s="18">
        <f>+'[30]ENEL PCA+PCF'!$C28</f>
        <v>151.739</v>
      </c>
      <c r="AF29" s="18">
        <f>+'[31]ENEL PCA+PCF'!$C28</f>
        <v>150.06389833333299</v>
      </c>
      <c r="AG29" s="18">
        <f>+'[32]ENEL PCA+PCF'!$C28</f>
        <v>152.56370166666699</v>
      </c>
    </row>
    <row r="30" spans="1:108" ht="20.100000000000001" customHeight="1" x14ac:dyDescent="0.2">
      <c r="A30" s="16"/>
      <c r="B30" s="17">
        <v>0.75</v>
      </c>
      <c r="C30" s="18">
        <f>+'[2]ENEL PCA+PCF'!$C29</f>
        <v>149.458818333333</v>
      </c>
      <c r="D30" s="18">
        <f>+'[3]ENEL PCA+PCF'!$C29</f>
        <v>143.349641666667</v>
      </c>
      <c r="E30" s="18">
        <f>+'[4]ENEL PCA+PCF'!$C29</f>
        <v>155.98795166666699</v>
      </c>
      <c r="F30" s="18">
        <f>+'[5]ENEL PCA+PCF'!$C29</f>
        <v>154.56800000000001</v>
      </c>
      <c r="G30" s="18">
        <f>+'[6]ENEL PCA+PCF'!$C29</f>
        <v>156.21109666666601</v>
      </c>
      <c r="H30" s="18">
        <f>+'[7]ENEL PCA+PCF'!$C29</f>
        <v>162.917358333333</v>
      </c>
      <c r="I30" s="18">
        <f>+'[8]ENEL PCA+PCF'!$C29</f>
        <v>158.56294666666699</v>
      </c>
      <c r="J30" s="18">
        <f>+'[9]ENEL PCA+PCF'!$C29</f>
        <v>154.561528333333</v>
      </c>
      <c r="K30" s="18">
        <f>+'[10]ENEL PCA+PCF'!$C29</f>
        <v>152.010155</v>
      </c>
      <c r="L30" s="18">
        <f>+'[11]ENEL PCA+PCF'!$C29</f>
        <v>153.220718333333</v>
      </c>
      <c r="M30" s="18">
        <f>+'[12]ENEL PCA+PCF'!$C29</f>
        <v>156.13283833333301</v>
      </c>
      <c r="N30" s="18">
        <f>+'[13]ENEL PCA+PCF'!$C29</f>
        <v>157.043268333333</v>
      </c>
      <c r="O30" s="18">
        <f>+'[14]ENEL PCA+PCF'!$C29</f>
        <v>154.52939333333401</v>
      </c>
      <c r="P30" s="18">
        <f>+'[15]ENEL PCA+PCF'!$C29</f>
        <v>152.96205333333299</v>
      </c>
      <c r="Q30" s="18">
        <f>+'[16]ENEL PCA+PCF'!$C29</f>
        <v>155.59700000000001</v>
      </c>
      <c r="R30" s="18">
        <f>+'[17]ENEL PCA+PCF'!$C29</f>
        <v>147.929538333333</v>
      </c>
      <c r="S30" s="18">
        <f>+'[18]ENEL PCA+PCF'!$C29</f>
        <v>162.231965</v>
      </c>
      <c r="T30" s="18">
        <f>+'[19]ENEL PCA+PCF'!$C29</f>
        <v>156.57390333333299</v>
      </c>
      <c r="U30" s="18">
        <f>+'[20]ENEL PCA+PCF'!$C29</f>
        <v>152.27086499999999</v>
      </c>
      <c r="V30" s="18">
        <f>+'[21]ENEL PCA+PCF'!$C29</f>
        <v>152.528901666667</v>
      </c>
      <c r="W30" s="18">
        <f>+'[22]ENEL PCA+PCF'!$C29</f>
        <v>152.27964</v>
      </c>
      <c r="X30" s="18">
        <f>+'[23]ENEL PCA+PCF'!$C29</f>
        <v>149.12600499999999</v>
      </c>
      <c r="Y30" s="18">
        <f>+'[24]ENEL PCA+PCF'!$C29</f>
        <v>152.94</v>
      </c>
      <c r="Z30" s="18">
        <f>+'[25]ENEL PCA+PCF'!$C29</f>
        <v>152.32</v>
      </c>
      <c r="AA30" s="18">
        <f>+'[26]ENEL PCA+PCF'!$C29</f>
        <v>162.833188333333</v>
      </c>
      <c r="AB30" s="18">
        <f>+'[27]ENEL PCA+PCF'!$C29</f>
        <v>151.739</v>
      </c>
      <c r="AC30" s="18">
        <f>+'[28]ENEL PCA+PCF'!$C29</f>
        <v>153.02530666666701</v>
      </c>
      <c r="AD30" s="18">
        <f>+'[29]ENEL PCA+PCF'!$C29</f>
        <v>151.739</v>
      </c>
      <c r="AE30" s="18">
        <f>+'[30]ENEL PCA+PCF'!$C29</f>
        <v>152.05984833333301</v>
      </c>
      <c r="AF30" s="18">
        <f>+'[31]ENEL PCA+PCF'!$C29</f>
        <v>147.998623333333</v>
      </c>
      <c r="AG30" s="18">
        <f>+'[32]ENEL PCA+PCF'!$C29</f>
        <v>149.17431833333299</v>
      </c>
    </row>
    <row r="31" spans="1:108" ht="20.100000000000001" customHeight="1" x14ac:dyDescent="0.2">
      <c r="A31" s="16"/>
      <c r="B31" s="17">
        <v>0.79166666666666696</v>
      </c>
      <c r="C31" s="18">
        <f>+'[2]ENEL PCA+PCF'!$C30</f>
        <v>153.171578333333</v>
      </c>
      <c r="D31" s="18">
        <f>+'[3]ENEL PCA+PCF'!$C30</f>
        <v>153.9665</v>
      </c>
      <c r="E31" s="18">
        <f>+'[4]ENEL PCA+PCF'!$C30</f>
        <v>155.30499666666699</v>
      </c>
      <c r="F31" s="18">
        <f>+'[5]ENEL PCA+PCF'!$C30</f>
        <v>158.836238333333</v>
      </c>
      <c r="G31" s="18">
        <f>+'[6]ENEL PCA+PCF'!$C30</f>
        <v>161.51386833333299</v>
      </c>
      <c r="H31" s="18">
        <f>+'[7]ENEL PCA+PCF'!$C30</f>
        <v>168.010218333333</v>
      </c>
      <c r="I31" s="18">
        <f>+'[8]ENEL PCA+PCF'!$C30</f>
        <v>158.288931666667</v>
      </c>
      <c r="J31" s="18">
        <f>+'[9]ENEL PCA+PCF'!$C30</f>
        <v>158.13157000000001</v>
      </c>
      <c r="K31" s="18">
        <f>+'[10]ENEL PCA+PCF'!$C30</f>
        <v>154.41542000000001</v>
      </c>
      <c r="L31" s="18">
        <f>+'[11]ENEL PCA+PCF'!$C30</f>
        <v>153.34</v>
      </c>
      <c r="M31" s="18">
        <f>+'[12]ENEL PCA+PCF'!$C30</f>
        <v>162.655818333333</v>
      </c>
      <c r="N31" s="18">
        <f>+'[13]ENEL PCA+PCF'!$C30</f>
        <v>167.53024500000001</v>
      </c>
      <c r="O31" s="18">
        <f>+'[14]ENEL PCA+PCF'!$C30</f>
        <v>154.02797333333299</v>
      </c>
      <c r="P31" s="18">
        <f>+'[15]ENEL PCA+PCF'!$C30</f>
        <v>153.35</v>
      </c>
      <c r="Q31" s="18">
        <f>+'[16]ENEL PCA+PCF'!$C30</f>
        <v>153.29</v>
      </c>
      <c r="R31" s="18">
        <f>+'[17]ENEL PCA+PCF'!$C30</f>
        <v>153.440521666667</v>
      </c>
      <c r="S31" s="18">
        <f>+'[18]ENEL PCA+PCF'!$C30</f>
        <v>165.523776666667</v>
      </c>
      <c r="T31" s="18">
        <f>+'[19]ENEL PCA+PCF'!$C30</f>
        <v>159.76834333333301</v>
      </c>
      <c r="U31" s="18">
        <f>+'[20]ENEL PCA+PCF'!$C30</f>
        <v>152.870035</v>
      </c>
      <c r="V31" s="18">
        <f>+'[21]ENEL PCA+PCF'!$C30</f>
        <v>154.49862999999999</v>
      </c>
      <c r="W31" s="18">
        <f>+'[22]ENEL PCA+PCF'!$C30</f>
        <v>155.902048333333</v>
      </c>
      <c r="X31" s="18">
        <f>+'[23]ENEL PCA+PCF'!$C30</f>
        <v>153.40651500000001</v>
      </c>
      <c r="Y31" s="18">
        <f>+'[24]ENEL PCA+PCF'!$C30</f>
        <v>157.73331166666699</v>
      </c>
      <c r="Z31" s="18">
        <f>+'[25]ENEL PCA+PCF'!$C30</f>
        <v>155.36970500000001</v>
      </c>
      <c r="AA31" s="18">
        <f>+'[26]ENEL PCA+PCF'!$C30</f>
        <v>163.96889166666699</v>
      </c>
      <c r="AB31" s="18">
        <f>+'[27]ENEL PCA+PCF'!$C30</f>
        <v>153.29466500000001</v>
      </c>
      <c r="AC31" s="18">
        <f>+'[28]ENEL PCA+PCF'!$C30</f>
        <v>153.12940333333299</v>
      </c>
      <c r="AD31" s="18">
        <f>+'[29]ENEL PCA+PCF'!$C30</f>
        <v>157.33690999999999</v>
      </c>
      <c r="AE31" s="18">
        <f>+'[30]ENEL PCA+PCF'!$C30</f>
        <v>152.03598500000001</v>
      </c>
      <c r="AF31" s="18">
        <f>+'[31]ENEL PCA+PCF'!$C30</f>
        <v>152.82046666666599</v>
      </c>
      <c r="AG31" s="18">
        <f>+'[32]ENEL PCA+PCF'!$C30</f>
        <v>149.46430166666701</v>
      </c>
      <c r="DD31" s="19"/>
    </row>
    <row r="32" spans="1:108" ht="20.100000000000001" customHeight="1" x14ac:dyDescent="0.2">
      <c r="A32" s="16"/>
      <c r="B32" s="17">
        <v>0.83333333333333304</v>
      </c>
      <c r="C32" s="18">
        <f>+'[2]ENEL PCA+PCF'!$C31</f>
        <v>154.45678833333301</v>
      </c>
      <c r="D32" s="18">
        <f>+'[3]ENEL PCA+PCF'!$C31</f>
        <v>154.24</v>
      </c>
      <c r="E32" s="18">
        <f>+'[4]ENEL PCA+PCF'!$C31</f>
        <v>157.285163333333</v>
      </c>
      <c r="F32" s="18">
        <f>+'[5]ENEL PCA+PCF'!$C31</f>
        <v>161.486883333333</v>
      </c>
      <c r="G32" s="18">
        <f>+'[6]ENEL PCA+PCF'!$C31</f>
        <v>159.58698833333301</v>
      </c>
      <c r="H32" s="18">
        <f>+'[7]ENEL PCA+PCF'!$C31</f>
        <v>166.01560166666701</v>
      </c>
      <c r="I32" s="18">
        <f>+'[8]ENEL PCA+PCF'!$C31</f>
        <v>163.73702499999999</v>
      </c>
      <c r="J32" s="18">
        <f>+'[9]ENEL PCA+PCF'!$C31</f>
        <v>156.60642666666701</v>
      </c>
      <c r="K32" s="18">
        <f>+'[10]ENEL PCA+PCF'!$C31</f>
        <v>154.56</v>
      </c>
      <c r="L32" s="18">
        <f>+'[11]ENEL PCA+PCF'!$C31</f>
        <v>156.196638333333</v>
      </c>
      <c r="M32" s="18">
        <f>+'[12]ENEL PCA+PCF'!$C31</f>
        <v>167.46232166666701</v>
      </c>
      <c r="N32" s="18">
        <f>+'[13]ENEL PCA+PCF'!$C31</f>
        <v>168.59090166666701</v>
      </c>
      <c r="O32" s="18">
        <f>+'[14]ENEL PCA+PCF'!$C31</f>
        <v>154.47232</v>
      </c>
      <c r="P32" s="18">
        <f>+'[15]ENEL PCA+PCF'!$C31</f>
        <v>157.138971666667</v>
      </c>
      <c r="Q32" s="18">
        <f>+'[16]ENEL PCA+PCF'!$C31</f>
        <v>153.315</v>
      </c>
      <c r="R32" s="18">
        <f>+'[17]ENEL PCA+PCF'!$C31</f>
        <v>156.67846666666699</v>
      </c>
      <c r="S32" s="18">
        <f>+'[18]ENEL PCA+PCF'!$C31</f>
        <v>161.698178333333</v>
      </c>
      <c r="T32" s="18">
        <f>+'[19]ENEL PCA+PCF'!$C31</f>
        <v>154.661528333333</v>
      </c>
      <c r="U32" s="18">
        <f>+'[20]ENEL PCA+PCF'!$C31</f>
        <v>154.21546833333301</v>
      </c>
      <c r="V32" s="18">
        <f>+'[21]ENEL PCA+PCF'!$C31</f>
        <v>155.689623333333</v>
      </c>
      <c r="W32" s="18">
        <f>+'[22]ENEL PCA+PCF'!$C31</f>
        <v>155.78033500000001</v>
      </c>
      <c r="X32" s="18">
        <f>+'[23]ENEL PCA+PCF'!$C31</f>
        <v>152.94</v>
      </c>
      <c r="Y32" s="18">
        <f>+'[24]ENEL PCA+PCF'!$C31</f>
        <v>154.21966</v>
      </c>
      <c r="Z32" s="18">
        <f>+'[25]ENEL PCA+PCF'!$C31</f>
        <v>153.39720500000001</v>
      </c>
      <c r="AA32" s="18">
        <f>+'[26]ENEL PCA+PCF'!$C31</f>
        <v>162.151841666667</v>
      </c>
      <c r="AB32" s="18">
        <f>+'[27]ENEL PCA+PCF'!$C31</f>
        <v>151.739</v>
      </c>
      <c r="AC32" s="18">
        <f>+'[28]ENEL PCA+PCF'!$C31</f>
        <v>151.739</v>
      </c>
      <c r="AD32" s="18">
        <f>+'[29]ENEL PCA+PCF'!$C31</f>
        <v>154.65728833333301</v>
      </c>
      <c r="AE32" s="18">
        <f>+'[30]ENEL PCA+PCF'!$C31</f>
        <v>151.739</v>
      </c>
      <c r="AF32" s="18">
        <f>+'[31]ENEL PCA+PCF'!$C31</f>
        <v>151.70751833333301</v>
      </c>
      <c r="AG32" s="18">
        <f>+'[32]ENEL PCA+PCF'!$C31</f>
        <v>156.586453333333</v>
      </c>
    </row>
    <row r="33" spans="1:62" ht="20.100000000000001" customHeight="1" x14ac:dyDescent="0.2">
      <c r="A33" s="16"/>
      <c r="B33" s="17">
        <v>0.875</v>
      </c>
      <c r="C33" s="18">
        <f>+'[2]ENEL PCA+PCF'!$C32</f>
        <v>154.054</v>
      </c>
      <c r="D33" s="18">
        <f>+'[3]ENEL PCA+PCF'!$C32</f>
        <v>154.24</v>
      </c>
      <c r="E33" s="18">
        <f>+'[4]ENEL PCA+PCF'!$C32</f>
        <v>154.56800000000001</v>
      </c>
      <c r="F33" s="18">
        <f>+'[5]ENEL PCA+PCF'!$C32</f>
        <v>159.09875500000001</v>
      </c>
      <c r="G33" s="18">
        <f>+'[6]ENEL PCA+PCF'!$C32</f>
        <v>156.355391666667</v>
      </c>
      <c r="H33" s="18">
        <f>+'[7]ENEL PCA+PCF'!$C32</f>
        <v>166.67599833333301</v>
      </c>
      <c r="I33" s="18">
        <f>+'[8]ENEL PCA+PCF'!$C32</f>
        <v>154.56800000000001</v>
      </c>
      <c r="J33" s="18">
        <f>+'[9]ENEL PCA+PCF'!$C32</f>
        <v>154.56800000000001</v>
      </c>
      <c r="K33" s="18">
        <f>+'[10]ENEL PCA+PCF'!$C32</f>
        <v>154.56</v>
      </c>
      <c r="L33" s="18">
        <f>+'[11]ENEL PCA+PCF'!$C32</f>
        <v>153.35</v>
      </c>
      <c r="M33" s="18">
        <f>+'[12]ENEL PCA+PCF'!$C32</f>
        <v>154.67948833333401</v>
      </c>
      <c r="N33" s="18">
        <f>+'[13]ENEL PCA+PCF'!$C32</f>
        <v>156.21435333333301</v>
      </c>
      <c r="O33" s="18">
        <f>+'[14]ENEL PCA+PCF'!$C32</f>
        <v>153.35</v>
      </c>
      <c r="P33" s="18">
        <f>+'[15]ENEL PCA+PCF'!$C32</f>
        <v>153.35</v>
      </c>
      <c r="Q33" s="18">
        <f>+'[16]ENEL PCA+PCF'!$C32</f>
        <v>153.315</v>
      </c>
      <c r="R33" s="18">
        <f>+'[17]ENEL PCA+PCF'!$C32</f>
        <v>153.29</v>
      </c>
      <c r="S33" s="18">
        <f>+'[18]ENEL PCA+PCF'!$C32</f>
        <v>163.945416666667</v>
      </c>
      <c r="T33" s="18">
        <f>+'[19]ENEL PCA+PCF'!$C32</f>
        <v>152.94</v>
      </c>
      <c r="U33" s="18">
        <f>+'[20]ENEL PCA+PCF'!$C32</f>
        <v>152.94</v>
      </c>
      <c r="V33" s="18">
        <f>+'[21]ENEL PCA+PCF'!$C32</f>
        <v>152.87450833333301</v>
      </c>
      <c r="W33" s="18">
        <f>+'[22]ENEL PCA+PCF'!$C32</f>
        <v>153.307965</v>
      </c>
      <c r="X33" s="18">
        <f>+'[23]ENEL PCA+PCF'!$C32</f>
        <v>152.22200000000001</v>
      </c>
      <c r="Y33" s="18">
        <f>+'[24]ENEL PCA+PCF'!$C32</f>
        <v>155.800068333333</v>
      </c>
      <c r="Z33" s="18">
        <f>+'[25]ENEL PCA+PCF'!$C32</f>
        <v>153.37052333333301</v>
      </c>
      <c r="AA33" s="18">
        <f>+'[26]ENEL PCA+PCF'!$C32</f>
        <v>155.61955166666701</v>
      </c>
      <c r="AB33" s="18">
        <f>+'[27]ENEL PCA+PCF'!$C32</f>
        <v>151.739</v>
      </c>
      <c r="AC33" s="18">
        <f>+'[28]ENEL PCA+PCF'!$C32</f>
        <v>151.669183333333</v>
      </c>
      <c r="AD33" s="18">
        <f>+'[29]ENEL PCA+PCF'!$C32</f>
        <v>154.624415</v>
      </c>
      <c r="AE33" s="18">
        <f>+'[30]ENEL PCA+PCF'!$C32</f>
        <v>151.69611333333299</v>
      </c>
      <c r="AF33" s="18">
        <f>+'[31]ENEL PCA+PCF'!$C32</f>
        <v>153.96535333333301</v>
      </c>
      <c r="AG33" s="18">
        <f>+'[32]ENEL PCA+PCF'!$C32</f>
        <v>150.42400000000001</v>
      </c>
    </row>
    <row r="34" spans="1:62" ht="20.100000000000001" customHeight="1" x14ac:dyDescent="0.2">
      <c r="A34" s="16"/>
      <c r="B34" s="17">
        <v>0.91666666666666696</v>
      </c>
      <c r="C34" s="18">
        <f>+'[2]ENEL PCA+PCF'!$C33</f>
        <v>148.2115</v>
      </c>
      <c r="D34" s="18">
        <f>+'[3]ENEL PCA+PCF'!$C33</f>
        <v>150.251881666667</v>
      </c>
      <c r="E34" s="18">
        <f>+'[4]ENEL PCA+PCF'!$C33</f>
        <v>154.324346666667</v>
      </c>
      <c r="F34" s="18">
        <f>+'[5]ENEL PCA+PCF'!$C33</f>
        <v>155.821478333333</v>
      </c>
      <c r="G34" s="18">
        <f>+'[6]ENEL PCA+PCF'!$C33</f>
        <v>154.56800000000001</v>
      </c>
      <c r="H34" s="18">
        <f>+'[7]ENEL PCA+PCF'!$C33</f>
        <v>158.11724000000001</v>
      </c>
      <c r="I34" s="18">
        <f>+'[8]ENEL PCA+PCF'!$C33</f>
        <v>154.56800000000001</v>
      </c>
      <c r="J34" s="18">
        <f>+'[9]ENEL PCA+PCF'!$C33</f>
        <v>154.56</v>
      </c>
      <c r="K34" s="18">
        <f>+'[10]ENEL PCA+PCF'!$C33</f>
        <v>154.56</v>
      </c>
      <c r="L34" s="18">
        <f>+'[11]ENEL PCA+PCF'!$C33</f>
        <v>152.83312000000001</v>
      </c>
      <c r="M34" s="18">
        <f>+'[12]ENEL PCA+PCF'!$C33</f>
        <v>153.22041166666699</v>
      </c>
      <c r="N34" s="18">
        <f>+'[13]ENEL PCA+PCF'!$C33</f>
        <v>153.35</v>
      </c>
      <c r="O34" s="18">
        <f>+'[14]ENEL PCA+PCF'!$C33</f>
        <v>153.24061666666699</v>
      </c>
      <c r="P34" s="18">
        <f>+'[15]ENEL PCA+PCF'!$C33</f>
        <v>153.67154833333299</v>
      </c>
      <c r="Q34" s="18">
        <f>+'[16]ENEL PCA+PCF'!$C33</f>
        <v>153.29</v>
      </c>
      <c r="R34" s="18">
        <f>+'[17]ENEL PCA+PCF'!$C33</f>
        <v>152.56310666666701</v>
      </c>
      <c r="S34" s="18">
        <f>+'[18]ENEL PCA+PCF'!$C33</f>
        <v>152.22200000000001</v>
      </c>
      <c r="T34" s="18">
        <f>+'[19]ENEL PCA+PCF'!$C33</f>
        <v>151.889931666667</v>
      </c>
      <c r="U34" s="18">
        <f>+'[20]ENEL PCA+PCF'!$C33</f>
        <v>152.66901999999999</v>
      </c>
      <c r="V34" s="18">
        <f>+'[21]ENEL PCA+PCF'!$C33</f>
        <v>155.77169499999999</v>
      </c>
      <c r="W34" s="18">
        <f>+'[22]ENEL PCA+PCF'!$C33</f>
        <v>154.290335</v>
      </c>
      <c r="X34" s="18">
        <f>+'[23]ENEL PCA+PCF'!$C33</f>
        <v>152.22200000000001</v>
      </c>
      <c r="Y34" s="18">
        <f>+'[24]ENEL PCA+PCF'!$C33</f>
        <v>158.208665</v>
      </c>
      <c r="Z34" s="18">
        <f>+'[25]ENEL PCA+PCF'!$C33</f>
        <v>152.20492666666601</v>
      </c>
      <c r="AA34" s="18">
        <f>+'[26]ENEL PCA+PCF'!$C33</f>
        <v>151.739</v>
      </c>
      <c r="AB34" s="18">
        <f>+'[27]ENEL PCA+PCF'!$C33</f>
        <v>151.55810333333301</v>
      </c>
      <c r="AC34" s="18">
        <f>+'[28]ENEL PCA+PCF'!$C33</f>
        <v>154.09367</v>
      </c>
      <c r="AD34" s="18">
        <f>+'[29]ENEL PCA+PCF'!$C33</f>
        <v>155.50708333333299</v>
      </c>
      <c r="AE34" s="18">
        <f>+'[30]ENEL PCA+PCF'!$C33</f>
        <v>153.96622333333301</v>
      </c>
      <c r="AF34" s="18">
        <f>+'[31]ENEL PCA+PCF'!$C33</f>
        <v>151.17957166666699</v>
      </c>
      <c r="AG34" s="18">
        <f>+'[32]ENEL PCA+PCF'!$C33</f>
        <v>150.42400000000001</v>
      </c>
    </row>
    <row r="35" spans="1:62" ht="20.100000000000001" customHeight="1" x14ac:dyDescent="0.2">
      <c r="A35" s="16"/>
      <c r="B35" s="17">
        <v>0.95833333333333304</v>
      </c>
      <c r="C35" s="18">
        <f>+'[2]ENEL PCA+PCF'!$C34</f>
        <v>147.04300000000001</v>
      </c>
      <c r="D35" s="18">
        <f>+'[3]ENEL PCA+PCF'!$C34</f>
        <v>143.48054999999999</v>
      </c>
      <c r="E35" s="18">
        <f>+'[4]ENEL PCA+PCF'!$C34</f>
        <v>148.97659166666699</v>
      </c>
      <c r="F35" s="18">
        <f>+'[5]ENEL PCA+PCF'!$C34</f>
        <v>149.6267</v>
      </c>
      <c r="G35" s="18">
        <f>+'[6]ENEL PCA+PCF'!$C34</f>
        <v>153.25934000000001</v>
      </c>
      <c r="H35" s="18">
        <f>+'[7]ENEL PCA+PCF'!$C34</f>
        <v>153.23791333333301</v>
      </c>
      <c r="I35" s="18">
        <f>+'[8]ENEL PCA+PCF'!$C34</f>
        <v>148.71090000000001</v>
      </c>
      <c r="J35" s="18">
        <f>+'[9]ENEL PCA+PCF'!$C34</f>
        <v>149.21798833333301</v>
      </c>
      <c r="K35" s="18">
        <f>+'[10]ENEL PCA+PCF'!$C34</f>
        <v>150.66498000000001</v>
      </c>
      <c r="L35" s="18">
        <f>+'[11]ENEL PCA+PCF'!$C34</f>
        <v>147.76708333333301</v>
      </c>
      <c r="M35" s="18">
        <f>+'[12]ENEL PCA+PCF'!$C34</f>
        <v>152.77719833333299</v>
      </c>
      <c r="N35" s="18">
        <f>+'[13]ENEL PCA+PCF'!$C34</f>
        <v>153.35</v>
      </c>
      <c r="O35" s="18">
        <f>+'[14]ENEL PCA+PCF'!$C34</f>
        <v>152.04351333333301</v>
      </c>
      <c r="P35" s="18">
        <f>+'[15]ENEL PCA+PCF'!$C34</f>
        <v>148.07082500000001</v>
      </c>
      <c r="Q35" s="18">
        <f>+'[16]ENEL PCA+PCF'!$C34</f>
        <v>152.57854166666701</v>
      </c>
      <c r="R35" s="18">
        <f>+'[17]ENEL PCA+PCF'!$C34</f>
        <v>147.884715</v>
      </c>
      <c r="S35" s="18">
        <f>+'[18]ENEL PCA+PCF'!$C34</f>
        <v>151.809531666667</v>
      </c>
      <c r="T35" s="18">
        <f>+'[19]ENEL PCA+PCF'!$C34</f>
        <v>151.89699666666701</v>
      </c>
      <c r="U35" s="18">
        <f>+'[20]ENEL PCA+PCF'!$C34</f>
        <v>152.22200000000001</v>
      </c>
      <c r="V35" s="18">
        <f>+'[21]ENEL PCA+PCF'!$C34</f>
        <v>150.34018333333299</v>
      </c>
      <c r="W35" s="18">
        <f>+'[22]ENEL PCA+PCF'!$C34</f>
        <v>146.90517333333301</v>
      </c>
      <c r="X35" s="18">
        <f>+'[23]ENEL PCA+PCF'!$C34</f>
        <v>150.30619999999999</v>
      </c>
      <c r="Y35" s="18">
        <f>+'[24]ENEL PCA+PCF'!$C34</f>
        <v>150.188921666667</v>
      </c>
      <c r="Z35" s="18">
        <f>+'[25]ENEL PCA+PCF'!$C34</f>
        <v>151.739</v>
      </c>
      <c r="AA35" s="18">
        <f>+'[26]ENEL PCA+PCF'!$C34</f>
        <v>146.52082833333299</v>
      </c>
      <c r="AB35" s="18">
        <f>+'[27]ENEL PCA+PCF'!$C34</f>
        <v>146.193006666667</v>
      </c>
      <c r="AC35" s="18">
        <f>+'[28]ENEL PCA+PCF'!$C34</f>
        <v>146.038688333333</v>
      </c>
      <c r="AD35" s="18">
        <f>+'[29]ENEL PCA+PCF'!$C34</f>
        <v>147.60888666666699</v>
      </c>
      <c r="AE35" s="18">
        <f>+'[30]ENEL PCA+PCF'!$C34</f>
        <v>146.63591500000001</v>
      </c>
      <c r="AF35" s="18">
        <f>+'[31]ENEL PCA+PCF'!$C34</f>
        <v>145.54828166666701</v>
      </c>
      <c r="AG35" s="18">
        <f>+'[32]ENEL PCA+PCF'!$C34</f>
        <v>144.41445833333299</v>
      </c>
    </row>
    <row r="36" spans="1:62" ht="20.100000000000001" customHeight="1" x14ac:dyDescent="0.2">
      <c r="A36" s="16"/>
      <c r="B36" s="20" t="s">
        <v>3</v>
      </c>
      <c r="C36" s="18">
        <f>+'[2]ENEL PCA+PCF'!$C35</f>
        <v>148.809431666666</v>
      </c>
      <c r="D36" s="18">
        <f>+'[3]ENEL PCA+PCF'!$C35</f>
        <v>144.32289666666699</v>
      </c>
      <c r="E36" s="18">
        <f>+'[4]ENEL PCA+PCF'!$C35</f>
        <v>149.026033333333</v>
      </c>
      <c r="F36" s="18">
        <f>+'[5]ENEL PCA+PCF'!$C35</f>
        <v>150.01076166666701</v>
      </c>
      <c r="G36" s="18">
        <f>+'[6]ENEL PCA+PCF'!$C35</f>
        <v>148.43275</v>
      </c>
      <c r="H36" s="18">
        <f>+'[7]ENEL PCA+PCF'!$C35</f>
        <v>153.250036666667</v>
      </c>
      <c r="I36" s="18">
        <f>+'[8]ENEL PCA+PCF'!$C35</f>
        <v>153.34620000000001</v>
      </c>
      <c r="J36" s="18">
        <f>+'[9]ENEL PCA+PCF'!$C35</f>
        <v>149.14137666666699</v>
      </c>
      <c r="K36" s="18">
        <f>+'[10]ENEL PCA+PCF'!$C35</f>
        <v>144.88097666666701</v>
      </c>
      <c r="L36" s="18">
        <f>+'[11]ENEL PCA+PCF'!$C35</f>
        <v>148.626383333333</v>
      </c>
      <c r="M36" s="18">
        <f>+'[12]ENEL PCA+PCF'!$C35</f>
        <v>155.00603000000001</v>
      </c>
      <c r="N36" s="18">
        <f>+'[13]ENEL PCA+PCF'!$C35</f>
        <v>147.48037500000001</v>
      </c>
      <c r="O36" s="18">
        <f>+'[14]ENEL PCA+PCF'!$C35</f>
        <v>147.95790833333299</v>
      </c>
      <c r="P36" s="18">
        <f>+'[15]ENEL PCA+PCF'!$C35</f>
        <v>148.977591666667</v>
      </c>
      <c r="Q36" s="18">
        <f>+'[16]ENEL PCA+PCF'!$C35</f>
        <v>154.161576666667</v>
      </c>
      <c r="R36" s="18">
        <f>+'[17]ENEL PCA+PCF'!$C35</f>
        <v>142.458538333333</v>
      </c>
      <c r="S36" s="18">
        <f>+'[18]ENEL PCA+PCF'!$C35</f>
        <v>151.82865833333301</v>
      </c>
      <c r="T36" s="18">
        <f>+'[19]ENEL PCA+PCF'!$C35</f>
        <v>153.80692833333299</v>
      </c>
      <c r="U36" s="18">
        <f>+'[20]ENEL PCA+PCF'!$C35</f>
        <v>147.162231666667</v>
      </c>
      <c r="V36" s="18">
        <f>+'[21]ENEL PCA+PCF'!$C35</f>
        <v>143.73999333333299</v>
      </c>
      <c r="W36" s="18">
        <f>+'[22]ENEL PCA+PCF'!$C35</f>
        <v>147.22053666666699</v>
      </c>
      <c r="X36" s="18">
        <f>+'[23]ENEL PCA+PCF'!$C35</f>
        <v>151.408103333333</v>
      </c>
      <c r="Y36" s="18">
        <f>+'[24]ENEL PCA+PCF'!$C35</f>
        <v>146.86246333333301</v>
      </c>
      <c r="Z36" s="18">
        <f>+'[25]ENEL PCA+PCF'!$C35</f>
        <v>151.739</v>
      </c>
      <c r="AA36" s="18">
        <f>+'[26]ENEL PCA+PCF'!$C35</f>
        <v>145.71</v>
      </c>
      <c r="AB36" s="18">
        <f>+'[27]ENEL PCA+PCF'!$C35</f>
        <v>145.71</v>
      </c>
      <c r="AC36" s="18">
        <f>+'[28]ENEL PCA+PCF'!$C35</f>
        <v>145.71</v>
      </c>
      <c r="AD36" s="18">
        <f>+'[29]ENEL PCA+PCF'!$C35</f>
        <v>145.71</v>
      </c>
      <c r="AE36" s="18">
        <f>+'[30]ENEL PCA+PCF'!$C35</f>
        <v>145.71</v>
      </c>
      <c r="AF36" s="18">
        <f>+'[31]ENEL PCA+PCF'!$C35</f>
        <v>140.20099999999999</v>
      </c>
      <c r="AG36" s="18">
        <f>+'[32]ENEL PCA+PCF'!$C35</f>
        <v>139.83124000000001</v>
      </c>
    </row>
    <row r="37" spans="1:62" x14ac:dyDescent="0.2">
      <c r="B37" s="21"/>
      <c r="C37" s="22">
        <f>SUM(C13:C36)-[1]Sheet1!C$29</f>
        <v>0</v>
      </c>
      <c r="D37" s="22">
        <f>SUM(D13:D36)-[1]Sheet1!D$29</f>
        <v>0</v>
      </c>
      <c r="E37" s="22">
        <f>SUM(E13:E36)-[1]Sheet1!E$29</f>
        <v>0</v>
      </c>
      <c r="F37" s="22">
        <f>SUM(F13:F36)-[1]Sheet1!F$29</f>
        <v>0</v>
      </c>
      <c r="G37" s="22">
        <f>SUM(G13:G36)-[1]Sheet1!G$29</f>
        <v>0</v>
      </c>
      <c r="H37" s="22">
        <f>SUM(H13:H36)-[1]Sheet1!H$29</f>
        <v>0</v>
      </c>
      <c r="I37" s="22">
        <f>SUM(I13:I36)-[1]Sheet1!I$29</f>
        <v>0</v>
      </c>
      <c r="J37" s="22">
        <f>SUM(J13:J36)-[1]Sheet1!J$29</f>
        <v>0</v>
      </c>
      <c r="K37" s="22">
        <f>SUM(K13:K36)-[1]Sheet1!K$29</f>
        <v>0</v>
      </c>
      <c r="L37" s="22">
        <f>SUM(L13:L36)-[1]Sheet1!L$29</f>
        <v>0</v>
      </c>
      <c r="M37" s="22">
        <f>SUM(M13:M36)-[1]Sheet1!M$29</f>
        <v>0</v>
      </c>
      <c r="N37" s="22">
        <f>SUM(N13:N36)-[1]Sheet1!N$29</f>
        <v>0</v>
      </c>
      <c r="O37" s="22">
        <f>SUM(O13:O36)-[1]Sheet1!O$29</f>
        <v>0</v>
      </c>
      <c r="P37" s="22">
        <f>SUM(P13:P36)-[1]Sheet1!P$29</f>
        <v>0</v>
      </c>
      <c r="Q37" s="22">
        <f>SUM(Q13:Q36)-[1]Sheet1!Q$29</f>
        <v>0</v>
      </c>
      <c r="R37" s="22">
        <f>SUM(R13:R36)-[1]Sheet1!R$29</f>
        <v>0</v>
      </c>
      <c r="S37" s="22">
        <f>SUM(S13:S36)-[1]Sheet1!S$29</f>
        <v>0</v>
      </c>
      <c r="T37" s="22">
        <f>SUM(T13:T36)-[1]Sheet1!T$29</f>
        <v>0</v>
      </c>
      <c r="U37" s="22">
        <f>SUM(U13:U36)-[1]Sheet1!U$29</f>
        <v>0</v>
      </c>
      <c r="V37" s="22">
        <f>SUM(V13:V36)-[1]Sheet1!V$29</f>
        <v>0</v>
      </c>
      <c r="W37" s="22">
        <f>SUM(W13:W36)-[1]Sheet1!W$29</f>
        <v>0</v>
      </c>
      <c r="X37" s="22">
        <f>SUM(X13:X36)-[1]Sheet1!X$29</f>
        <v>0</v>
      </c>
      <c r="Y37" s="22">
        <f>SUM(Y13:Y36)-[1]Sheet1!Y$29</f>
        <v>0</v>
      </c>
      <c r="Z37" s="22">
        <f>SUM(Z13:Z36)-[1]Sheet1!Z$29</f>
        <v>0</v>
      </c>
      <c r="AA37" s="22">
        <f>SUM(AA13:AA36)-[1]Sheet1!AA$29</f>
        <v>0</v>
      </c>
      <c r="AB37" s="22">
        <f>SUM(AB13:AB36)-[1]Sheet1!AB$29</f>
        <v>0</v>
      </c>
      <c r="AC37" s="22">
        <f>SUM(AC13:AC36)-[1]Sheet1!AC$29</f>
        <v>0</v>
      </c>
      <c r="AD37" s="22">
        <f>SUM(AD13:AD36)-[1]Sheet1!AD$29</f>
        <v>0</v>
      </c>
      <c r="AE37" s="22">
        <f>SUM(AE13:AE36)-[1]Sheet1!AE$29</f>
        <v>0</v>
      </c>
      <c r="AF37" s="22">
        <f>SUM(AF13:AF36)-[1]Sheet1!AF$29</f>
        <v>0</v>
      </c>
      <c r="AG37" s="22">
        <f>SUM(AG13:AG36)-[1]Sheet1!AG$29</f>
        <v>0</v>
      </c>
    </row>
    <row r="38" spans="1:62" ht="20.100000000000001" customHeight="1" x14ac:dyDescent="0.2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</row>
    <row r="39" spans="1:62" ht="18.75" x14ac:dyDescent="0.2">
      <c r="B39" s="8" t="s">
        <v>4</v>
      </c>
      <c r="C39" s="21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</row>
    <row r="40" spans="1:62" x14ac:dyDescent="0.2">
      <c r="B40" s="24"/>
      <c r="C40" s="21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</row>
    <row r="41" spans="1:62" ht="13.5" customHeight="1" x14ac:dyDescent="0.2">
      <c r="B41" s="24"/>
      <c r="C41" s="15">
        <f>+[33]Sheet1!$B$10</f>
        <v>41699</v>
      </c>
      <c r="D41" s="15">
        <f>+[34]Sheet1!$B$10</f>
        <v>41700</v>
      </c>
      <c r="E41" s="15">
        <f>+[35]Sheet1!$B$10</f>
        <v>41701</v>
      </c>
      <c r="F41" s="15">
        <f>+[36]Sheet1!$B$10</f>
        <v>41702</v>
      </c>
      <c r="G41" s="15">
        <f>+[37]Sheet1!$B$10</f>
        <v>41703</v>
      </c>
      <c r="H41" s="15">
        <f>+[38]Sheet1!$B$10</f>
        <v>41704</v>
      </c>
      <c r="I41" s="15">
        <f>+[39]Sheet1!$B$10</f>
        <v>41705</v>
      </c>
      <c r="J41" s="15">
        <f>+[40]Sheet1!$B$10</f>
        <v>41706</v>
      </c>
      <c r="K41" s="15">
        <f>+[41]Sheet1!$B$10</f>
        <v>41707</v>
      </c>
      <c r="L41" s="15">
        <f>+[42]Sheet1!$B$10</f>
        <v>41708</v>
      </c>
      <c r="M41" s="15">
        <f>+[43]Sheet1!$B$10</f>
        <v>41709</v>
      </c>
      <c r="N41" s="15">
        <f>+[44]Sheet1!$B$10</f>
        <v>41710</v>
      </c>
      <c r="O41" s="15">
        <f>+[45]Sheet1!$B$10</f>
        <v>41711</v>
      </c>
      <c r="P41" s="15">
        <f>+[46]Sheet1!$B$10</f>
        <v>41712</v>
      </c>
      <c r="Q41" s="15">
        <f>+[47]Sheet1!$B$10</f>
        <v>41713</v>
      </c>
      <c r="R41" s="15">
        <f>+[48]Sheet1!$B$10</f>
        <v>41714</v>
      </c>
      <c r="S41" s="15">
        <f>+[49]Sheet1!$B$10</f>
        <v>41715</v>
      </c>
      <c r="T41" s="15">
        <f>+[50]Sheet1!$B$10</f>
        <v>41716</v>
      </c>
      <c r="U41" s="15">
        <f>+[51]Sheet1!$B$10</f>
        <v>41717</v>
      </c>
      <c r="V41" s="15">
        <f>+[52]Sheet1!$B$10</f>
        <v>41718</v>
      </c>
      <c r="W41" s="15">
        <f>+[53]Sheet1!$B$10</f>
        <v>41719</v>
      </c>
      <c r="X41" s="15">
        <f>+[54]Sheet1!$B$10</f>
        <v>41720</v>
      </c>
      <c r="Y41" s="15">
        <f>+[55]Sheet1!$B$10</f>
        <v>41721</v>
      </c>
      <c r="Z41" s="15">
        <f>+[56]Sheet1!$B$10</f>
        <v>41722</v>
      </c>
      <c r="AA41" s="15">
        <f>+[57]Sheet1!$B$10</f>
        <v>41723</v>
      </c>
      <c r="AB41" s="15">
        <f>+[58]Sheet1!$B$10</f>
        <v>41724</v>
      </c>
      <c r="AC41" s="15">
        <f>+[59]Sheet1!$B$10</f>
        <v>41725</v>
      </c>
      <c r="AD41" s="15">
        <f>+[60]Sheet1!$B$10</f>
        <v>41726</v>
      </c>
      <c r="AE41" s="15">
        <f>+[61]Sheet1!$B$10</f>
        <v>41727</v>
      </c>
      <c r="AF41" s="15">
        <f>+[62]Sheet1!$B$10</f>
        <v>41728</v>
      </c>
      <c r="AG41" s="15">
        <f>+[63]Sheet1!$B$10</f>
        <v>41729</v>
      </c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</row>
    <row r="42" spans="1:62" s="25" customFormat="1" ht="19.5" customHeight="1" x14ac:dyDescent="0.2">
      <c r="B42" s="26" t="s">
        <v>5</v>
      </c>
      <c r="C42" s="18">
        <f>+[33]Sheet1!$N$110</f>
        <v>0.5</v>
      </c>
      <c r="D42" s="18">
        <f>+[34]Sheet1!$N$110</f>
        <v>0.5</v>
      </c>
      <c r="E42" s="18">
        <f>+[35]Sheet1!$N$110</f>
        <v>0.5</v>
      </c>
      <c r="F42" s="18">
        <f>+[36]Sheet1!$N$110</f>
        <v>0.5</v>
      </c>
      <c r="G42" s="18">
        <f>+[37]Sheet1!$N$110</f>
        <v>215</v>
      </c>
      <c r="H42" s="18">
        <f>+[38]Sheet1!$N$110</f>
        <v>0.5</v>
      </c>
      <c r="I42" s="18">
        <f>+[39]Sheet1!$N$110</f>
        <v>0.5</v>
      </c>
      <c r="J42" s="18">
        <f>+[40]Sheet1!$N$110</f>
        <v>0.5</v>
      </c>
      <c r="K42" s="18">
        <f>+[41]Sheet1!$N$110</f>
        <v>0.5</v>
      </c>
      <c r="L42" s="18">
        <f>+[42]Sheet1!$N$110</f>
        <v>0.5</v>
      </c>
      <c r="M42" s="18">
        <f>+[43]Sheet1!$N$110</f>
        <v>214.5</v>
      </c>
      <c r="N42" s="18">
        <f>+[44]Sheet1!$N$110</f>
        <v>214.5</v>
      </c>
      <c r="O42" s="18">
        <f>+[45]Sheet1!$N$110</f>
        <v>214.5</v>
      </c>
      <c r="P42" s="18">
        <f>+[46]Sheet1!$N$110</f>
        <v>214.5</v>
      </c>
      <c r="Q42" s="18">
        <f>+[47]Sheet1!$N$110</f>
        <v>214.5</v>
      </c>
      <c r="R42" s="18">
        <f>+[48]Sheet1!$N$110</f>
        <v>214.5</v>
      </c>
      <c r="S42" s="18">
        <f>+[49]Sheet1!$N$110</f>
        <v>214.5</v>
      </c>
      <c r="T42" s="18">
        <f>+[50]Sheet1!$N$110</f>
        <v>214.5</v>
      </c>
      <c r="U42" s="18">
        <f>+[51]Sheet1!$N$110</f>
        <v>214.5</v>
      </c>
      <c r="V42" s="18">
        <f>+[52]Sheet1!$N$110</f>
        <v>214.5</v>
      </c>
      <c r="W42" s="18">
        <f>+[53]Sheet1!$N$110</f>
        <v>214.5</v>
      </c>
      <c r="X42" s="18">
        <f>+[54]Sheet1!$N$110</f>
        <v>214.5</v>
      </c>
      <c r="Y42" s="18">
        <f>+[55]Sheet1!$N$110</f>
        <v>214.5</v>
      </c>
      <c r="Z42" s="18">
        <f>+[56]Sheet1!$N$110</f>
        <v>214.5</v>
      </c>
      <c r="AA42" s="18">
        <f>+[57]Sheet1!$N$110</f>
        <v>214.5</v>
      </c>
      <c r="AB42" s="18">
        <f>+[58]Sheet1!$N$110</f>
        <v>0.5</v>
      </c>
      <c r="AC42" s="18">
        <f>+[59]Sheet1!$N$110</f>
        <v>0.5</v>
      </c>
      <c r="AD42" s="18">
        <f>+[60]Sheet1!$N$110</f>
        <v>0.5</v>
      </c>
      <c r="AE42" s="18">
        <f>+[61]Sheet1!$N$110</f>
        <v>0.5</v>
      </c>
      <c r="AF42" s="18">
        <f>+[62]Sheet1!$N$110</f>
        <v>0.5</v>
      </c>
      <c r="AG42" s="18">
        <f>+[63]Sheet1!$N$110</f>
        <v>0.5</v>
      </c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</row>
    <row r="43" spans="1:62" x14ac:dyDescent="0.2">
      <c r="B43" s="24"/>
      <c r="C43" s="21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</row>
    <row r="44" spans="1:62" x14ac:dyDescent="0.2">
      <c r="B44" s="24"/>
      <c r="C44" s="21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</row>
    <row r="45" spans="1:62" x14ac:dyDescent="0.2">
      <c r="B45" s="27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</row>
    <row r="46" spans="1:62" ht="18.75" x14ac:dyDescent="0.2">
      <c r="B46" s="8" t="s">
        <v>6</v>
      </c>
      <c r="C46" s="21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</row>
    <row r="47" spans="1:62" x14ac:dyDescent="0.2"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</row>
    <row r="48" spans="1:62" x14ac:dyDescent="0.2">
      <c r="E48" s="28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</row>
    <row r="49" spans="2:62" x14ac:dyDescent="0.2">
      <c r="B49" s="26" t="s">
        <v>5</v>
      </c>
      <c r="C49" s="29" t="s">
        <v>7</v>
      </c>
      <c r="D49" s="26" t="s">
        <v>8</v>
      </c>
      <c r="E49" s="26" t="s">
        <v>9</v>
      </c>
      <c r="F49" s="26" t="s">
        <v>9</v>
      </c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</row>
    <row r="50" spans="2:62" x14ac:dyDescent="0.2">
      <c r="B50" s="30" t="s">
        <v>10</v>
      </c>
      <c r="C50" s="18">
        <f>MAX($C$13:$AG$36)</f>
        <v>168.59090166666701</v>
      </c>
      <c r="D50" s="18">
        <f>MIN($C$13:$AG$36)</f>
        <v>132.16999999999999</v>
      </c>
      <c r="E50" s="18" t="e">
        <f>+#REF!/#REF!</f>
        <v>#REF!</v>
      </c>
      <c r="F50" s="18">
        <f>AVERAGE($C$13:$AG$36)</f>
        <v>151.57823656403252</v>
      </c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</row>
    <row r="51" spans="2:62" x14ac:dyDescent="0.2">
      <c r="B51" s="30" t="s">
        <v>11</v>
      </c>
      <c r="C51" s="18">
        <f>MAX($C$42:$AG$42)</f>
        <v>215</v>
      </c>
      <c r="D51" s="18">
        <f>MIN($C$42:$AG$42)</f>
        <v>0.5</v>
      </c>
      <c r="E51" s="18" t="e">
        <f>#REF!/#REF!</f>
        <v>#REF!</v>
      </c>
      <c r="F51" s="18">
        <f>AVERAGE($C$42:$AG$42)</f>
        <v>110.96774193548387</v>
      </c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</row>
    <row r="52" spans="2:62" x14ac:dyDescent="0.2">
      <c r="B52" s="24"/>
      <c r="C52" s="21"/>
      <c r="E52" s="28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</row>
    <row r="53" spans="2:62" x14ac:dyDescent="0.2">
      <c r="B53" s="24"/>
      <c r="C53" s="21"/>
      <c r="E53" s="28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</row>
  </sheetData>
  <sheetProtection password="8891" sheet="1" objects="1" scenarios="1"/>
  <conditionalFormatting sqref="C11:Q11">
    <cfRule type="cellIs" dxfId="23" priority="20" stopIfTrue="1" operator="equal">
      <formula>TRUNC(C$12,0)</formula>
    </cfRule>
  </conditionalFormatting>
  <conditionalFormatting sqref="C42:Q42">
    <cfRule type="cellIs" dxfId="22" priority="21" stopIfTrue="1" operator="equal">
      <formula>$C$51</formula>
    </cfRule>
    <cfRule type="cellIs" dxfId="21" priority="22" stopIfTrue="1" operator="equal">
      <formula>$D$51</formula>
    </cfRule>
  </conditionalFormatting>
  <conditionalFormatting sqref="C37:Q37">
    <cfRule type="cellIs" dxfId="20" priority="19" operator="notEqual">
      <formula>0</formula>
    </cfRule>
  </conditionalFormatting>
  <conditionalFormatting sqref="C11:Q11">
    <cfRule type="cellIs" dxfId="19" priority="18" stopIfTrue="1" operator="equal">
      <formula>TRUNC(C$12,0)</formula>
    </cfRule>
  </conditionalFormatting>
  <conditionalFormatting sqref="C13:Q36">
    <cfRule type="cellIs" dxfId="18" priority="17" operator="equal">
      <formula>$D$50</formula>
    </cfRule>
    <cfRule type="cellIs" dxfId="17" priority="23" stopIfTrue="1" operator="equal">
      <formula>$C$50</formula>
    </cfRule>
    <cfRule type="cellIs" dxfId="16" priority="24" stopIfTrue="1" operator="equal">
      <formula>$D$50</formula>
    </cfRule>
  </conditionalFormatting>
  <conditionalFormatting sqref="AG42">
    <cfRule type="cellIs" dxfId="15" priority="15" stopIfTrue="1" operator="equal">
      <formula>$C$51</formula>
    </cfRule>
    <cfRule type="cellIs" dxfId="14" priority="16" stopIfTrue="1" operator="equal">
      <formula>$D$51</formula>
    </cfRule>
  </conditionalFormatting>
  <conditionalFormatting sqref="AG11">
    <cfRule type="cellIs" dxfId="13" priority="12" stopIfTrue="1" operator="equal">
      <formula>TRUNC(AG$12,0)</formula>
    </cfRule>
  </conditionalFormatting>
  <conditionalFormatting sqref="AG37">
    <cfRule type="cellIs" dxfId="12" priority="11" operator="notEqual">
      <formula>0</formula>
    </cfRule>
  </conditionalFormatting>
  <conditionalFormatting sqref="AG11">
    <cfRule type="cellIs" dxfId="11" priority="10" stopIfTrue="1" operator="equal">
      <formula>TRUNC(AG$12,0)</formula>
    </cfRule>
  </conditionalFormatting>
  <conditionalFormatting sqref="AG13:AG36">
    <cfRule type="cellIs" dxfId="10" priority="9" operator="equal">
      <formula>$D$50</formula>
    </cfRule>
    <cfRule type="cellIs" dxfId="9" priority="13" stopIfTrue="1" operator="equal">
      <formula>$C$50</formula>
    </cfRule>
    <cfRule type="cellIs" dxfId="8" priority="14" stopIfTrue="1" operator="equal">
      <formula>$D$50</formula>
    </cfRule>
  </conditionalFormatting>
  <conditionalFormatting sqref="R11:AF11">
    <cfRule type="cellIs" dxfId="7" priority="4" stopIfTrue="1" operator="equal">
      <formula>TRUNC(R$12,0)</formula>
    </cfRule>
  </conditionalFormatting>
  <conditionalFormatting sqref="R42:AF42">
    <cfRule type="cellIs" dxfId="6" priority="5" stopIfTrue="1" operator="equal">
      <formula>$C$51</formula>
    </cfRule>
    <cfRule type="cellIs" dxfId="5" priority="6" stopIfTrue="1" operator="equal">
      <formula>$D$51</formula>
    </cfRule>
  </conditionalFormatting>
  <conditionalFormatting sqref="R37:AF37">
    <cfRule type="cellIs" dxfId="4" priority="3" operator="notEqual">
      <formula>0</formula>
    </cfRule>
  </conditionalFormatting>
  <conditionalFormatting sqref="R11:AF11">
    <cfRule type="cellIs" dxfId="3" priority="2" stopIfTrue="1" operator="equal">
      <formula>TRUNC(R$12,0)</formula>
    </cfRule>
  </conditionalFormatting>
  <conditionalFormatting sqref="R13:AF36">
    <cfRule type="cellIs" dxfId="2" priority="1" operator="equal">
      <formula>$D$50</formula>
    </cfRule>
    <cfRule type="cellIs" dxfId="1" priority="7" stopIfTrue="1" operator="equal">
      <formula>$C$50</formula>
    </cfRule>
    <cfRule type="cellIs" dxfId="0" priority="8" stopIfTrue="1" operator="equal">
      <formula>$D$50</formula>
    </cfRule>
  </conditionalFormatting>
  <printOptions horizontalCentered="1" verticalCentered="1"/>
  <pageMargins left="0" right="0" top="0" bottom="0" header="0" footer="0"/>
  <pageSetup paperSize="5" scale="65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PRECIOS</vt:lpstr>
      <vt:lpstr>PRECIOS!Print_Area</vt:lpstr>
    </vt:vector>
  </TitlesOfParts>
  <Company>CNDC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Garcia</dc:creator>
  <cp:lastModifiedBy>Evelin Garcia</cp:lastModifiedBy>
  <dcterms:created xsi:type="dcterms:W3CDTF">2014-04-15T17:04:34Z</dcterms:created>
  <dcterms:modified xsi:type="dcterms:W3CDTF">2014-04-15T17:08:05Z</dcterms:modified>
</cp:coreProperties>
</file>