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BF">#REF!</definedName>
    <definedName name="Contratada">[1]INY!$B$1048575</definedName>
    <definedName name="EF">#REF!</definedName>
    <definedName name="_xlnm.Print_Area" localSheetId="0">PRECIOS!$B$2:$AH$52</definedName>
  </definedNames>
  <calcPr calcId="145621"/>
</workbook>
</file>

<file path=xl/calcChain.xml><?xml version="1.0" encoding="utf-8"?>
<calcChain xmlns="http://schemas.openxmlformats.org/spreadsheetml/2006/main">
  <c r="E51" i="1" l="1"/>
  <c r="E50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D51" i="1" s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G13" i="1"/>
  <c r="AG37" i="1" s="1"/>
  <c r="AF13" i="1"/>
  <c r="AF37" i="1" s="1"/>
  <c r="AE13" i="1"/>
  <c r="AE37" i="1" s="1"/>
  <c r="AD13" i="1"/>
  <c r="AD37" i="1" s="1"/>
  <c r="AC13" i="1"/>
  <c r="AC37" i="1" s="1"/>
  <c r="AB13" i="1"/>
  <c r="AB37" i="1" s="1"/>
  <c r="AA13" i="1"/>
  <c r="AA37" i="1" s="1"/>
  <c r="Z13" i="1"/>
  <c r="Z37" i="1" s="1"/>
  <c r="Y13" i="1"/>
  <c r="Y37" i="1" s="1"/>
  <c r="X13" i="1"/>
  <c r="X37" i="1" s="1"/>
  <c r="W13" i="1"/>
  <c r="W37" i="1" s="1"/>
  <c r="V13" i="1"/>
  <c r="V37" i="1" s="1"/>
  <c r="U13" i="1"/>
  <c r="U37" i="1" s="1"/>
  <c r="T13" i="1"/>
  <c r="T37" i="1" s="1"/>
  <c r="S13" i="1"/>
  <c r="S37" i="1" s="1"/>
  <c r="R13" i="1"/>
  <c r="R37" i="1" s="1"/>
  <c r="Q13" i="1"/>
  <c r="Q37" i="1" s="1"/>
  <c r="P13" i="1"/>
  <c r="P37" i="1" s="1"/>
  <c r="O13" i="1"/>
  <c r="O37" i="1" s="1"/>
  <c r="N13" i="1"/>
  <c r="N37" i="1" s="1"/>
  <c r="M13" i="1"/>
  <c r="M37" i="1" s="1"/>
  <c r="L13" i="1"/>
  <c r="L37" i="1" s="1"/>
  <c r="K13" i="1"/>
  <c r="K37" i="1" s="1"/>
  <c r="J13" i="1"/>
  <c r="J37" i="1" s="1"/>
  <c r="I13" i="1"/>
  <c r="I37" i="1" s="1"/>
  <c r="H13" i="1"/>
  <c r="H37" i="1" s="1"/>
  <c r="G13" i="1"/>
  <c r="G37" i="1" s="1"/>
  <c r="F13" i="1"/>
  <c r="D50" i="1" s="1"/>
  <c r="E13" i="1"/>
  <c r="E37" i="1" s="1"/>
  <c r="D13" i="1"/>
  <c r="D37" i="1" s="1"/>
  <c r="C13" i="1"/>
  <c r="F50" i="1" s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9" i="1"/>
  <c r="F51" i="1" l="1"/>
  <c r="C50" i="1"/>
  <c r="C37" i="1"/>
  <c r="F37" i="1"/>
  <c r="C51" i="1"/>
</calcChain>
</file>

<file path=xl/sharedStrings.xml><?xml version="1.0" encoding="utf-8"?>
<sst xmlns="http://schemas.openxmlformats.org/spreadsheetml/2006/main" count="16" uniqueCount="12">
  <si>
    <t>PRECIOS DE ENERGIA EN EL MERCADO DE OCASION ( US$/MWh )</t>
  </si>
  <si>
    <t>LIQUIDACION OFICIAL MARZO 2016</t>
  </si>
  <si>
    <t>Horas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</si>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</sst>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4" x14ac:knownFonts="1">
    <font>
      <sz val="11"/>
      <color theme="1"/>
      <name val="Times New Roman"/>
      <family val="2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9"/>
      <name val="Arial"/>
      <family val="2"/>
    </font>
    <font>
      <b/>
      <i/>
      <sz val="15"/>
      <name val="Times New Roman"/>
      <family val="1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4" fillId="0" borderId="0"/>
    <xf numFmtId="0" fontId="13" fillId="0" borderId="0"/>
    <xf numFmtId="0" fontId="13" fillId="2" borderId="1" applyNumberFormat="0" applyFont="0" applyAlignment="0" applyProtection="0"/>
  </cellStyleXfs>
  <cellXfs count="38">
    <xf numFmtId="0" fontId="0" fillId="0" borderId="0" xfId="0"/>
    <xf numFmtId="0" fontId="1" fillId="3" borderId="0" xfId="2" applyFill="1" applyAlignment="1" applyProtection="1">
      <alignment vertical="center"/>
      <protection hidden="1"/>
    </xf>
    <xf numFmtId="0" fontId="2" fillId="3" borderId="0" xfId="2" applyFont="1" applyFill="1" applyBorder="1" applyAlignment="1" applyProtection="1">
      <alignment horizontal="left" vertical="center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4" fillId="3" borderId="0" xfId="2" applyFont="1" applyFill="1" applyBorder="1" applyAlignment="1" applyProtection="1">
      <alignment horizontal="center" vertical="center"/>
      <protection hidden="1"/>
    </xf>
    <xf numFmtId="0" fontId="5" fillId="3" borderId="0" xfId="2" applyFont="1" applyFill="1" applyBorder="1" applyAlignment="1" applyProtection="1">
      <alignment horizontal="left" vertical="center"/>
      <protection hidden="1"/>
    </xf>
    <xf numFmtId="0" fontId="6" fillId="3" borderId="0" xfId="2" applyFont="1" applyFill="1" applyAlignment="1" applyProtection="1">
      <alignment vertical="center"/>
      <protection hidden="1"/>
    </xf>
    <xf numFmtId="0" fontId="7" fillId="3" borderId="0" xfId="2" applyFont="1" applyFill="1" applyAlignment="1" applyProtection="1">
      <alignment vertical="center"/>
      <protection hidden="1"/>
    </xf>
    <xf numFmtId="164" fontId="8" fillId="3" borderId="0" xfId="2" applyNumberFormat="1" applyFont="1" applyFill="1" applyAlignment="1" applyProtection="1">
      <alignment horizontal="left" vertical="center"/>
      <protection hidden="1"/>
    </xf>
    <xf numFmtId="0" fontId="1" fillId="3" borderId="2" xfId="2" applyFill="1" applyBorder="1" applyAlignment="1" applyProtection="1">
      <alignment vertical="center"/>
      <protection hidden="1"/>
    </xf>
    <xf numFmtId="16" fontId="9" fillId="4" borderId="3" xfId="2" applyNumberFormat="1" applyFont="1" applyFill="1" applyBorder="1" applyAlignment="1" applyProtection="1">
      <alignment horizontal="center" vertical="center"/>
      <protection hidden="1"/>
    </xf>
    <xf numFmtId="0" fontId="10" fillId="3" borderId="0" xfId="2" applyFont="1" applyFill="1" applyAlignment="1" applyProtection="1">
      <alignment vertical="center"/>
      <protection hidden="1"/>
    </xf>
    <xf numFmtId="0" fontId="9" fillId="5" borderId="3" xfId="2" applyFont="1" applyFill="1" applyBorder="1" applyAlignment="1" applyProtection="1">
      <alignment horizontal="center" vertical="center"/>
      <protection hidden="1"/>
    </xf>
    <xf numFmtId="16" fontId="9" fillId="3" borderId="3" xfId="2" applyNumberFormat="1" applyFont="1" applyFill="1" applyBorder="1" applyAlignment="1" applyProtection="1">
      <alignment horizontal="center" vertical="center"/>
      <protection hidden="1"/>
    </xf>
    <xf numFmtId="43" fontId="1" fillId="3" borderId="0" xfId="1" applyFont="1" applyFill="1" applyAlignment="1" applyProtection="1">
      <alignment vertical="center"/>
      <protection hidden="1"/>
    </xf>
    <xf numFmtId="20" fontId="9" fillId="5" borderId="3" xfId="2" applyNumberFormat="1" applyFont="1" applyFill="1" applyBorder="1" applyAlignment="1" applyProtection="1">
      <alignment horizontal="center" vertical="center"/>
      <protection hidden="1"/>
    </xf>
    <xf numFmtId="2" fontId="4" fillId="3" borderId="3" xfId="2" applyNumberFormat="1" applyFont="1" applyFill="1" applyBorder="1" applyAlignment="1" applyProtection="1">
      <alignment horizontal="center" vertical="center"/>
      <protection hidden="1"/>
    </xf>
    <xf numFmtId="0" fontId="11" fillId="3" borderId="0" xfId="2" applyFont="1" applyFill="1" applyAlignment="1" applyProtection="1">
      <alignment vertical="center"/>
      <protection hidden="1"/>
    </xf>
    <xf numFmtId="49" fontId="9" fillId="5" borderId="3" xfId="2" applyNumberFormat="1" applyFont="1" applyFill="1" applyBorder="1" applyAlignment="1" applyProtection="1">
      <alignment horizontal="center" vertical="center"/>
      <protection hidden="1"/>
    </xf>
    <xf numFmtId="2" fontId="1" fillId="3" borderId="0" xfId="2" applyNumberFormat="1" applyFill="1" applyAlignment="1" applyProtection="1">
      <alignment horizontal="center" vertical="center"/>
      <protection hidden="1"/>
    </xf>
    <xf numFmtId="165" fontId="12" fillId="3" borderId="0" xfId="2" applyNumberFormat="1" applyFont="1" applyFill="1" applyAlignment="1" applyProtection="1">
      <alignment horizontal="center" vertical="center"/>
      <protection hidden="1"/>
    </xf>
    <xf numFmtId="2" fontId="1" fillId="3" borderId="0" xfId="2" applyNumberFormat="1" applyFill="1" applyAlignment="1" applyProtection="1">
      <alignment vertical="center"/>
      <protection hidden="1"/>
    </xf>
    <xf numFmtId="0" fontId="1" fillId="0" borderId="0" xfId="2" applyFill="1" applyAlignment="1" applyProtection="1">
      <alignment vertical="center"/>
      <protection hidden="1"/>
    </xf>
    <xf numFmtId="1" fontId="11" fillId="0" borderId="0" xfId="2" applyNumberFormat="1" applyFont="1" applyFill="1" applyAlignment="1" applyProtection="1">
      <alignment horizontal="center" vertical="center"/>
      <protection hidden="1"/>
    </xf>
    <xf numFmtId="2" fontId="1" fillId="0" borderId="0" xfId="2" applyNumberFormat="1" applyFill="1" applyAlignment="1" applyProtection="1">
      <alignment horizontal="center" vertical="center"/>
      <protection hidden="1"/>
    </xf>
    <xf numFmtId="2" fontId="1" fillId="0" borderId="0" xfId="2" applyNumberFormat="1" applyFill="1" applyAlignment="1" applyProtection="1">
      <alignment vertical="center"/>
      <protection hidden="1"/>
    </xf>
    <xf numFmtId="16" fontId="9" fillId="0" borderId="3" xfId="2" applyNumberFormat="1" applyFont="1" applyFill="1" applyBorder="1" applyAlignment="1" applyProtection="1">
      <alignment horizontal="center" vertical="center"/>
      <protection hidden="1"/>
    </xf>
    <xf numFmtId="0" fontId="1" fillId="0" borderId="0" xfId="2" applyFill="1" applyAlignment="1" applyProtection="1">
      <alignment horizontal="center" vertical="center"/>
      <protection hidden="1"/>
    </xf>
    <xf numFmtId="1" fontId="9" fillId="0" borderId="3" xfId="2" applyNumberFormat="1" applyFont="1" applyFill="1" applyBorder="1" applyAlignment="1" applyProtection="1">
      <alignment horizontal="center" vertical="center"/>
      <protection hidden="1"/>
    </xf>
    <xf numFmtId="2" fontId="4" fillId="0" borderId="3" xfId="2" applyNumberFormat="1" applyFont="1" applyFill="1" applyBorder="1" applyAlignment="1" applyProtection="1">
      <alignment horizontal="center" vertical="center"/>
      <protection hidden="1"/>
    </xf>
    <xf numFmtId="1" fontId="11" fillId="3" borderId="0" xfId="2" applyNumberFormat="1" applyFont="1" applyFill="1" applyAlignment="1" applyProtection="1">
      <alignment horizontal="left" vertical="center"/>
      <protection hidden="1"/>
    </xf>
    <xf numFmtId="1" fontId="9" fillId="5" borderId="3" xfId="2" applyNumberFormat="1" applyFont="1" applyFill="1" applyBorder="1" applyAlignment="1" applyProtection="1">
      <alignment horizontal="center" vertical="center"/>
      <protection hidden="1"/>
    </xf>
    <xf numFmtId="1" fontId="9" fillId="3" borderId="4" xfId="2" applyNumberFormat="1" applyFont="1" applyFill="1" applyBorder="1" applyAlignment="1" applyProtection="1">
      <alignment horizontal="center" vertical="center"/>
      <protection hidden="1"/>
    </xf>
    <xf numFmtId="1" fontId="9" fillId="3" borderId="3" xfId="2" applyNumberFormat="1" applyFont="1" applyFill="1" applyBorder="1" applyAlignment="1" applyProtection="1">
      <alignment horizontal="center" vertical="center"/>
      <protection hidden="1"/>
    </xf>
    <xf numFmtId="1" fontId="9" fillId="3" borderId="0" xfId="2" applyNumberFormat="1" applyFont="1" applyFill="1" applyBorder="1" applyAlignment="1" applyProtection="1">
      <alignment horizontal="center" vertical="center"/>
      <protection hidden="1"/>
    </xf>
    <xf numFmtId="1" fontId="9" fillId="5" borderId="3" xfId="2" applyNumberFormat="1" applyFont="1" applyFill="1" applyBorder="1" applyAlignment="1" applyProtection="1">
      <alignment vertical="center"/>
      <protection hidden="1"/>
    </xf>
    <xf numFmtId="2" fontId="4" fillId="3" borderId="0" xfId="2" applyNumberFormat="1" applyFont="1" applyFill="1" applyBorder="1" applyAlignment="1" applyProtection="1">
      <alignment horizontal="center" vertical="center"/>
      <protection hidden="1"/>
    </xf>
    <xf numFmtId="1" fontId="11" fillId="3" borderId="0" xfId="2" applyNumberFormat="1" applyFont="1" applyFill="1" applyAlignment="1" applyProtection="1">
      <alignment horizontal="center" vertical="center"/>
      <protection hidden="1"/>
    </xf>
  </cellXfs>
  <cellStyles count="7">
    <cellStyle name="Comma" xfId="1" builtinId="3"/>
    <cellStyle name="Millares_TRANSACCIONES01092001" xfId="3"/>
    <cellStyle name="Normal" xfId="0" builtinId="0"/>
    <cellStyle name="Normal 2" xfId="4"/>
    <cellStyle name="Normal 3" xfId="5"/>
    <cellStyle name="Normal_TRANSACCIONESSEPTIEMBRE2002-1Quincena" xfId="2"/>
    <cellStyle name="Note 2" xfId="6"/>
  </cellStyles>
  <dxfs count="51"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wmf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5</xdr:col>
      <xdr:colOff>557893</xdr:colOff>
      <xdr:row>4</xdr:row>
      <xdr:rowOff>108857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104775" y="163286"/>
          <a:ext cx="2847975" cy="903514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31</xdr:col>
      <xdr:colOff>0</xdr:colOff>
      <xdr:row>2</xdr:row>
      <xdr:rowOff>0</xdr:rowOff>
    </xdr:from>
    <xdr:to>
      <xdr:col>33</xdr:col>
      <xdr:colOff>282757</xdr:colOff>
      <xdr:row>6</xdr:row>
      <xdr:rowOff>23132</xdr:rowOff>
    </xdr:to>
    <xdr:pic>
      <xdr:nvPicPr>
        <xdr:cNvPr id="7" name="2 Imagen" descr="topPapeleria_2016.wmf"/>
        <xdr:cNvPicPr/>
      </xdr:nvPicPr>
      <xdr:blipFill rotWithShape="1">
        <a:blip xmlns:r="http://schemas.openxmlformats.org/officeDocument/2006/relationships" r:embed="rId5"/>
        <a:srcRect l="62855"/>
        <a:stretch/>
      </xdr:blipFill>
      <xdr:spPr bwMode="auto">
        <a:xfrm>
          <a:off x="17838420" y="487680"/>
          <a:ext cx="1471477" cy="83847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Mar_201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80320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903201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003201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103201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203201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3032016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4032016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503201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6032016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703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Mar%2016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8032016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9032016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003201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1032016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2032016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3032016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403201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5032016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6032016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703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1032016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8032016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9032016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0032016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1032016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10316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20316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30316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40316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50316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603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2032016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70316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80316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90316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0031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10316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20316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30316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40316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50316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603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3032016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70316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80316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90316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00316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0316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031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30316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40316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50316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03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4032016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70316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80316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90316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00316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103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50320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603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703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acion por Dia"/>
      <sheetName val="EXP-nodos"/>
      <sheetName val="IMP-nodos"/>
      <sheetName val="INY"/>
      <sheetName val="EXT"/>
      <sheetName val="Perd"/>
      <sheetName val="PRECIOS"/>
      <sheetName val="LIQUIDAC"/>
      <sheetName val="PEAJE"/>
      <sheetName val="GREEN POWER-POT"/>
      <sheetName val="IHSA-POT"/>
      <sheetName val="PHL-POT"/>
      <sheetName val="HIDROPANTASMA-POT"/>
      <sheetName val="EOLO-POT"/>
      <sheetName val="HEMCO-POT"/>
      <sheetName val="BLUE POWER-POT"/>
      <sheetName val="AMAYO 2-POT"/>
      <sheetName val="ALBANISA-POT"/>
      <sheetName val="AMAYO 1-POT"/>
      <sheetName val="MULUKUKU-POT"/>
      <sheetName val="SIUNA-POT"/>
      <sheetName val="INDEX-POT"/>
      <sheetName val="ENSA-POT"/>
      <sheetName val="PENSA-POT"/>
      <sheetName val="GESARSA-POT"/>
      <sheetName val="CCN-POT"/>
      <sheetName val="ENACAL-POT"/>
      <sheetName val="MONTE ROSA-POT"/>
      <sheetName val="BLUEFIELDS-POT"/>
      <sheetName val="PLB-PMG-POT"/>
      <sheetName val="DISSUR-POT"/>
      <sheetName val="DISNORTE-POT"/>
      <sheetName val="EEC20-POT"/>
      <sheetName val="GEOSA-POT"/>
      <sheetName val="PCA-PCF-POT"/>
      <sheetName val="GREEN POWER"/>
      <sheetName val="IHSA"/>
      <sheetName val="PHL"/>
      <sheetName val="HIDROPANTASMA"/>
      <sheetName val="EOLO"/>
      <sheetName val="HEMCO"/>
      <sheetName val="BLUE POWER"/>
      <sheetName val="AMAYO 2"/>
      <sheetName val="ALBANISA"/>
      <sheetName val="AMAYO 1"/>
      <sheetName val="MULUKUKU"/>
      <sheetName val="SIUNA"/>
      <sheetName val="INDEX"/>
      <sheetName val="ENSA"/>
      <sheetName val="PENSA"/>
      <sheetName val="GESARSA"/>
      <sheetName val="CCN"/>
      <sheetName val="ENACAL"/>
      <sheetName val="MONTE ROSA"/>
      <sheetName val="BLUEFIELDS"/>
      <sheetName val="PLB-PMG"/>
      <sheetName val="DISSUR"/>
      <sheetName val="DISNORTE"/>
      <sheetName val="EEC20"/>
      <sheetName val="GEOSA"/>
      <sheetName val="PCA-PCF"/>
    </sheetNames>
    <sheetDataSet>
      <sheetData sheetId="0"/>
      <sheetData sheetId="1"/>
      <sheetData sheetId="2"/>
      <sheetData sheetId="3">
        <row r="1048575">
          <cell r="B1048575" t="str">
            <v>SI</v>
          </cell>
        </row>
      </sheetData>
      <sheetData sheetId="4"/>
      <sheetData sheetId="5"/>
      <sheetData sheetId="6"/>
      <sheetData sheetId="7">
        <row r="304">
          <cell r="BY304">
            <v>29638.050305162902</v>
          </cell>
          <cell r="BZ304">
            <v>2542305.0901975133</v>
          </cell>
        </row>
        <row r="306">
          <cell r="BY306">
            <v>-537.67921280420398</v>
          </cell>
          <cell r="BZ306">
            <v>-89345.345329603675</v>
          </cell>
        </row>
      </sheetData>
      <sheetData sheetId="8">
        <row r="8">
          <cell r="C8" t="str">
            <v>PERIODO: 01.MARZO.2016 - 31.MARZO.2016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42437</v>
          </cell>
        </row>
      </sheetData>
      <sheetData sheetId="9"/>
      <sheetData sheetId="10">
        <row r="7">
          <cell r="B7">
            <v>42437</v>
          </cell>
        </row>
      </sheetData>
      <sheetData sheetId="11">
        <row r="7">
          <cell r="B7">
            <v>42437</v>
          </cell>
        </row>
      </sheetData>
      <sheetData sheetId="12">
        <row r="7">
          <cell r="B7">
            <v>42437</v>
          </cell>
        </row>
      </sheetData>
      <sheetData sheetId="13">
        <row r="7">
          <cell r="B7">
            <v>42437</v>
          </cell>
        </row>
      </sheetData>
      <sheetData sheetId="14">
        <row r="36">
          <cell r="B36">
            <v>325.19905182601912</v>
          </cell>
        </row>
      </sheetData>
      <sheetData sheetId="15"/>
      <sheetData sheetId="16">
        <row r="12">
          <cell r="C12">
            <v>50.238680000000002</v>
          </cell>
        </row>
        <row r="13">
          <cell r="C13">
            <v>50.17</v>
          </cell>
        </row>
        <row r="14">
          <cell r="C14">
            <v>50.17</v>
          </cell>
        </row>
        <row r="15">
          <cell r="C15">
            <v>50.228594999999999</v>
          </cell>
        </row>
        <row r="16">
          <cell r="C16">
            <v>50.524763333332999</v>
          </cell>
        </row>
        <row r="17">
          <cell r="C17">
            <v>50.916474999999998</v>
          </cell>
        </row>
        <row r="18">
          <cell r="C18">
            <v>50.897109999999998</v>
          </cell>
        </row>
        <row r="19">
          <cell r="C19">
            <v>51.792691666666997</v>
          </cell>
        </row>
        <row r="20">
          <cell r="C20">
            <v>52.323099999999997</v>
          </cell>
        </row>
        <row r="21">
          <cell r="C21">
            <v>52.323099999999997</v>
          </cell>
        </row>
        <row r="22">
          <cell r="C22">
            <v>53.863</v>
          </cell>
        </row>
        <row r="23">
          <cell r="C23">
            <v>53.863</v>
          </cell>
        </row>
        <row r="24">
          <cell r="C24">
            <v>53.863</v>
          </cell>
        </row>
        <row r="25">
          <cell r="C25">
            <v>58.563596666667003</v>
          </cell>
        </row>
        <row r="26">
          <cell r="C26">
            <v>58.245755000000003</v>
          </cell>
        </row>
        <row r="27">
          <cell r="C27">
            <v>58.296548333333</v>
          </cell>
        </row>
        <row r="28">
          <cell r="C28">
            <v>59.356028333333001</v>
          </cell>
        </row>
        <row r="29">
          <cell r="C29">
            <v>54.242564999999999</v>
          </cell>
        </row>
        <row r="30">
          <cell r="C30">
            <v>57.311576666667001</v>
          </cell>
        </row>
        <row r="31">
          <cell r="C31">
            <v>54.161441666667002</v>
          </cell>
        </row>
        <row r="32">
          <cell r="C32">
            <v>52.98</v>
          </cell>
        </row>
        <row r="33">
          <cell r="C33">
            <v>52.323099999999997</v>
          </cell>
        </row>
        <row r="34">
          <cell r="C34">
            <v>50.890245</v>
          </cell>
        </row>
        <row r="35">
          <cell r="C35">
            <v>50.887426666666997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42438</v>
          </cell>
        </row>
      </sheetData>
      <sheetData sheetId="9"/>
      <sheetData sheetId="10">
        <row r="7">
          <cell r="B7">
            <v>42438</v>
          </cell>
        </row>
      </sheetData>
      <sheetData sheetId="11">
        <row r="7">
          <cell r="B7">
            <v>42438</v>
          </cell>
        </row>
      </sheetData>
      <sheetData sheetId="12">
        <row r="7">
          <cell r="B7">
            <v>42438</v>
          </cell>
        </row>
      </sheetData>
      <sheetData sheetId="13">
        <row r="7">
          <cell r="B7">
            <v>42438</v>
          </cell>
        </row>
      </sheetData>
      <sheetData sheetId="14">
        <row r="36">
          <cell r="B36">
            <v>325.0920160948188</v>
          </cell>
        </row>
      </sheetData>
      <sheetData sheetId="15"/>
      <sheetData sheetId="16">
        <row r="12">
          <cell r="C12">
            <v>50.163716666667</v>
          </cell>
        </row>
        <row r="13">
          <cell r="C13">
            <v>48.096298333333003</v>
          </cell>
        </row>
        <row r="14">
          <cell r="C14">
            <v>48.064313333332997</v>
          </cell>
        </row>
        <row r="15">
          <cell r="C15">
            <v>48.077586666667003</v>
          </cell>
        </row>
        <row r="16">
          <cell r="C16">
            <v>48.032470000000004</v>
          </cell>
        </row>
        <row r="17">
          <cell r="C17">
            <v>50.85463</v>
          </cell>
        </row>
        <row r="18">
          <cell r="C18">
            <v>50.876548333332998</v>
          </cell>
        </row>
        <row r="19">
          <cell r="C19">
            <v>51.78407</v>
          </cell>
        </row>
        <row r="20">
          <cell r="C20">
            <v>53.610599999999998</v>
          </cell>
        </row>
        <row r="21">
          <cell r="C21">
            <v>52.323099999999997</v>
          </cell>
        </row>
        <row r="22">
          <cell r="C22">
            <v>53.863</v>
          </cell>
        </row>
        <row r="23">
          <cell r="C23">
            <v>54.246729999999999</v>
          </cell>
        </row>
        <row r="24">
          <cell r="C24">
            <v>53.863</v>
          </cell>
        </row>
        <row r="25">
          <cell r="C25">
            <v>53.863</v>
          </cell>
        </row>
        <row r="26">
          <cell r="C26">
            <v>59.373980000000003</v>
          </cell>
        </row>
        <row r="27">
          <cell r="C27">
            <v>58.675943333333002</v>
          </cell>
        </row>
        <row r="28">
          <cell r="C28">
            <v>53.695481666667</v>
          </cell>
        </row>
        <row r="29">
          <cell r="C29">
            <v>52.921666666667001</v>
          </cell>
        </row>
        <row r="30">
          <cell r="C30">
            <v>53.592525000000002</v>
          </cell>
        </row>
        <row r="31">
          <cell r="C31">
            <v>53.561549999999997</v>
          </cell>
        </row>
        <row r="32">
          <cell r="C32">
            <v>52.98</v>
          </cell>
        </row>
        <row r="33">
          <cell r="C33">
            <v>51.752744999999997</v>
          </cell>
        </row>
        <row r="34">
          <cell r="C34">
            <v>51.749684999999999</v>
          </cell>
        </row>
        <row r="35">
          <cell r="C35">
            <v>50.877316666666999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42439</v>
          </cell>
        </row>
      </sheetData>
      <sheetData sheetId="9"/>
      <sheetData sheetId="10">
        <row r="7">
          <cell r="B7">
            <v>42439</v>
          </cell>
        </row>
      </sheetData>
      <sheetData sheetId="11">
        <row r="7">
          <cell r="B7">
            <v>42439</v>
          </cell>
        </row>
      </sheetData>
      <sheetData sheetId="12">
        <row r="7">
          <cell r="B7">
            <v>42439</v>
          </cell>
        </row>
      </sheetData>
      <sheetData sheetId="13">
        <row r="7">
          <cell r="B7">
            <v>42439</v>
          </cell>
        </row>
      </sheetData>
      <sheetData sheetId="14">
        <row r="36">
          <cell r="B36">
            <v>312.88047036800447</v>
          </cell>
        </row>
      </sheetData>
      <sheetData sheetId="15"/>
      <sheetData sheetId="16">
        <row r="12">
          <cell r="C12">
            <v>50.872913333333003</v>
          </cell>
        </row>
        <row r="13">
          <cell r="C13">
            <v>50.877748333333003</v>
          </cell>
        </row>
        <row r="14">
          <cell r="C14">
            <v>51.725393333333002</v>
          </cell>
        </row>
        <row r="15">
          <cell r="C15">
            <v>51.726653333332997</v>
          </cell>
        </row>
        <row r="16">
          <cell r="C16">
            <v>52.323099999999997</v>
          </cell>
        </row>
        <row r="17">
          <cell r="C17">
            <v>50.856751666667002</v>
          </cell>
        </row>
        <row r="18">
          <cell r="C18">
            <v>50.853748333333002</v>
          </cell>
        </row>
        <row r="19">
          <cell r="C19">
            <v>51.762963333332998</v>
          </cell>
        </row>
        <row r="20">
          <cell r="C20">
            <v>52.323099999999997</v>
          </cell>
        </row>
        <row r="21">
          <cell r="C21">
            <v>52.91</v>
          </cell>
        </row>
        <row r="22">
          <cell r="C22">
            <v>52.98</v>
          </cell>
        </row>
        <row r="23">
          <cell r="C23">
            <v>58.394433333332998</v>
          </cell>
        </row>
        <row r="24">
          <cell r="C24">
            <v>58.135338333333003</v>
          </cell>
        </row>
        <row r="25">
          <cell r="C25">
            <v>59.040028333332998</v>
          </cell>
        </row>
        <row r="26">
          <cell r="C26">
            <v>58.912936666667001</v>
          </cell>
        </row>
        <row r="27">
          <cell r="C27">
            <v>54.066573333332997</v>
          </cell>
        </row>
        <row r="28">
          <cell r="C28">
            <v>53.987954999999999</v>
          </cell>
        </row>
        <row r="29">
          <cell r="C29">
            <v>53.002591666667001</v>
          </cell>
        </row>
        <row r="30">
          <cell r="C30">
            <v>53.868906666667002</v>
          </cell>
        </row>
        <row r="31">
          <cell r="C31">
            <v>53.863</v>
          </cell>
        </row>
        <row r="32">
          <cell r="C32">
            <v>53.969766666666999</v>
          </cell>
        </row>
        <row r="33">
          <cell r="C33">
            <v>50.906730000000003</v>
          </cell>
        </row>
        <row r="34">
          <cell r="C34">
            <v>47.870081666666998</v>
          </cell>
        </row>
        <row r="35">
          <cell r="C35">
            <v>47.959215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42440</v>
          </cell>
        </row>
      </sheetData>
      <sheetData sheetId="9"/>
      <sheetData sheetId="10">
        <row r="7">
          <cell r="B7">
            <v>42440</v>
          </cell>
        </row>
      </sheetData>
      <sheetData sheetId="11">
        <row r="7">
          <cell r="B7">
            <v>42440</v>
          </cell>
        </row>
      </sheetData>
      <sheetData sheetId="12">
        <row r="7">
          <cell r="B7">
            <v>42440</v>
          </cell>
        </row>
      </sheetData>
      <sheetData sheetId="13">
        <row r="7">
          <cell r="B7">
            <v>42440</v>
          </cell>
        </row>
      </sheetData>
      <sheetData sheetId="14">
        <row r="36">
          <cell r="B36">
            <v>314.82331420480432</v>
          </cell>
        </row>
      </sheetData>
      <sheetData sheetId="15"/>
      <sheetData sheetId="16">
        <row r="12">
          <cell r="C12">
            <v>50.538611666667002</v>
          </cell>
        </row>
        <row r="13">
          <cell r="C13">
            <v>50.17</v>
          </cell>
        </row>
        <row r="14">
          <cell r="C14">
            <v>50.17</v>
          </cell>
        </row>
        <row r="15">
          <cell r="C15">
            <v>50.17</v>
          </cell>
        </row>
        <row r="16">
          <cell r="C16">
            <v>50.885513333333002</v>
          </cell>
        </row>
        <row r="17">
          <cell r="C17">
            <v>50.891354999999997</v>
          </cell>
        </row>
        <row r="18">
          <cell r="C18">
            <v>50.886249999999997</v>
          </cell>
        </row>
        <row r="19">
          <cell r="C19">
            <v>50.847051666666999</v>
          </cell>
        </row>
        <row r="20">
          <cell r="C20">
            <v>52.323099999999997</v>
          </cell>
        </row>
        <row r="21">
          <cell r="C21">
            <v>52.240715000000002</v>
          </cell>
        </row>
        <row r="22">
          <cell r="C22">
            <v>52.91</v>
          </cell>
        </row>
        <row r="23">
          <cell r="C23">
            <v>53.863</v>
          </cell>
        </row>
        <row r="24">
          <cell r="C24">
            <v>54.138275</v>
          </cell>
        </row>
        <row r="25">
          <cell r="C25">
            <v>58.370333333333001</v>
          </cell>
        </row>
        <row r="26">
          <cell r="C26">
            <v>57.375476666666998</v>
          </cell>
        </row>
        <row r="27">
          <cell r="C27">
            <v>54.265445</v>
          </cell>
        </row>
        <row r="28">
          <cell r="C28">
            <v>53.574005</v>
          </cell>
        </row>
        <row r="29">
          <cell r="C29">
            <v>52.98</v>
          </cell>
        </row>
        <row r="30">
          <cell r="C30">
            <v>53.562483333332999</v>
          </cell>
        </row>
        <row r="31">
          <cell r="C31">
            <v>53.546783333333003</v>
          </cell>
        </row>
        <row r="32">
          <cell r="C32">
            <v>53.360788333332998</v>
          </cell>
        </row>
        <row r="33">
          <cell r="C33">
            <v>50.728605000000002</v>
          </cell>
        </row>
        <row r="34">
          <cell r="C34">
            <v>50.725216666667002</v>
          </cell>
        </row>
        <row r="35">
          <cell r="C35">
            <v>50.580649999999999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42441</v>
          </cell>
        </row>
      </sheetData>
      <sheetData sheetId="9"/>
      <sheetData sheetId="10">
        <row r="7">
          <cell r="B7">
            <v>42441</v>
          </cell>
        </row>
      </sheetData>
      <sheetData sheetId="11">
        <row r="7">
          <cell r="B7">
            <v>42441</v>
          </cell>
        </row>
      </sheetData>
      <sheetData sheetId="12">
        <row r="7">
          <cell r="B7">
            <v>42441</v>
          </cell>
        </row>
      </sheetData>
      <sheetData sheetId="13">
        <row r="7">
          <cell r="B7">
            <v>42441</v>
          </cell>
        </row>
      </sheetData>
      <sheetData sheetId="14">
        <row r="36">
          <cell r="B36">
            <v>297.30049176476933</v>
          </cell>
        </row>
      </sheetData>
      <sheetData sheetId="15"/>
      <sheetData sheetId="16">
        <row r="12">
          <cell r="C12">
            <v>53.226003333332997</v>
          </cell>
        </row>
        <row r="13">
          <cell r="C13">
            <v>50.948313333332997</v>
          </cell>
        </row>
        <row r="14">
          <cell r="C14">
            <v>52.333280000000002</v>
          </cell>
        </row>
        <row r="15">
          <cell r="C15">
            <v>50.170428333333</v>
          </cell>
        </row>
        <row r="16">
          <cell r="C16">
            <v>54.414028333333</v>
          </cell>
        </row>
        <row r="17">
          <cell r="C17">
            <v>52.615626666666998</v>
          </cell>
        </row>
        <row r="18">
          <cell r="C18">
            <v>51.748784999999998</v>
          </cell>
        </row>
        <row r="19">
          <cell r="C19">
            <v>51.834138333333001</v>
          </cell>
        </row>
        <row r="20">
          <cell r="C20">
            <v>51.872628333332997</v>
          </cell>
        </row>
        <row r="21">
          <cell r="C21">
            <v>51.877731666667003</v>
          </cell>
        </row>
        <row r="22">
          <cell r="C22">
            <v>51.880420000000001</v>
          </cell>
        </row>
        <row r="23">
          <cell r="C23">
            <v>52.98</v>
          </cell>
        </row>
        <row r="24">
          <cell r="C24">
            <v>58.121765000000003</v>
          </cell>
        </row>
        <row r="25">
          <cell r="C25">
            <v>58.208606666667002</v>
          </cell>
        </row>
        <row r="26">
          <cell r="C26">
            <v>58.201234999999997</v>
          </cell>
        </row>
        <row r="27">
          <cell r="C27">
            <v>54.285673333333001</v>
          </cell>
        </row>
        <row r="28">
          <cell r="C28">
            <v>52.91</v>
          </cell>
        </row>
        <row r="29">
          <cell r="C29">
            <v>51.798851666666998</v>
          </cell>
        </row>
        <row r="30">
          <cell r="C30">
            <v>52.976579999999998</v>
          </cell>
        </row>
        <row r="31">
          <cell r="C31">
            <v>52.91</v>
          </cell>
        </row>
        <row r="32">
          <cell r="C32">
            <v>52.323099999999997</v>
          </cell>
        </row>
        <row r="33">
          <cell r="C33">
            <v>51.767191666667003</v>
          </cell>
        </row>
        <row r="34">
          <cell r="C34">
            <v>52.323099999999997</v>
          </cell>
        </row>
        <row r="35">
          <cell r="C35">
            <v>53.108851666667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42442</v>
          </cell>
        </row>
      </sheetData>
      <sheetData sheetId="9"/>
      <sheetData sheetId="10">
        <row r="7">
          <cell r="B7">
            <v>42442</v>
          </cell>
        </row>
      </sheetData>
      <sheetData sheetId="11">
        <row r="7">
          <cell r="B7">
            <v>42442</v>
          </cell>
        </row>
      </sheetData>
      <sheetData sheetId="12">
        <row r="7">
          <cell r="B7">
            <v>42442</v>
          </cell>
        </row>
      </sheetData>
      <sheetData sheetId="13">
        <row r="7">
          <cell r="B7">
            <v>42442</v>
          </cell>
        </row>
      </sheetData>
      <sheetData sheetId="14">
        <row r="36">
          <cell r="B36">
            <v>259.94370657882098</v>
          </cell>
        </row>
      </sheetData>
      <sheetData sheetId="15"/>
      <sheetData sheetId="16">
        <row r="12">
          <cell r="C12">
            <v>50.970158333333003</v>
          </cell>
        </row>
        <row r="13">
          <cell r="C13">
            <v>50.17</v>
          </cell>
        </row>
        <row r="14">
          <cell r="C14">
            <v>49.982616666666999</v>
          </cell>
        </row>
        <row r="15">
          <cell r="C15">
            <v>49.960248333332999</v>
          </cell>
        </row>
        <row r="16">
          <cell r="C16">
            <v>50.17</v>
          </cell>
        </row>
        <row r="17">
          <cell r="C17">
            <v>50.172561666667001</v>
          </cell>
        </row>
        <row r="18">
          <cell r="C18">
            <v>47.897148333333</v>
          </cell>
        </row>
        <row r="19">
          <cell r="C19">
            <v>47.902788333333</v>
          </cell>
        </row>
        <row r="20">
          <cell r="C20">
            <v>47.890158333332998</v>
          </cell>
        </row>
        <row r="21">
          <cell r="C21">
            <v>47.893863333333002</v>
          </cell>
        </row>
        <row r="22">
          <cell r="C22">
            <v>51.920895000000002</v>
          </cell>
        </row>
        <row r="23">
          <cell r="C23">
            <v>50.17</v>
          </cell>
        </row>
        <row r="24">
          <cell r="C24">
            <v>50.17</v>
          </cell>
        </row>
        <row r="25">
          <cell r="C25">
            <v>50.17</v>
          </cell>
        </row>
        <row r="26">
          <cell r="C26">
            <v>50.17</v>
          </cell>
        </row>
        <row r="27">
          <cell r="C27">
            <v>47.883915000000002</v>
          </cell>
        </row>
        <row r="28">
          <cell r="C28">
            <v>47.88456</v>
          </cell>
        </row>
        <row r="29">
          <cell r="C29">
            <v>50.17</v>
          </cell>
        </row>
        <row r="30">
          <cell r="C30">
            <v>52.969863333333002</v>
          </cell>
        </row>
        <row r="31">
          <cell r="C31">
            <v>52.323099999999997</v>
          </cell>
        </row>
        <row r="32">
          <cell r="C32">
            <v>51.810748333333002</v>
          </cell>
        </row>
        <row r="33">
          <cell r="C33">
            <v>50.712648333333</v>
          </cell>
        </row>
        <row r="34">
          <cell r="C34">
            <v>50.643000000000001</v>
          </cell>
        </row>
        <row r="35">
          <cell r="C35">
            <v>50.17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42443</v>
          </cell>
        </row>
      </sheetData>
      <sheetData sheetId="9"/>
      <sheetData sheetId="10">
        <row r="7">
          <cell r="B7">
            <v>42443</v>
          </cell>
        </row>
      </sheetData>
      <sheetData sheetId="11">
        <row r="7">
          <cell r="B7">
            <v>42443</v>
          </cell>
        </row>
      </sheetData>
      <sheetData sheetId="12">
        <row r="7">
          <cell r="B7">
            <v>42443</v>
          </cell>
        </row>
      </sheetData>
      <sheetData sheetId="13">
        <row r="7">
          <cell r="B7">
            <v>42443</v>
          </cell>
        </row>
      </sheetData>
      <sheetData sheetId="14">
        <row r="36">
          <cell r="B36">
            <v>315.59374377576836</v>
          </cell>
        </row>
      </sheetData>
      <sheetData sheetId="15"/>
      <sheetData sheetId="16">
        <row r="12">
          <cell r="C12">
            <v>52.84</v>
          </cell>
        </row>
        <row r="13">
          <cell r="C13">
            <v>52.84</v>
          </cell>
        </row>
        <row r="14">
          <cell r="C14">
            <v>52.84</v>
          </cell>
        </row>
        <row r="15">
          <cell r="C15">
            <v>54.0364</v>
          </cell>
        </row>
        <row r="16">
          <cell r="C16">
            <v>54.465506666666997</v>
          </cell>
        </row>
        <row r="17">
          <cell r="C17">
            <v>56.0901</v>
          </cell>
        </row>
        <row r="18">
          <cell r="C18">
            <v>56.030299999999997</v>
          </cell>
        </row>
        <row r="19">
          <cell r="C19">
            <v>56.030299999999997</v>
          </cell>
        </row>
        <row r="20">
          <cell r="C20">
            <v>56.030299999999997</v>
          </cell>
        </row>
        <row r="21">
          <cell r="C21">
            <v>57.886000000000003</v>
          </cell>
        </row>
        <row r="22">
          <cell r="C22">
            <v>57.886000000000003</v>
          </cell>
        </row>
        <row r="23">
          <cell r="C23">
            <v>57.886000000000003</v>
          </cell>
        </row>
        <row r="24">
          <cell r="C24">
            <v>56.0901</v>
          </cell>
        </row>
        <row r="25">
          <cell r="C25">
            <v>58.142101666667003</v>
          </cell>
        </row>
        <row r="26">
          <cell r="C26">
            <v>60.498109999999997</v>
          </cell>
        </row>
        <row r="27">
          <cell r="C27">
            <v>62.414904999999997</v>
          </cell>
        </row>
        <row r="28">
          <cell r="C28">
            <v>62.186051666666998</v>
          </cell>
        </row>
        <row r="29">
          <cell r="C29">
            <v>56.269689999999997</v>
          </cell>
        </row>
        <row r="30">
          <cell r="C30">
            <v>56.0901</v>
          </cell>
        </row>
        <row r="31">
          <cell r="C31">
            <v>56.0901</v>
          </cell>
        </row>
        <row r="32">
          <cell r="C32">
            <v>56.0901</v>
          </cell>
        </row>
        <row r="33">
          <cell r="C33">
            <v>56.030299999999997</v>
          </cell>
        </row>
        <row r="34">
          <cell r="C34">
            <v>54.460433333333</v>
          </cell>
        </row>
        <row r="35">
          <cell r="C35">
            <v>54.0364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42444</v>
          </cell>
        </row>
      </sheetData>
      <sheetData sheetId="9"/>
      <sheetData sheetId="10">
        <row r="7">
          <cell r="B7">
            <v>42444</v>
          </cell>
        </row>
      </sheetData>
      <sheetData sheetId="11">
        <row r="7">
          <cell r="B7">
            <v>42444</v>
          </cell>
        </row>
      </sheetData>
      <sheetData sheetId="12">
        <row r="7">
          <cell r="B7">
            <v>42444</v>
          </cell>
        </row>
      </sheetData>
      <sheetData sheetId="13">
        <row r="7">
          <cell r="B7">
            <v>42444</v>
          </cell>
        </row>
      </sheetData>
      <sheetData sheetId="14">
        <row r="36">
          <cell r="B36">
            <v>316.16431786798648</v>
          </cell>
        </row>
      </sheetData>
      <sheetData sheetId="15"/>
      <sheetData sheetId="16">
        <row r="12">
          <cell r="C12">
            <v>52.84</v>
          </cell>
        </row>
        <row r="13">
          <cell r="C13">
            <v>52.84</v>
          </cell>
        </row>
        <row r="14">
          <cell r="C14">
            <v>53.866986666667003</v>
          </cell>
        </row>
        <row r="15">
          <cell r="C15">
            <v>54.021965000000002</v>
          </cell>
        </row>
        <row r="16">
          <cell r="C16">
            <v>52.84</v>
          </cell>
        </row>
        <row r="17">
          <cell r="C17">
            <v>53.502580000000002</v>
          </cell>
        </row>
        <row r="18">
          <cell r="C18">
            <v>54.427208333332999</v>
          </cell>
        </row>
        <row r="19">
          <cell r="C19">
            <v>54.428968333333003</v>
          </cell>
        </row>
        <row r="20">
          <cell r="C20">
            <v>56.0901</v>
          </cell>
        </row>
        <row r="21">
          <cell r="C21">
            <v>56.0901</v>
          </cell>
        </row>
        <row r="22">
          <cell r="C22">
            <v>56.896000000000001</v>
          </cell>
        </row>
        <row r="23">
          <cell r="C23">
            <v>56.896000000000001</v>
          </cell>
        </row>
        <row r="24">
          <cell r="C24">
            <v>56.896000000000001</v>
          </cell>
        </row>
        <row r="25">
          <cell r="C25">
            <v>57.852526666667003</v>
          </cell>
        </row>
        <row r="26">
          <cell r="C26">
            <v>58.112198333332998</v>
          </cell>
        </row>
        <row r="27">
          <cell r="C27">
            <v>58.157544999999999</v>
          </cell>
        </row>
        <row r="28">
          <cell r="C28">
            <v>56.139448333333</v>
          </cell>
        </row>
        <row r="29">
          <cell r="C29">
            <v>56.570251666666998</v>
          </cell>
        </row>
        <row r="30">
          <cell r="C30">
            <v>57.546841666667</v>
          </cell>
        </row>
        <row r="31">
          <cell r="C31">
            <v>57.886000000000003</v>
          </cell>
        </row>
        <row r="32">
          <cell r="C32">
            <v>56.0901</v>
          </cell>
        </row>
        <row r="33">
          <cell r="C33">
            <v>56.237400000000001</v>
          </cell>
        </row>
        <row r="34">
          <cell r="C34">
            <v>56.329326666667001</v>
          </cell>
        </row>
        <row r="35">
          <cell r="C35">
            <v>52.84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42445</v>
          </cell>
        </row>
      </sheetData>
      <sheetData sheetId="9"/>
      <sheetData sheetId="10">
        <row r="7">
          <cell r="B7">
            <v>42445</v>
          </cell>
        </row>
      </sheetData>
      <sheetData sheetId="11">
        <row r="7">
          <cell r="B7">
            <v>42445</v>
          </cell>
        </row>
      </sheetData>
      <sheetData sheetId="12">
        <row r="7">
          <cell r="B7">
            <v>42445</v>
          </cell>
        </row>
      </sheetData>
      <sheetData sheetId="13">
        <row r="7">
          <cell r="B7">
            <v>42445</v>
          </cell>
        </row>
      </sheetData>
      <sheetData sheetId="14">
        <row r="36">
          <cell r="B36">
            <v>309.87937317951611</v>
          </cell>
        </row>
      </sheetData>
      <sheetData sheetId="15"/>
      <sheetData sheetId="16">
        <row r="12">
          <cell r="C12">
            <v>52.84</v>
          </cell>
        </row>
        <row r="13">
          <cell r="C13">
            <v>52.84</v>
          </cell>
        </row>
        <row r="14">
          <cell r="C14">
            <v>52.84</v>
          </cell>
        </row>
        <row r="15">
          <cell r="C15">
            <v>52.84</v>
          </cell>
        </row>
        <row r="16">
          <cell r="C16">
            <v>53.555631666666997</v>
          </cell>
        </row>
        <row r="17">
          <cell r="C17">
            <v>54.687323333332998</v>
          </cell>
        </row>
        <row r="18">
          <cell r="C18">
            <v>54.618611666667</v>
          </cell>
        </row>
        <row r="19">
          <cell r="C19">
            <v>55.665186666666997</v>
          </cell>
        </row>
        <row r="20">
          <cell r="C20">
            <v>55.888539999999999</v>
          </cell>
        </row>
        <row r="21">
          <cell r="C21">
            <v>56.896000000000001</v>
          </cell>
        </row>
        <row r="22">
          <cell r="C22">
            <v>57.188081666667003</v>
          </cell>
        </row>
        <row r="23">
          <cell r="C23">
            <v>58.106033333333002</v>
          </cell>
        </row>
        <row r="24">
          <cell r="C24">
            <v>63.470080000000003</v>
          </cell>
        </row>
        <row r="25">
          <cell r="C25">
            <v>62.640864999999998</v>
          </cell>
        </row>
        <row r="26">
          <cell r="C26">
            <v>62.462874999999997</v>
          </cell>
        </row>
        <row r="27">
          <cell r="C27">
            <v>62.452608333333004</v>
          </cell>
        </row>
        <row r="28">
          <cell r="C28">
            <v>62.347376666667003</v>
          </cell>
        </row>
        <row r="29">
          <cell r="C29">
            <v>57.914541666666999</v>
          </cell>
        </row>
        <row r="30">
          <cell r="C30">
            <v>61.120536666667</v>
          </cell>
        </row>
        <row r="31">
          <cell r="C31">
            <v>59.908131666667003</v>
          </cell>
        </row>
        <row r="32">
          <cell r="C32">
            <v>56.896000000000001</v>
          </cell>
        </row>
        <row r="33">
          <cell r="C33">
            <v>56.549326666667</v>
          </cell>
        </row>
        <row r="34">
          <cell r="C34">
            <v>56.0901</v>
          </cell>
        </row>
        <row r="35">
          <cell r="C35">
            <v>56.070230000000002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42446</v>
          </cell>
        </row>
      </sheetData>
      <sheetData sheetId="9"/>
      <sheetData sheetId="10">
        <row r="7">
          <cell r="B7">
            <v>42446</v>
          </cell>
        </row>
      </sheetData>
      <sheetData sheetId="11">
        <row r="7">
          <cell r="B7">
            <v>42446</v>
          </cell>
        </row>
      </sheetData>
      <sheetData sheetId="12">
        <row r="7">
          <cell r="B7">
            <v>42446</v>
          </cell>
        </row>
      </sheetData>
      <sheetData sheetId="13">
        <row r="7">
          <cell r="B7">
            <v>42446</v>
          </cell>
        </row>
      </sheetData>
      <sheetData sheetId="14">
        <row r="36">
          <cell r="B36">
            <v>309.74670915716598</v>
          </cell>
        </row>
      </sheetData>
      <sheetData sheetId="15"/>
      <sheetData sheetId="16">
        <row r="12">
          <cell r="C12">
            <v>52.84</v>
          </cell>
        </row>
        <row r="13">
          <cell r="C13">
            <v>53.725981666667003</v>
          </cell>
        </row>
        <row r="14">
          <cell r="C14">
            <v>53.775745000000001</v>
          </cell>
        </row>
        <row r="15">
          <cell r="C15">
            <v>53.764636666667002</v>
          </cell>
        </row>
        <row r="16">
          <cell r="C16">
            <v>53.783381666666997</v>
          </cell>
        </row>
        <row r="17">
          <cell r="C17">
            <v>52.84</v>
          </cell>
        </row>
        <row r="18">
          <cell r="C18">
            <v>54.263105000000003</v>
          </cell>
        </row>
        <row r="19">
          <cell r="C19">
            <v>56.352541666667001</v>
          </cell>
        </row>
        <row r="20">
          <cell r="C20">
            <v>56.041398333332999</v>
          </cell>
        </row>
        <row r="21">
          <cell r="C21">
            <v>56.0901</v>
          </cell>
        </row>
        <row r="22">
          <cell r="C22">
            <v>63.487261666667003</v>
          </cell>
        </row>
        <row r="23">
          <cell r="C23">
            <v>63.878063333333003</v>
          </cell>
        </row>
        <row r="24">
          <cell r="C24">
            <v>62.482148333333001</v>
          </cell>
        </row>
        <row r="25">
          <cell r="C25">
            <v>62.495460000000001</v>
          </cell>
        </row>
        <row r="26">
          <cell r="C26">
            <v>64.714638333332999</v>
          </cell>
        </row>
        <row r="27">
          <cell r="C27">
            <v>64.817618333333002</v>
          </cell>
        </row>
        <row r="28">
          <cell r="C28">
            <v>62.870384999999999</v>
          </cell>
        </row>
        <row r="29">
          <cell r="C29">
            <v>62.041813333333003</v>
          </cell>
        </row>
        <row r="30">
          <cell r="C30">
            <v>64.604408333332998</v>
          </cell>
        </row>
        <row r="31">
          <cell r="C31">
            <v>65.373064999999997</v>
          </cell>
        </row>
        <row r="32">
          <cell r="C32">
            <v>57.562404999999998</v>
          </cell>
        </row>
        <row r="33">
          <cell r="C33">
            <v>56.0901</v>
          </cell>
        </row>
        <row r="34">
          <cell r="C34">
            <v>55.430593333333</v>
          </cell>
        </row>
        <row r="35">
          <cell r="C35">
            <v>55.430154999999999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>
        <row r="4">
          <cell r="C4">
            <v>42430</v>
          </cell>
          <cell r="D4">
            <v>42431</v>
          </cell>
          <cell r="E4">
            <v>42432</v>
          </cell>
          <cell r="F4">
            <v>42433</v>
          </cell>
          <cell r="G4">
            <v>42434</v>
          </cell>
          <cell r="H4">
            <v>42435</v>
          </cell>
          <cell r="I4">
            <v>42436</v>
          </cell>
          <cell r="J4">
            <v>42437</v>
          </cell>
          <cell r="K4">
            <v>42438</v>
          </cell>
          <cell r="L4">
            <v>42439</v>
          </cell>
          <cell r="M4">
            <v>42440</v>
          </cell>
          <cell r="N4">
            <v>42441</v>
          </cell>
          <cell r="O4">
            <v>42442</v>
          </cell>
          <cell r="P4">
            <v>42443</v>
          </cell>
          <cell r="Q4">
            <v>42444</v>
          </cell>
          <cell r="R4">
            <v>42445</v>
          </cell>
          <cell r="S4">
            <v>42446</v>
          </cell>
          <cell r="T4">
            <v>42447</v>
          </cell>
          <cell r="U4">
            <v>42448</v>
          </cell>
          <cell r="V4">
            <v>42449</v>
          </cell>
          <cell r="W4">
            <v>42450</v>
          </cell>
          <cell r="X4">
            <v>42451</v>
          </cell>
          <cell r="Y4">
            <v>42452</v>
          </cell>
          <cell r="Z4">
            <v>42453</v>
          </cell>
          <cell r="AA4">
            <v>42454</v>
          </cell>
          <cell r="AB4">
            <v>42455</v>
          </cell>
          <cell r="AC4">
            <v>42456</v>
          </cell>
          <cell r="AD4">
            <v>42457</v>
          </cell>
          <cell r="AE4">
            <v>42458</v>
          </cell>
          <cell r="AF4">
            <v>42459</v>
          </cell>
          <cell r="AG4">
            <v>42460</v>
          </cell>
        </row>
        <row r="29">
          <cell r="C29">
            <v>1238.5348966666668</v>
          </cell>
          <cell r="D29">
            <v>1240.8902050000011</v>
          </cell>
          <cell r="E29">
            <v>1251.9953850000006</v>
          </cell>
          <cell r="F29">
            <v>1266.8293633333333</v>
          </cell>
          <cell r="G29">
            <v>1251.5519716666672</v>
          </cell>
          <cell r="H29">
            <v>1217.8684933333329</v>
          </cell>
          <cell r="I29">
            <v>1319.7578183333328</v>
          </cell>
          <cell r="J29">
            <v>1278.4317983333342</v>
          </cell>
          <cell r="K29">
            <v>1256.8999566666669</v>
          </cell>
          <cell r="L29">
            <v>1273.1899283333323</v>
          </cell>
          <cell r="M29">
            <v>1259.103658333333</v>
          </cell>
          <cell r="N29">
            <v>1274.8363383333333</v>
          </cell>
          <cell r="O29">
            <v>1200.1782733333307</v>
          </cell>
          <cell r="P29">
            <v>1353.2592983333336</v>
          </cell>
          <cell r="Q29">
            <v>1335.3975466666666</v>
          </cell>
          <cell r="R29">
            <v>1375.888080000002</v>
          </cell>
          <cell r="S29">
            <v>1404.7550049999988</v>
          </cell>
          <cell r="T29">
            <v>1413.878641666666</v>
          </cell>
          <cell r="U29">
            <v>1339.3814116666649</v>
          </cell>
          <cell r="V29">
            <v>1342.6294983333316</v>
          </cell>
          <cell r="W29">
            <v>1359.1934399999998</v>
          </cell>
          <cell r="X29">
            <v>1339.3120816666681</v>
          </cell>
          <cell r="Y29">
            <v>1341.7949666666659</v>
          </cell>
          <cell r="Z29">
            <v>1340.8548149999992</v>
          </cell>
          <cell r="AA29">
            <v>1339.9897050000031</v>
          </cell>
          <cell r="AB29">
            <v>1353.9783683333301</v>
          </cell>
          <cell r="AC29">
            <v>1320.0198266666678</v>
          </cell>
          <cell r="AD29">
            <v>1402.6778266666688</v>
          </cell>
          <cell r="AE29">
            <v>1451.3596066666671</v>
          </cell>
          <cell r="AF29">
            <v>1463.9976533333361</v>
          </cell>
          <cell r="AG29">
            <v>1508.7568283333337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42447</v>
          </cell>
        </row>
      </sheetData>
      <sheetData sheetId="9"/>
      <sheetData sheetId="10">
        <row r="7">
          <cell r="B7">
            <v>42447</v>
          </cell>
        </row>
      </sheetData>
      <sheetData sheetId="11">
        <row r="7">
          <cell r="B7">
            <v>42447</v>
          </cell>
        </row>
      </sheetData>
      <sheetData sheetId="12">
        <row r="7">
          <cell r="B7">
            <v>42447</v>
          </cell>
        </row>
      </sheetData>
      <sheetData sheetId="13">
        <row r="7">
          <cell r="B7">
            <v>42447</v>
          </cell>
        </row>
      </sheetData>
      <sheetData sheetId="14">
        <row r="36">
          <cell r="B36">
            <v>315.30749595344281</v>
          </cell>
        </row>
      </sheetData>
      <sheetData sheetId="15"/>
      <sheetData sheetId="16">
        <row r="12">
          <cell r="C12">
            <v>55.435056666667002</v>
          </cell>
        </row>
        <row r="13">
          <cell r="C13">
            <v>55.444313333333</v>
          </cell>
        </row>
        <row r="14">
          <cell r="C14">
            <v>55.181828333333002</v>
          </cell>
        </row>
        <row r="15">
          <cell r="C15">
            <v>53.517829999999996</v>
          </cell>
        </row>
        <row r="16">
          <cell r="C16">
            <v>55.551074999999997</v>
          </cell>
        </row>
        <row r="17">
          <cell r="C17">
            <v>56.0901</v>
          </cell>
        </row>
        <row r="18">
          <cell r="C18">
            <v>56.0901</v>
          </cell>
        </row>
        <row r="19">
          <cell r="C19">
            <v>56.0901</v>
          </cell>
        </row>
        <row r="20">
          <cell r="C20">
            <v>56.0901</v>
          </cell>
        </row>
        <row r="21">
          <cell r="C21">
            <v>62.0593</v>
          </cell>
        </row>
        <row r="22">
          <cell r="C22">
            <v>62.320900000000002</v>
          </cell>
        </row>
        <row r="23">
          <cell r="C23">
            <v>63.481388333333001</v>
          </cell>
        </row>
        <row r="24">
          <cell r="C24">
            <v>61.802808333332997</v>
          </cell>
        </row>
        <row r="25">
          <cell r="C25">
            <v>63.076321666666999</v>
          </cell>
        </row>
        <row r="26">
          <cell r="C26">
            <v>62.399321666666999</v>
          </cell>
        </row>
        <row r="27">
          <cell r="C27">
            <v>62.707233333333001</v>
          </cell>
        </row>
        <row r="28">
          <cell r="C28">
            <v>63.165215000000003</v>
          </cell>
        </row>
        <row r="29">
          <cell r="C29">
            <v>60.345428333332997</v>
          </cell>
        </row>
        <row r="30">
          <cell r="C30">
            <v>65.003893333332996</v>
          </cell>
        </row>
        <row r="31">
          <cell r="C31">
            <v>61.895775</v>
          </cell>
        </row>
        <row r="32">
          <cell r="C32">
            <v>57.437024999999998</v>
          </cell>
        </row>
        <row r="33">
          <cell r="C33">
            <v>56.450839999999999</v>
          </cell>
        </row>
        <row r="34">
          <cell r="C34">
            <v>56.403146666666998</v>
          </cell>
        </row>
        <row r="35">
          <cell r="C35">
            <v>55.839541666667003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42448</v>
          </cell>
        </row>
      </sheetData>
      <sheetData sheetId="9"/>
      <sheetData sheetId="10">
        <row r="7">
          <cell r="B7">
            <v>42448</v>
          </cell>
        </row>
      </sheetData>
      <sheetData sheetId="11">
        <row r="7">
          <cell r="B7">
            <v>42448</v>
          </cell>
        </row>
      </sheetData>
      <sheetData sheetId="12">
        <row r="7">
          <cell r="B7">
            <v>42448</v>
          </cell>
        </row>
      </sheetData>
      <sheetData sheetId="13">
        <row r="7">
          <cell r="B7">
            <v>42448</v>
          </cell>
        </row>
      </sheetData>
      <sheetData sheetId="14">
        <row r="36">
          <cell r="B36">
            <v>298.95096971485896</v>
          </cell>
        </row>
      </sheetData>
      <sheetData sheetId="15"/>
      <sheetData sheetId="16">
        <row r="12">
          <cell r="C12">
            <v>55.731411666667</v>
          </cell>
        </row>
        <row r="13">
          <cell r="C13">
            <v>55.371958333332998</v>
          </cell>
        </row>
        <row r="14">
          <cell r="C14">
            <v>54.394295</v>
          </cell>
        </row>
        <row r="15">
          <cell r="C15">
            <v>54.401200000000003</v>
          </cell>
        </row>
        <row r="16">
          <cell r="C16">
            <v>54.401363333333002</v>
          </cell>
        </row>
        <row r="17">
          <cell r="C17">
            <v>54.394301666666998</v>
          </cell>
        </row>
        <row r="18">
          <cell r="C18">
            <v>56.465043333333</v>
          </cell>
        </row>
        <row r="19">
          <cell r="C19">
            <v>54.875675000000001</v>
          </cell>
        </row>
        <row r="20">
          <cell r="C20">
            <v>55.625406666666997</v>
          </cell>
        </row>
        <row r="21">
          <cell r="C21">
            <v>55.979038333333001</v>
          </cell>
        </row>
        <row r="22">
          <cell r="C22">
            <v>55.900398333333001</v>
          </cell>
        </row>
        <row r="23">
          <cell r="C23">
            <v>55.901111666666999</v>
          </cell>
        </row>
        <row r="24">
          <cell r="C24">
            <v>55.987658333333002</v>
          </cell>
        </row>
        <row r="25">
          <cell r="C25">
            <v>56.026854999999998</v>
          </cell>
        </row>
        <row r="26">
          <cell r="C26">
            <v>56.037273333332998</v>
          </cell>
        </row>
        <row r="27">
          <cell r="C27">
            <v>56.038699999999999</v>
          </cell>
        </row>
        <row r="28">
          <cell r="C28">
            <v>56.041285000000002</v>
          </cell>
        </row>
        <row r="29">
          <cell r="C29">
            <v>56.038699999999999</v>
          </cell>
        </row>
        <row r="30">
          <cell r="C30">
            <v>57.162423333333003</v>
          </cell>
        </row>
        <row r="31">
          <cell r="C31">
            <v>57.71848</v>
          </cell>
        </row>
        <row r="32">
          <cell r="C32">
            <v>56.519913333333001</v>
          </cell>
        </row>
        <row r="33">
          <cell r="C33">
            <v>55.981699999999996</v>
          </cell>
        </row>
        <row r="34">
          <cell r="C34">
            <v>56.29712</v>
          </cell>
        </row>
        <row r="35">
          <cell r="C35">
            <v>56.0901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42449</v>
          </cell>
        </row>
      </sheetData>
      <sheetData sheetId="9"/>
      <sheetData sheetId="10">
        <row r="7">
          <cell r="B7">
            <v>42449</v>
          </cell>
        </row>
      </sheetData>
      <sheetData sheetId="11">
        <row r="7">
          <cell r="B7">
            <v>42449</v>
          </cell>
        </row>
      </sheetData>
      <sheetData sheetId="12">
        <row r="7">
          <cell r="B7">
            <v>42449</v>
          </cell>
        </row>
      </sheetData>
      <sheetData sheetId="13">
        <row r="7">
          <cell r="B7">
            <v>42449</v>
          </cell>
        </row>
      </sheetData>
      <sheetData sheetId="14">
        <row r="36">
          <cell r="B36">
            <v>290.1784343433394</v>
          </cell>
        </row>
      </sheetData>
      <sheetData sheetId="15"/>
      <sheetData sheetId="16">
        <row r="12">
          <cell r="C12">
            <v>56.0901</v>
          </cell>
        </row>
        <row r="13">
          <cell r="C13">
            <v>55.847328333333003</v>
          </cell>
        </row>
        <row r="14">
          <cell r="C14">
            <v>56.0901</v>
          </cell>
        </row>
        <row r="15">
          <cell r="C15">
            <v>56.0901</v>
          </cell>
        </row>
        <row r="16">
          <cell r="C16">
            <v>56.0901</v>
          </cell>
        </row>
        <row r="17">
          <cell r="C17">
            <v>56.0901</v>
          </cell>
        </row>
        <row r="18">
          <cell r="C18">
            <v>56.0901</v>
          </cell>
        </row>
        <row r="19">
          <cell r="C19">
            <v>56.0901</v>
          </cell>
        </row>
        <row r="20">
          <cell r="C20">
            <v>56.097188333333001</v>
          </cell>
        </row>
        <row r="21">
          <cell r="C21">
            <v>56.0901</v>
          </cell>
        </row>
        <row r="22">
          <cell r="C22">
            <v>56.129494999999999</v>
          </cell>
        </row>
        <row r="23">
          <cell r="C23">
            <v>56.103549999999998</v>
          </cell>
        </row>
        <row r="24">
          <cell r="C24">
            <v>56.0901</v>
          </cell>
        </row>
        <row r="25">
          <cell r="C25">
            <v>56.0901</v>
          </cell>
        </row>
        <row r="26">
          <cell r="C26">
            <v>56.090380000000003</v>
          </cell>
        </row>
        <row r="27">
          <cell r="C27">
            <v>56.090139999999998</v>
          </cell>
        </row>
        <row r="28">
          <cell r="C28">
            <v>56.0901</v>
          </cell>
        </row>
        <row r="29">
          <cell r="C29">
            <v>56.0901</v>
          </cell>
        </row>
        <row r="30">
          <cell r="C30">
            <v>56.0901</v>
          </cell>
        </row>
        <row r="31">
          <cell r="C31">
            <v>56.0901</v>
          </cell>
        </row>
        <row r="32">
          <cell r="C32">
            <v>56.0901</v>
          </cell>
        </row>
        <row r="33">
          <cell r="C33">
            <v>56.0901</v>
          </cell>
        </row>
        <row r="34">
          <cell r="C34">
            <v>54.411238333333003</v>
          </cell>
        </row>
        <row r="35">
          <cell r="C35">
            <v>54.418578333333002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42450</v>
          </cell>
        </row>
      </sheetData>
      <sheetData sheetId="9"/>
      <sheetData sheetId="10">
        <row r="7">
          <cell r="B7">
            <v>42450</v>
          </cell>
        </row>
      </sheetData>
      <sheetData sheetId="11">
        <row r="7">
          <cell r="B7">
            <v>42450</v>
          </cell>
        </row>
      </sheetData>
      <sheetData sheetId="12">
        <row r="7">
          <cell r="B7">
            <v>42450</v>
          </cell>
        </row>
      </sheetData>
      <sheetData sheetId="13">
        <row r="7">
          <cell r="B7">
            <v>42450</v>
          </cell>
        </row>
      </sheetData>
      <sheetData sheetId="14">
        <row r="36">
          <cell r="B36">
            <v>301.97982997981273</v>
          </cell>
        </row>
      </sheetData>
      <sheetData sheetId="15"/>
      <sheetData sheetId="16">
        <row r="12">
          <cell r="C12">
            <v>54.963445</v>
          </cell>
        </row>
        <row r="13">
          <cell r="C13">
            <v>54.966563333332999</v>
          </cell>
        </row>
        <row r="14">
          <cell r="C14">
            <v>55.004276666667003</v>
          </cell>
        </row>
        <row r="15">
          <cell r="C15">
            <v>54.993335000000002</v>
          </cell>
        </row>
        <row r="16">
          <cell r="C16">
            <v>54.989818333332998</v>
          </cell>
        </row>
        <row r="17">
          <cell r="C17">
            <v>55.005551666667003</v>
          </cell>
        </row>
        <row r="18">
          <cell r="C18">
            <v>55.143940000000001</v>
          </cell>
        </row>
        <row r="19">
          <cell r="C19">
            <v>54.997831666666997</v>
          </cell>
        </row>
        <row r="20">
          <cell r="C20">
            <v>56.64</v>
          </cell>
        </row>
        <row r="21">
          <cell r="C21">
            <v>56.64</v>
          </cell>
        </row>
        <row r="22">
          <cell r="C22">
            <v>56.64</v>
          </cell>
        </row>
        <row r="23">
          <cell r="C23">
            <v>58.06691</v>
          </cell>
        </row>
        <row r="24">
          <cell r="C24">
            <v>56.64</v>
          </cell>
        </row>
        <row r="25">
          <cell r="C25">
            <v>58.089739999999999</v>
          </cell>
        </row>
        <row r="26">
          <cell r="C26">
            <v>58.483706666666997</v>
          </cell>
        </row>
        <row r="27">
          <cell r="C27">
            <v>58.558435000000003</v>
          </cell>
        </row>
        <row r="28">
          <cell r="C28">
            <v>58.675069999999998</v>
          </cell>
        </row>
        <row r="29">
          <cell r="C29">
            <v>57.525898333332997</v>
          </cell>
        </row>
        <row r="30">
          <cell r="C30">
            <v>58.481834999999997</v>
          </cell>
        </row>
        <row r="31">
          <cell r="C31">
            <v>58.472999999999999</v>
          </cell>
        </row>
        <row r="32">
          <cell r="C32">
            <v>58.472999999999999</v>
          </cell>
        </row>
        <row r="33">
          <cell r="C33">
            <v>56.639943333333001</v>
          </cell>
        </row>
        <row r="34">
          <cell r="C34">
            <v>56.046186666666998</v>
          </cell>
        </row>
        <row r="35">
          <cell r="C35">
            <v>55.054953333333003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42451</v>
          </cell>
        </row>
      </sheetData>
      <sheetData sheetId="9"/>
      <sheetData sheetId="10">
        <row r="7">
          <cell r="B7">
            <v>42451</v>
          </cell>
        </row>
      </sheetData>
      <sheetData sheetId="11">
        <row r="7">
          <cell r="B7">
            <v>42451</v>
          </cell>
        </row>
      </sheetData>
      <sheetData sheetId="12">
        <row r="7">
          <cell r="B7">
            <v>42451</v>
          </cell>
        </row>
      </sheetData>
      <sheetData sheetId="13">
        <row r="7">
          <cell r="B7">
            <v>42451</v>
          </cell>
        </row>
      </sheetData>
      <sheetData sheetId="14">
        <row r="36">
          <cell r="B36">
            <v>324.28370275818662</v>
          </cell>
        </row>
      </sheetData>
      <sheetData sheetId="15"/>
      <sheetData sheetId="16">
        <row r="12">
          <cell r="C12">
            <v>55.036786666666998</v>
          </cell>
        </row>
        <row r="13">
          <cell r="C13">
            <v>54.588900000000002</v>
          </cell>
        </row>
        <row r="14">
          <cell r="C14">
            <v>53.984999999999999</v>
          </cell>
        </row>
        <row r="15">
          <cell r="C15">
            <v>53.984999999999999</v>
          </cell>
        </row>
        <row r="16">
          <cell r="C16">
            <v>54.03304</v>
          </cell>
        </row>
        <row r="17">
          <cell r="C17">
            <v>54.597406666666998</v>
          </cell>
        </row>
        <row r="18">
          <cell r="C18">
            <v>53.984999999999999</v>
          </cell>
        </row>
        <row r="19">
          <cell r="C19">
            <v>56.14378</v>
          </cell>
        </row>
        <row r="20">
          <cell r="C20">
            <v>56.506136666666997</v>
          </cell>
        </row>
        <row r="21">
          <cell r="C21">
            <v>56.639899999999997</v>
          </cell>
        </row>
        <row r="22">
          <cell r="C22">
            <v>56.639901666667001</v>
          </cell>
        </row>
        <row r="23">
          <cell r="C23">
            <v>56.64</v>
          </cell>
        </row>
        <row r="24">
          <cell r="C24">
            <v>56.64</v>
          </cell>
        </row>
        <row r="25">
          <cell r="C25">
            <v>56.64</v>
          </cell>
        </row>
        <row r="26">
          <cell r="C26">
            <v>56.64</v>
          </cell>
        </row>
        <row r="27">
          <cell r="C27">
            <v>56.64</v>
          </cell>
        </row>
        <row r="28">
          <cell r="C28">
            <v>56.64</v>
          </cell>
        </row>
        <row r="29">
          <cell r="C29">
            <v>56.639953333332997</v>
          </cell>
        </row>
        <row r="30">
          <cell r="C30">
            <v>57.572056666667002</v>
          </cell>
        </row>
        <row r="31">
          <cell r="C31">
            <v>56.64</v>
          </cell>
        </row>
        <row r="32">
          <cell r="C32">
            <v>57.197381666666999</v>
          </cell>
        </row>
        <row r="33">
          <cell r="C33">
            <v>56.039344999999997</v>
          </cell>
        </row>
        <row r="34">
          <cell r="C34">
            <v>55.218789999999998</v>
          </cell>
        </row>
        <row r="35">
          <cell r="C35">
            <v>54.023703333333003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42452</v>
          </cell>
        </row>
      </sheetData>
      <sheetData sheetId="9"/>
      <sheetData sheetId="10">
        <row r="7">
          <cell r="B7">
            <v>42452</v>
          </cell>
        </row>
      </sheetData>
      <sheetData sheetId="11">
        <row r="7">
          <cell r="B7">
            <v>42452</v>
          </cell>
        </row>
      </sheetData>
      <sheetData sheetId="12">
        <row r="7">
          <cell r="B7">
            <v>42452</v>
          </cell>
        </row>
      </sheetData>
      <sheetData sheetId="13">
        <row r="7">
          <cell r="B7">
            <v>42452</v>
          </cell>
        </row>
      </sheetData>
      <sheetData sheetId="14">
        <row r="36">
          <cell r="B36">
            <v>294.22071103291808</v>
          </cell>
        </row>
      </sheetData>
      <sheetData sheetId="15"/>
      <sheetData sheetId="16">
        <row r="12">
          <cell r="C12">
            <v>54.173304999999999</v>
          </cell>
        </row>
        <row r="13">
          <cell r="C13">
            <v>54.148691666666998</v>
          </cell>
        </row>
        <row r="14">
          <cell r="C14">
            <v>54.083159999999999</v>
          </cell>
        </row>
        <row r="15">
          <cell r="C15">
            <v>54.192873333332997</v>
          </cell>
        </row>
        <row r="16">
          <cell r="C16">
            <v>54.142113333333</v>
          </cell>
        </row>
        <row r="17">
          <cell r="C17">
            <v>54.807951666667002</v>
          </cell>
        </row>
        <row r="18">
          <cell r="C18">
            <v>54.158726666667</v>
          </cell>
        </row>
        <row r="19">
          <cell r="C19">
            <v>57.674979999999998</v>
          </cell>
        </row>
        <row r="20">
          <cell r="C20">
            <v>56.224744999999999</v>
          </cell>
        </row>
        <row r="21">
          <cell r="C21">
            <v>56.639899999999997</v>
          </cell>
        </row>
        <row r="22">
          <cell r="C22">
            <v>56.639899999999997</v>
          </cell>
        </row>
        <row r="23">
          <cell r="C23">
            <v>56.639899999999997</v>
          </cell>
        </row>
        <row r="24">
          <cell r="C24">
            <v>56.639899999999997</v>
          </cell>
        </row>
        <row r="25">
          <cell r="C25">
            <v>56.639899999999997</v>
          </cell>
        </row>
        <row r="26">
          <cell r="C26">
            <v>56.624958333332998</v>
          </cell>
        </row>
        <row r="27">
          <cell r="C27">
            <v>56.197009999999999</v>
          </cell>
        </row>
        <row r="28">
          <cell r="C28">
            <v>56.203936666666998</v>
          </cell>
        </row>
        <row r="29">
          <cell r="C29">
            <v>56.307626666666998</v>
          </cell>
        </row>
        <row r="30">
          <cell r="C30">
            <v>57.886158333333</v>
          </cell>
        </row>
        <row r="31">
          <cell r="C31">
            <v>56.64</v>
          </cell>
        </row>
        <row r="32">
          <cell r="C32">
            <v>57.285198333333</v>
          </cell>
        </row>
        <row r="33">
          <cell r="C33">
            <v>56.639899999999997</v>
          </cell>
        </row>
        <row r="34">
          <cell r="C34">
            <v>56.648393333332997</v>
          </cell>
        </row>
        <row r="35">
          <cell r="C35">
            <v>54.555738333332997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42453</v>
          </cell>
        </row>
      </sheetData>
      <sheetData sheetId="9"/>
      <sheetData sheetId="10">
        <row r="7">
          <cell r="B7">
            <v>42453</v>
          </cell>
        </row>
      </sheetData>
      <sheetData sheetId="11">
        <row r="7">
          <cell r="B7">
            <v>42453</v>
          </cell>
        </row>
      </sheetData>
      <sheetData sheetId="12">
        <row r="7">
          <cell r="B7">
            <v>42453</v>
          </cell>
        </row>
      </sheetData>
      <sheetData sheetId="13">
        <row r="7">
          <cell r="B7">
            <v>42453</v>
          </cell>
        </row>
      </sheetData>
      <sheetData sheetId="14">
        <row r="36">
          <cell r="B36">
            <v>266.62258745367035</v>
          </cell>
        </row>
      </sheetData>
      <sheetData sheetId="15"/>
      <sheetData sheetId="16">
        <row r="12">
          <cell r="C12">
            <v>54.090031666667002</v>
          </cell>
        </row>
        <row r="13">
          <cell r="C13">
            <v>54.417898333333</v>
          </cell>
        </row>
        <row r="14">
          <cell r="C14">
            <v>54.436251666666998</v>
          </cell>
        </row>
        <row r="15">
          <cell r="C15">
            <v>55.00956</v>
          </cell>
        </row>
        <row r="16">
          <cell r="C16">
            <v>55.866115000000001</v>
          </cell>
        </row>
        <row r="17">
          <cell r="C17">
            <v>55.00909</v>
          </cell>
        </row>
        <row r="18">
          <cell r="C18">
            <v>59.255978333332997</v>
          </cell>
        </row>
        <row r="19">
          <cell r="C19">
            <v>56.385359999999999</v>
          </cell>
        </row>
        <row r="20">
          <cell r="C20">
            <v>54.249585000000003</v>
          </cell>
        </row>
        <row r="21">
          <cell r="C21">
            <v>54.129216666666998</v>
          </cell>
        </row>
        <row r="22">
          <cell r="C22">
            <v>54.588900000000002</v>
          </cell>
        </row>
        <row r="23">
          <cell r="C23">
            <v>57.052548333333</v>
          </cell>
        </row>
        <row r="24">
          <cell r="C24">
            <v>56.174758333333003</v>
          </cell>
        </row>
        <row r="25">
          <cell r="C25">
            <v>56.304000000000002</v>
          </cell>
        </row>
        <row r="26">
          <cell r="C26">
            <v>56.639899999999997</v>
          </cell>
        </row>
        <row r="27">
          <cell r="C27">
            <v>56.639899999999997</v>
          </cell>
        </row>
        <row r="28">
          <cell r="C28">
            <v>56.362508333332997</v>
          </cell>
        </row>
        <row r="29">
          <cell r="C29">
            <v>56.549078333333</v>
          </cell>
        </row>
        <row r="30">
          <cell r="C30">
            <v>56.643193333333002</v>
          </cell>
        </row>
        <row r="31">
          <cell r="C31">
            <v>56.64</v>
          </cell>
        </row>
        <row r="32">
          <cell r="C32">
            <v>56.64</v>
          </cell>
        </row>
        <row r="33">
          <cell r="C33">
            <v>56.032719999999998</v>
          </cell>
        </row>
        <row r="34">
          <cell r="C34">
            <v>56.582476666666999</v>
          </cell>
        </row>
        <row r="35">
          <cell r="C35">
            <v>55.155745000000003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42454</v>
          </cell>
        </row>
      </sheetData>
      <sheetData sheetId="9"/>
      <sheetData sheetId="10">
        <row r="7">
          <cell r="B7">
            <v>42454</v>
          </cell>
        </row>
      </sheetData>
      <sheetData sheetId="11">
        <row r="7">
          <cell r="B7">
            <v>42454</v>
          </cell>
        </row>
      </sheetData>
      <sheetData sheetId="12">
        <row r="7">
          <cell r="B7">
            <v>42454</v>
          </cell>
        </row>
      </sheetData>
      <sheetData sheetId="13">
        <row r="7">
          <cell r="B7">
            <v>42454</v>
          </cell>
        </row>
      </sheetData>
      <sheetData sheetId="14">
        <row r="36">
          <cell r="B36">
            <v>262.6018714559429</v>
          </cell>
        </row>
      </sheetData>
      <sheetData sheetId="15"/>
      <sheetData sheetId="16">
        <row r="12">
          <cell r="C12">
            <v>54.204799999999999</v>
          </cell>
        </row>
        <row r="13">
          <cell r="C13">
            <v>54.647599999999997</v>
          </cell>
        </row>
        <row r="14">
          <cell r="C14">
            <v>54.302199999999999</v>
          </cell>
        </row>
        <row r="15">
          <cell r="C15">
            <v>54.292099999999998</v>
          </cell>
        </row>
        <row r="16">
          <cell r="C16">
            <v>54.281599999999997</v>
          </cell>
        </row>
        <row r="17">
          <cell r="C17">
            <v>54.788454999999999</v>
          </cell>
        </row>
        <row r="18">
          <cell r="C18">
            <v>57.709110000000003</v>
          </cell>
        </row>
        <row r="19">
          <cell r="C19">
            <v>57.644981666667</v>
          </cell>
        </row>
        <row r="20">
          <cell r="C20">
            <v>54.259399999999999</v>
          </cell>
        </row>
        <row r="21">
          <cell r="C21">
            <v>54.651499999999999</v>
          </cell>
        </row>
        <row r="22">
          <cell r="C22">
            <v>54.449381666667001</v>
          </cell>
        </row>
        <row r="23">
          <cell r="C23">
            <v>57.988741666667003</v>
          </cell>
        </row>
        <row r="24">
          <cell r="C24">
            <v>56.093661666667003</v>
          </cell>
        </row>
        <row r="25">
          <cell r="C25">
            <v>56.129736666667</v>
          </cell>
        </row>
        <row r="26">
          <cell r="C26">
            <v>56.353253333333001</v>
          </cell>
        </row>
        <row r="27">
          <cell r="C27">
            <v>57.341946666666999</v>
          </cell>
        </row>
        <row r="28">
          <cell r="C28">
            <v>56.641176666667</v>
          </cell>
        </row>
        <row r="29">
          <cell r="C29">
            <v>54.907905</v>
          </cell>
        </row>
        <row r="30">
          <cell r="C30">
            <v>57.119706666667</v>
          </cell>
        </row>
        <row r="31">
          <cell r="C31">
            <v>56.64</v>
          </cell>
        </row>
        <row r="32">
          <cell r="C32">
            <v>57.112551666667002</v>
          </cell>
        </row>
        <row r="33">
          <cell r="C33">
            <v>57.487721666666999</v>
          </cell>
        </row>
        <row r="34">
          <cell r="C34">
            <v>56.645874999999997</v>
          </cell>
        </row>
        <row r="35">
          <cell r="C35">
            <v>54.296300000000002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42455</v>
          </cell>
        </row>
      </sheetData>
      <sheetData sheetId="9"/>
      <sheetData sheetId="10">
        <row r="7">
          <cell r="B7">
            <v>42455</v>
          </cell>
        </row>
      </sheetData>
      <sheetData sheetId="11">
        <row r="7">
          <cell r="B7">
            <v>42455</v>
          </cell>
        </row>
      </sheetData>
      <sheetData sheetId="12">
        <row r="7">
          <cell r="B7">
            <v>42455</v>
          </cell>
        </row>
      </sheetData>
      <sheetData sheetId="13">
        <row r="7">
          <cell r="B7">
            <v>42455</v>
          </cell>
        </row>
      </sheetData>
      <sheetData sheetId="14">
        <row r="36">
          <cell r="B36">
            <v>275.60525019112964</v>
          </cell>
        </row>
      </sheetData>
      <sheetData sheetId="15"/>
      <sheetData sheetId="16">
        <row r="12">
          <cell r="C12">
            <v>54.312673333333002</v>
          </cell>
        </row>
        <row r="13">
          <cell r="C13">
            <v>54.314545000000003</v>
          </cell>
        </row>
        <row r="14">
          <cell r="C14">
            <v>54.317363333332999</v>
          </cell>
        </row>
        <row r="15">
          <cell r="C15">
            <v>57.532983333333</v>
          </cell>
        </row>
        <row r="16">
          <cell r="C16">
            <v>58.303269999999998</v>
          </cell>
        </row>
        <row r="17">
          <cell r="C17">
            <v>58.295348333333003</v>
          </cell>
        </row>
        <row r="18">
          <cell r="C18">
            <v>58.315678333332997</v>
          </cell>
        </row>
        <row r="19">
          <cell r="C19">
            <v>58.303021666667</v>
          </cell>
        </row>
        <row r="20">
          <cell r="C20">
            <v>58.289603333332998</v>
          </cell>
        </row>
        <row r="21">
          <cell r="C21">
            <v>54.404996666667003</v>
          </cell>
        </row>
        <row r="22">
          <cell r="C22">
            <v>54.588900000000002</v>
          </cell>
        </row>
        <row r="23">
          <cell r="C23">
            <v>57.71134</v>
          </cell>
        </row>
        <row r="24">
          <cell r="C24">
            <v>56.112543333333001</v>
          </cell>
        </row>
        <row r="25">
          <cell r="C25">
            <v>56.64</v>
          </cell>
        </row>
        <row r="26">
          <cell r="C26">
            <v>56.64</v>
          </cell>
        </row>
        <row r="27">
          <cell r="C27">
            <v>56.64</v>
          </cell>
        </row>
        <row r="28">
          <cell r="C28">
            <v>57.813133333332999</v>
          </cell>
        </row>
        <row r="29">
          <cell r="C29">
            <v>54.588900000000002</v>
          </cell>
        </row>
        <row r="30">
          <cell r="C30">
            <v>57.288963333333001</v>
          </cell>
        </row>
        <row r="31">
          <cell r="C31">
            <v>56.64</v>
          </cell>
        </row>
        <row r="32">
          <cell r="C32">
            <v>56.64</v>
          </cell>
        </row>
        <row r="33">
          <cell r="C33">
            <v>57.057208333333001</v>
          </cell>
        </row>
        <row r="34">
          <cell r="C34">
            <v>54.979013333333</v>
          </cell>
        </row>
        <row r="35">
          <cell r="C35">
            <v>54.248883333332998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42456</v>
          </cell>
        </row>
      </sheetData>
      <sheetData sheetId="9"/>
      <sheetData sheetId="10">
        <row r="7">
          <cell r="B7">
            <v>42456</v>
          </cell>
        </row>
      </sheetData>
      <sheetData sheetId="11">
        <row r="7">
          <cell r="B7">
            <v>42456</v>
          </cell>
        </row>
      </sheetData>
      <sheetData sheetId="12">
        <row r="7">
          <cell r="B7">
            <v>42456</v>
          </cell>
        </row>
      </sheetData>
      <sheetData sheetId="13">
        <row r="7">
          <cell r="B7">
            <v>42456</v>
          </cell>
        </row>
      </sheetData>
      <sheetData sheetId="14">
        <row r="36">
          <cell r="B36">
            <v>285.22566849364711</v>
          </cell>
        </row>
      </sheetData>
      <sheetData sheetId="15"/>
      <sheetData sheetId="16">
        <row r="12">
          <cell r="C12">
            <v>54.347675000000002</v>
          </cell>
        </row>
        <row r="13">
          <cell r="C13">
            <v>54.353720000000003</v>
          </cell>
        </row>
        <row r="14">
          <cell r="C14">
            <v>54.353155000000001</v>
          </cell>
        </row>
        <row r="15">
          <cell r="C15">
            <v>54.346771666667003</v>
          </cell>
        </row>
        <row r="16">
          <cell r="C16">
            <v>54.363849999999999</v>
          </cell>
        </row>
        <row r="17">
          <cell r="C17">
            <v>54.949179999999998</v>
          </cell>
        </row>
        <row r="18">
          <cell r="C18">
            <v>53.984999999999999</v>
          </cell>
        </row>
        <row r="19">
          <cell r="C19">
            <v>53.984999999999999</v>
          </cell>
        </row>
        <row r="20">
          <cell r="C20">
            <v>53.984999999999999</v>
          </cell>
        </row>
        <row r="21">
          <cell r="C21">
            <v>54.849766666667001</v>
          </cell>
        </row>
        <row r="22">
          <cell r="C22">
            <v>54.287930000000003</v>
          </cell>
        </row>
        <row r="23">
          <cell r="C23">
            <v>54.206429999999997</v>
          </cell>
        </row>
        <row r="24">
          <cell r="C24">
            <v>56.378831666666997</v>
          </cell>
        </row>
        <row r="25">
          <cell r="C25">
            <v>55.111811666667002</v>
          </cell>
        </row>
        <row r="26">
          <cell r="C26">
            <v>55.149768333333</v>
          </cell>
        </row>
        <row r="27">
          <cell r="C27">
            <v>55.147396666666999</v>
          </cell>
        </row>
        <row r="28">
          <cell r="C28">
            <v>54.928139999999999</v>
          </cell>
        </row>
        <row r="29">
          <cell r="C29">
            <v>54.789014999999999</v>
          </cell>
        </row>
        <row r="30">
          <cell r="C30">
            <v>55.180378333333003</v>
          </cell>
        </row>
        <row r="31">
          <cell r="C31">
            <v>56.174333333333003</v>
          </cell>
        </row>
        <row r="32">
          <cell r="C32">
            <v>56.639904999999999</v>
          </cell>
        </row>
        <row r="33">
          <cell r="C33">
            <v>55.916826666666999</v>
          </cell>
        </row>
        <row r="34">
          <cell r="C34">
            <v>56.316955</v>
          </cell>
        </row>
        <row r="35">
          <cell r="C35">
            <v>56.272986666667002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42430</v>
          </cell>
        </row>
      </sheetData>
      <sheetData sheetId="9"/>
      <sheetData sheetId="10">
        <row r="7">
          <cell r="B7">
            <v>42430</v>
          </cell>
        </row>
      </sheetData>
      <sheetData sheetId="11">
        <row r="7">
          <cell r="B7">
            <v>42430</v>
          </cell>
        </row>
      </sheetData>
      <sheetData sheetId="12">
        <row r="7">
          <cell r="B7">
            <v>42430</v>
          </cell>
        </row>
      </sheetData>
      <sheetData sheetId="13">
        <row r="7">
          <cell r="B7">
            <v>42430</v>
          </cell>
        </row>
      </sheetData>
      <sheetData sheetId="14">
        <row r="36">
          <cell r="B36">
            <v>320.03552804833549</v>
          </cell>
        </row>
      </sheetData>
      <sheetData sheetId="15"/>
      <sheetData sheetId="16">
        <row r="12">
          <cell r="C12">
            <v>50.944400000000002</v>
          </cell>
        </row>
        <row r="13">
          <cell r="C13">
            <v>48.946206666667003</v>
          </cell>
        </row>
        <row r="14">
          <cell r="C14">
            <v>48.949815000000001</v>
          </cell>
        </row>
        <row r="15">
          <cell r="C15">
            <v>48.887283333333002</v>
          </cell>
        </row>
        <row r="16">
          <cell r="C16">
            <v>49.904000000000003</v>
          </cell>
        </row>
        <row r="17">
          <cell r="C17">
            <v>52.219451666666998</v>
          </cell>
        </row>
        <row r="18">
          <cell r="C18">
            <v>50.989019999999996</v>
          </cell>
        </row>
        <row r="19">
          <cell r="C19">
            <v>51.032521666667002</v>
          </cell>
        </row>
        <row r="20">
          <cell r="C20">
            <v>51.511499999999998</v>
          </cell>
        </row>
        <row r="21">
          <cell r="C21">
            <v>51.511499999999998</v>
          </cell>
        </row>
        <row r="22">
          <cell r="C22">
            <v>51.953360000000004</v>
          </cell>
        </row>
        <row r="23">
          <cell r="C23">
            <v>51.511499999999998</v>
          </cell>
        </row>
        <row r="24">
          <cell r="C24">
            <v>51.511499999999998</v>
          </cell>
        </row>
        <row r="25">
          <cell r="C25">
            <v>51.612113333332999</v>
          </cell>
        </row>
        <row r="26">
          <cell r="C26">
            <v>55.798586666666999</v>
          </cell>
        </row>
        <row r="27">
          <cell r="C27">
            <v>57.624671666666998</v>
          </cell>
        </row>
        <row r="28">
          <cell r="C28">
            <v>52.801973333333002</v>
          </cell>
        </row>
        <row r="29">
          <cell r="C29">
            <v>51.511499999999998</v>
          </cell>
        </row>
        <row r="30">
          <cell r="C30">
            <v>52.109051666667</v>
          </cell>
        </row>
        <row r="31">
          <cell r="C31">
            <v>51.935850000000002</v>
          </cell>
        </row>
        <row r="32">
          <cell r="C32">
            <v>52.212903333333003</v>
          </cell>
        </row>
        <row r="33">
          <cell r="C33">
            <v>52.249049999999997</v>
          </cell>
        </row>
        <row r="34">
          <cell r="C34">
            <v>50.903138333332997</v>
          </cell>
        </row>
        <row r="35">
          <cell r="C35">
            <v>49.904000000000003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42457</v>
          </cell>
        </row>
      </sheetData>
      <sheetData sheetId="9"/>
      <sheetData sheetId="10">
        <row r="7">
          <cell r="B7">
            <v>42457</v>
          </cell>
        </row>
      </sheetData>
      <sheetData sheetId="11">
        <row r="7">
          <cell r="B7">
            <v>42457</v>
          </cell>
        </row>
      </sheetData>
      <sheetData sheetId="12">
        <row r="7">
          <cell r="B7">
            <v>42457</v>
          </cell>
        </row>
      </sheetData>
      <sheetData sheetId="13">
        <row r="7">
          <cell r="B7">
            <v>42457</v>
          </cell>
        </row>
      </sheetData>
      <sheetData sheetId="14">
        <row r="36">
          <cell r="B36">
            <v>315.68376727104118</v>
          </cell>
        </row>
      </sheetData>
      <sheetData sheetId="15"/>
      <sheetData sheetId="16">
        <row r="12">
          <cell r="C12">
            <v>55.737000000000002</v>
          </cell>
        </row>
        <row r="13">
          <cell r="C13">
            <v>55.737000000000002</v>
          </cell>
        </row>
        <row r="14">
          <cell r="C14">
            <v>55.738579999999999</v>
          </cell>
        </row>
        <row r="15">
          <cell r="C15">
            <v>55.746236666667002</v>
          </cell>
        </row>
        <row r="16">
          <cell r="C16">
            <v>53.336455000000001</v>
          </cell>
        </row>
        <row r="17">
          <cell r="C17">
            <v>55.775700000000001</v>
          </cell>
        </row>
        <row r="18">
          <cell r="C18">
            <v>54.490164999999998</v>
          </cell>
        </row>
        <row r="19">
          <cell r="C19">
            <v>57.820900000000002</v>
          </cell>
        </row>
        <row r="20">
          <cell r="C20">
            <v>58.542641666667002</v>
          </cell>
        </row>
        <row r="21">
          <cell r="C21">
            <v>59.296385000000001</v>
          </cell>
        </row>
        <row r="22">
          <cell r="C22">
            <v>58.664999999999999</v>
          </cell>
        </row>
        <row r="23">
          <cell r="C23">
            <v>59.500079999999997</v>
          </cell>
        </row>
        <row r="24">
          <cell r="C24">
            <v>59.880026666667</v>
          </cell>
        </row>
        <row r="25">
          <cell r="C25">
            <v>59.885406666667002</v>
          </cell>
        </row>
        <row r="26">
          <cell r="C26">
            <v>64.266853333333003</v>
          </cell>
        </row>
        <row r="27">
          <cell r="C27">
            <v>64.557416666666995</v>
          </cell>
        </row>
        <row r="28">
          <cell r="C28">
            <v>63.038028333333003</v>
          </cell>
        </row>
        <row r="29">
          <cell r="C29">
            <v>59.745331666666999</v>
          </cell>
        </row>
        <row r="30">
          <cell r="C30">
            <v>59.813164999999998</v>
          </cell>
        </row>
        <row r="31">
          <cell r="C31">
            <v>59.800501666667003</v>
          </cell>
        </row>
        <row r="32">
          <cell r="C32">
            <v>59.734000000000002</v>
          </cell>
        </row>
        <row r="33">
          <cell r="C33">
            <v>57.580296666667003</v>
          </cell>
        </row>
        <row r="34">
          <cell r="C34">
            <v>57.53875</v>
          </cell>
        </row>
        <row r="35">
          <cell r="C35">
            <v>56.451906666667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42458</v>
          </cell>
        </row>
      </sheetData>
      <sheetData sheetId="9"/>
      <sheetData sheetId="10">
        <row r="7">
          <cell r="B7">
            <v>42458</v>
          </cell>
        </row>
      </sheetData>
      <sheetData sheetId="11">
        <row r="7">
          <cell r="B7">
            <v>42458</v>
          </cell>
        </row>
      </sheetData>
      <sheetData sheetId="12">
        <row r="7">
          <cell r="B7">
            <v>42458</v>
          </cell>
        </row>
      </sheetData>
      <sheetData sheetId="13">
        <row r="7">
          <cell r="B7">
            <v>42458</v>
          </cell>
        </row>
      </sheetData>
      <sheetData sheetId="14">
        <row r="36">
          <cell r="B36">
            <v>320.19503428693923</v>
          </cell>
        </row>
      </sheetData>
      <sheetData sheetId="15"/>
      <sheetData sheetId="16">
        <row r="12">
          <cell r="C12">
            <v>58.290026666667003</v>
          </cell>
        </row>
        <row r="13">
          <cell r="C13">
            <v>56.671586666666997</v>
          </cell>
        </row>
        <row r="14">
          <cell r="C14">
            <v>56.211001666667002</v>
          </cell>
        </row>
        <row r="15">
          <cell r="C15">
            <v>56.221568333333003</v>
          </cell>
        </row>
        <row r="16">
          <cell r="C16">
            <v>58.337969999999999</v>
          </cell>
        </row>
        <row r="17">
          <cell r="C17">
            <v>57.547943333333002</v>
          </cell>
        </row>
        <row r="18">
          <cell r="C18">
            <v>57.744779999999999</v>
          </cell>
        </row>
        <row r="19">
          <cell r="C19">
            <v>57.826264999999999</v>
          </cell>
        </row>
        <row r="20">
          <cell r="C20">
            <v>59.794083333332999</v>
          </cell>
        </row>
        <row r="21">
          <cell r="C21">
            <v>59.734000000000002</v>
          </cell>
        </row>
        <row r="22">
          <cell r="C22">
            <v>59.862074999999997</v>
          </cell>
        </row>
        <row r="23">
          <cell r="C23">
            <v>65.758268333333007</v>
          </cell>
        </row>
        <row r="24">
          <cell r="C24">
            <v>64.217816666667005</v>
          </cell>
        </row>
        <row r="25">
          <cell r="C25">
            <v>64.791988333332995</v>
          </cell>
        </row>
        <row r="26">
          <cell r="C26">
            <v>67.785271666667001</v>
          </cell>
        </row>
        <row r="27">
          <cell r="C27">
            <v>66.541776666667005</v>
          </cell>
        </row>
        <row r="28">
          <cell r="C28">
            <v>66.427361666666997</v>
          </cell>
        </row>
        <row r="29">
          <cell r="C29">
            <v>64.344496666666998</v>
          </cell>
        </row>
        <row r="30">
          <cell r="C30">
            <v>59.768888333333003</v>
          </cell>
        </row>
        <row r="31">
          <cell r="C31">
            <v>59.771169999999998</v>
          </cell>
        </row>
        <row r="32">
          <cell r="C32">
            <v>59.834845000000001</v>
          </cell>
        </row>
        <row r="33">
          <cell r="C33">
            <v>58.610141666666998</v>
          </cell>
        </row>
        <row r="34">
          <cell r="C34">
            <v>57.739488333333</v>
          </cell>
        </row>
        <row r="35">
          <cell r="C35">
            <v>57.526793333333003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42459</v>
          </cell>
        </row>
      </sheetData>
      <sheetData sheetId="9"/>
      <sheetData sheetId="10">
        <row r="7">
          <cell r="B7">
            <v>42459</v>
          </cell>
        </row>
      </sheetData>
      <sheetData sheetId="11">
        <row r="7">
          <cell r="B7">
            <v>42459</v>
          </cell>
        </row>
      </sheetData>
      <sheetData sheetId="12">
        <row r="7">
          <cell r="B7">
            <v>42459</v>
          </cell>
        </row>
      </sheetData>
      <sheetData sheetId="13">
        <row r="7">
          <cell r="B7">
            <v>42459</v>
          </cell>
        </row>
      </sheetData>
      <sheetData sheetId="14">
        <row r="36">
          <cell r="B36">
            <v>308.88004910065246</v>
          </cell>
        </row>
      </sheetData>
      <sheetData sheetId="15"/>
      <sheetData sheetId="16">
        <row r="12">
          <cell r="C12">
            <v>57.753335</v>
          </cell>
        </row>
        <row r="13">
          <cell r="C13">
            <v>55.855211666667003</v>
          </cell>
        </row>
        <row r="14">
          <cell r="C14">
            <v>55.760081666666999</v>
          </cell>
        </row>
        <row r="15">
          <cell r="C15">
            <v>55.737000000000002</v>
          </cell>
        </row>
        <row r="16">
          <cell r="C16">
            <v>58.810876666666999</v>
          </cell>
        </row>
        <row r="17">
          <cell r="C17">
            <v>57.336621666667</v>
          </cell>
        </row>
        <row r="18">
          <cell r="C18">
            <v>58.936076666666999</v>
          </cell>
        </row>
        <row r="19">
          <cell r="C19">
            <v>58.000104999999998</v>
          </cell>
        </row>
        <row r="20">
          <cell r="C20">
            <v>58.605451666667001</v>
          </cell>
        </row>
        <row r="21">
          <cell r="C21">
            <v>58.910426666667</v>
          </cell>
        </row>
        <row r="22">
          <cell r="C22">
            <v>59.816965000000003</v>
          </cell>
        </row>
        <row r="23">
          <cell r="C23">
            <v>64.447376666666997</v>
          </cell>
        </row>
        <row r="24">
          <cell r="C24">
            <v>64.611744999999999</v>
          </cell>
        </row>
        <row r="25">
          <cell r="C25">
            <v>65.579921666667005</v>
          </cell>
        </row>
        <row r="26">
          <cell r="C26">
            <v>67.339516666666995</v>
          </cell>
        </row>
        <row r="27">
          <cell r="C27">
            <v>67.193479999999994</v>
          </cell>
        </row>
        <row r="28">
          <cell r="C28">
            <v>67.182748333332995</v>
          </cell>
        </row>
        <row r="29">
          <cell r="C29">
            <v>65.623874999999998</v>
          </cell>
        </row>
        <row r="30">
          <cell r="C30">
            <v>66.782188333332996</v>
          </cell>
        </row>
        <row r="31">
          <cell r="C31">
            <v>65.771934999999999</v>
          </cell>
        </row>
        <row r="32">
          <cell r="C32">
            <v>59.734000000000002</v>
          </cell>
        </row>
        <row r="33">
          <cell r="C33">
            <v>59.366149999999998</v>
          </cell>
        </row>
        <row r="34">
          <cell r="C34">
            <v>57.492366666667003</v>
          </cell>
        </row>
        <row r="35">
          <cell r="C35">
            <v>57.350198333332997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42460</v>
          </cell>
        </row>
      </sheetData>
      <sheetData sheetId="9"/>
      <sheetData sheetId="10">
        <row r="7">
          <cell r="B7">
            <v>42460</v>
          </cell>
        </row>
      </sheetData>
      <sheetData sheetId="11">
        <row r="7">
          <cell r="B7">
            <v>42460</v>
          </cell>
        </row>
      </sheetData>
      <sheetData sheetId="12">
        <row r="7">
          <cell r="B7">
            <v>42460</v>
          </cell>
        </row>
      </sheetData>
      <sheetData sheetId="13">
        <row r="7">
          <cell r="B7">
            <v>42460</v>
          </cell>
        </row>
      </sheetData>
      <sheetData sheetId="14">
        <row r="36">
          <cell r="B36">
            <v>293.31478621217542</v>
          </cell>
        </row>
      </sheetData>
      <sheetData sheetId="15"/>
      <sheetData sheetId="16">
        <row r="12">
          <cell r="C12">
            <v>57.291456666667003</v>
          </cell>
        </row>
        <row r="13">
          <cell r="C13">
            <v>58.497088333332997</v>
          </cell>
        </row>
        <row r="14">
          <cell r="C14">
            <v>58.664999999999999</v>
          </cell>
        </row>
        <row r="15">
          <cell r="C15">
            <v>58.185450000000003</v>
          </cell>
        </row>
        <row r="16">
          <cell r="C16">
            <v>59.448628333332998</v>
          </cell>
        </row>
        <row r="17">
          <cell r="C17">
            <v>59.734000000000002</v>
          </cell>
        </row>
        <row r="18">
          <cell r="C18">
            <v>59.734000000000002</v>
          </cell>
        </row>
        <row r="19">
          <cell r="C19">
            <v>59.734000000000002</v>
          </cell>
        </row>
        <row r="20">
          <cell r="C20">
            <v>59.734446666666997</v>
          </cell>
        </row>
        <row r="21">
          <cell r="C21">
            <v>62.035429999999998</v>
          </cell>
        </row>
        <row r="22">
          <cell r="C22">
            <v>65.721736666666999</v>
          </cell>
        </row>
        <row r="23">
          <cell r="C23">
            <v>64.566576666667004</v>
          </cell>
        </row>
        <row r="24">
          <cell r="C24">
            <v>65.754106666666999</v>
          </cell>
        </row>
        <row r="25">
          <cell r="C25">
            <v>67.890180000000001</v>
          </cell>
        </row>
        <row r="26">
          <cell r="C26">
            <v>67.200168333332996</v>
          </cell>
        </row>
        <row r="27">
          <cell r="C27">
            <v>67.099355000000003</v>
          </cell>
        </row>
        <row r="28">
          <cell r="C28">
            <v>67.129684999999995</v>
          </cell>
        </row>
        <row r="29">
          <cell r="C29">
            <v>67.136058333332997</v>
          </cell>
        </row>
        <row r="30">
          <cell r="C30">
            <v>67.114994999999993</v>
          </cell>
        </row>
        <row r="31">
          <cell r="C31">
            <v>67.125836666666999</v>
          </cell>
        </row>
        <row r="32">
          <cell r="C32">
            <v>67.075715000000002</v>
          </cell>
        </row>
        <row r="33">
          <cell r="C33">
            <v>62.378086666667002</v>
          </cell>
        </row>
        <row r="34">
          <cell r="C34">
            <v>59.734000000000002</v>
          </cell>
        </row>
        <row r="35">
          <cell r="C35">
            <v>59.770828333333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42430</v>
          </cell>
        </row>
        <row r="122">
          <cell r="N122">
            <v>178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42431</v>
          </cell>
        </row>
        <row r="122">
          <cell r="N122">
            <v>179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42432</v>
          </cell>
        </row>
        <row r="122">
          <cell r="N122">
            <v>175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42433</v>
          </cell>
        </row>
        <row r="122">
          <cell r="N122">
            <v>160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42434</v>
          </cell>
        </row>
        <row r="122">
          <cell r="N122">
            <v>175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42435</v>
          </cell>
        </row>
        <row r="122">
          <cell r="N122">
            <v>160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42431</v>
          </cell>
        </row>
      </sheetData>
      <sheetData sheetId="9"/>
      <sheetData sheetId="10">
        <row r="7">
          <cell r="B7">
            <v>42431</v>
          </cell>
        </row>
      </sheetData>
      <sheetData sheetId="11">
        <row r="7">
          <cell r="B7">
            <v>42431</v>
          </cell>
        </row>
      </sheetData>
      <sheetData sheetId="12">
        <row r="7">
          <cell r="B7">
            <v>42431</v>
          </cell>
        </row>
      </sheetData>
      <sheetData sheetId="13">
        <row r="7">
          <cell r="B7">
            <v>42431</v>
          </cell>
        </row>
      </sheetData>
      <sheetData sheetId="14">
        <row r="36">
          <cell r="B36">
            <v>315.79284612970622</v>
          </cell>
        </row>
      </sheetData>
      <sheetData sheetId="15"/>
      <sheetData sheetId="16">
        <row r="12">
          <cell r="C12">
            <v>48.835030000000003</v>
          </cell>
        </row>
        <row r="13">
          <cell r="C13">
            <v>48.833275</v>
          </cell>
        </row>
        <row r="14">
          <cell r="C14">
            <v>48.836376666667</v>
          </cell>
        </row>
        <row r="15">
          <cell r="C15">
            <v>48.834216666666997</v>
          </cell>
        </row>
        <row r="16">
          <cell r="C16">
            <v>49.904000000000003</v>
          </cell>
        </row>
        <row r="17">
          <cell r="C17">
            <v>51.257114999999999</v>
          </cell>
        </row>
        <row r="18">
          <cell r="C18">
            <v>51.452726666666997</v>
          </cell>
        </row>
        <row r="19">
          <cell r="C19">
            <v>51.097028333333</v>
          </cell>
        </row>
        <row r="20">
          <cell r="C20">
            <v>52.310569999999998</v>
          </cell>
        </row>
        <row r="21">
          <cell r="C21">
            <v>51.511499999999998</v>
          </cell>
        </row>
        <row r="22">
          <cell r="C22">
            <v>51.549100000000003</v>
          </cell>
        </row>
        <row r="23">
          <cell r="C23">
            <v>51.694299999999998</v>
          </cell>
        </row>
        <row r="24">
          <cell r="C24">
            <v>51.837524999999999</v>
          </cell>
        </row>
        <row r="25">
          <cell r="C25">
            <v>53.064988333332998</v>
          </cell>
        </row>
        <row r="26">
          <cell r="C26">
            <v>53.549911666667001</v>
          </cell>
        </row>
        <row r="27">
          <cell r="C27">
            <v>53.528571666666998</v>
          </cell>
        </row>
        <row r="28">
          <cell r="C28">
            <v>53.021383333332999</v>
          </cell>
        </row>
        <row r="29">
          <cell r="C29">
            <v>51.511499999999998</v>
          </cell>
        </row>
        <row r="30">
          <cell r="C30">
            <v>53.035093333333002</v>
          </cell>
        </row>
        <row r="31">
          <cell r="C31">
            <v>58.240928333333002</v>
          </cell>
        </row>
        <row r="32">
          <cell r="C32">
            <v>52.931541666667002</v>
          </cell>
        </row>
        <row r="33">
          <cell r="C33">
            <v>51.908191666667001</v>
          </cell>
        </row>
        <row r="34">
          <cell r="C34">
            <v>51.914456666667</v>
          </cell>
        </row>
        <row r="35">
          <cell r="C35">
            <v>50.230874999999997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42436</v>
          </cell>
        </row>
        <row r="122">
          <cell r="N122">
            <v>175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42437</v>
          </cell>
        </row>
        <row r="122">
          <cell r="N122">
            <v>175</v>
          </cell>
        </row>
      </sheetData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42438</v>
          </cell>
        </row>
        <row r="122">
          <cell r="N122">
            <v>159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42439</v>
          </cell>
        </row>
        <row r="122">
          <cell r="N122">
            <v>158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42440</v>
          </cell>
        </row>
        <row r="122">
          <cell r="N122">
            <v>156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42441</v>
          </cell>
        </row>
        <row r="122">
          <cell r="N122">
            <v>156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42442</v>
          </cell>
        </row>
        <row r="122">
          <cell r="N122">
            <v>156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42443</v>
          </cell>
        </row>
        <row r="122">
          <cell r="N122">
            <v>156</v>
          </cell>
        </row>
      </sheetData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42444</v>
          </cell>
        </row>
        <row r="122">
          <cell r="N122">
            <v>154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42445</v>
          </cell>
        </row>
        <row r="122">
          <cell r="N122">
            <v>154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42432</v>
          </cell>
        </row>
      </sheetData>
      <sheetData sheetId="9"/>
      <sheetData sheetId="10">
        <row r="7">
          <cell r="B7">
            <v>42432</v>
          </cell>
        </row>
      </sheetData>
      <sheetData sheetId="11">
        <row r="7">
          <cell r="B7">
            <v>42432</v>
          </cell>
        </row>
      </sheetData>
      <sheetData sheetId="12">
        <row r="7">
          <cell r="B7">
            <v>42432</v>
          </cell>
        </row>
      </sheetData>
      <sheetData sheetId="13">
        <row r="7">
          <cell r="B7">
            <v>42432</v>
          </cell>
        </row>
      </sheetData>
      <sheetData sheetId="14">
        <row r="36">
          <cell r="B36">
            <v>358.18240288149229</v>
          </cell>
        </row>
      </sheetData>
      <sheetData sheetId="15"/>
      <sheetData sheetId="16">
        <row r="12">
          <cell r="C12">
            <v>49.904000000000003</v>
          </cell>
        </row>
        <row r="13">
          <cell r="C13">
            <v>49.115691666666997</v>
          </cell>
        </row>
        <row r="14">
          <cell r="C14">
            <v>48.920498333333001</v>
          </cell>
        </row>
        <row r="15">
          <cell r="C15">
            <v>49.904000000000003</v>
          </cell>
        </row>
        <row r="16">
          <cell r="C16">
            <v>49.904000000000003</v>
          </cell>
        </row>
        <row r="17">
          <cell r="C17">
            <v>52.215416666666997</v>
          </cell>
        </row>
        <row r="18">
          <cell r="C18">
            <v>51.221789999999999</v>
          </cell>
        </row>
        <row r="19">
          <cell r="C19">
            <v>51.511499999999998</v>
          </cell>
        </row>
        <row r="20">
          <cell r="C20">
            <v>52.652524999999997</v>
          </cell>
        </row>
        <row r="21">
          <cell r="C21">
            <v>51.936641666667001</v>
          </cell>
        </row>
        <row r="22">
          <cell r="C22">
            <v>52.996000000000002</v>
          </cell>
        </row>
        <row r="23">
          <cell r="C23">
            <v>52.996000000000002</v>
          </cell>
        </row>
        <row r="24">
          <cell r="C24">
            <v>52.996000000000002</v>
          </cell>
        </row>
        <row r="25">
          <cell r="C25">
            <v>52.325473333333001</v>
          </cell>
        </row>
        <row r="26">
          <cell r="C26">
            <v>55.313853333333</v>
          </cell>
        </row>
        <row r="27">
          <cell r="C27">
            <v>57.538780000000003</v>
          </cell>
        </row>
        <row r="28">
          <cell r="C28">
            <v>54.491</v>
          </cell>
        </row>
        <row r="29">
          <cell r="C29">
            <v>51.511499999999998</v>
          </cell>
        </row>
        <row r="30">
          <cell r="C30">
            <v>53.352191666666997</v>
          </cell>
        </row>
        <row r="31">
          <cell r="C31">
            <v>53.469836666667</v>
          </cell>
        </row>
        <row r="32">
          <cell r="C32">
            <v>53.311158333332997</v>
          </cell>
        </row>
        <row r="33">
          <cell r="C33">
            <v>52.391195000000003</v>
          </cell>
        </row>
        <row r="34">
          <cell r="C34">
            <v>51.774206666666998</v>
          </cell>
        </row>
        <row r="35">
          <cell r="C35">
            <v>50.242126666666998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42446</v>
          </cell>
        </row>
        <row r="122">
          <cell r="N122">
            <v>154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42447</v>
          </cell>
        </row>
        <row r="122">
          <cell r="N122">
            <v>154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42448</v>
          </cell>
        </row>
        <row r="122">
          <cell r="N122">
            <v>153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42449</v>
          </cell>
        </row>
        <row r="122">
          <cell r="N122">
            <v>153</v>
          </cell>
        </row>
      </sheetData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42450</v>
          </cell>
        </row>
        <row r="122">
          <cell r="N122">
            <v>153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42451</v>
          </cell>
        </row>
        <row r="122">
          <cell r="N122">
            <v>153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42452</v>
          </cell>
        </row>
        <row r="122">
          <cell r="N122">
            <v>153</v>
          </cell>
        </row>
      </sheetData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42453</v>
          </cell>
        </row>
        <row r="122">
          <cell r="N122">
            <v>153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42454</v>
          </cell>
        </row>
        <row r="122">
          <cell r="N122">
            <v>153</v>
          </cell>
        </row>
      </sheetData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42455</v>
          </cell>
        </row>
        <row r="122">
          <cell r="N122">
            <v>153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42433</v>
          </cell>
        </row>
      </sheetData>
      <sheetData sheetId="9"/>
      <sheetData sheetId="10">
        <row r="7">
          <cell r="B7">
            <v>42433</v>
          </cell>
        </row>
      </sheetData>
      <sheetData sheetId="11">
        <row r="7">
          <cell r="B7">
            <v>42433</v>
          </cell>
        </row>
      </sheetData>
      <sheetData sheetId="12">
        <row r="7">
          <cell r="B7">
            <v>42433</v>
          </cell>
        </row>
      </sheetData>
      <sheetData sheetId="13">
        <row r="7">
          <cell r="B7">
            <v>42433</v>
          </cell>
        </row>
      </sheetData>
      <sheetData sheetId="14">
        <row r="36">
          <cell r="B36">
            <v>329.86892492775331</v>
          </cell>
        </row>
      </sheetData>
      <sheetData sheetId="15"/>
      <sheetData sheetId="16">
        <row r="12">
          <cell r="C12">
            <v>50.402321666667</v>
          </cell>
        </row>
        <row r="13">
          <cell r="C13">
            <v>49.904000000000003</v>
          </cell>
        </row>
        <row r="14">
          <cell r="C14">
            <v>49.904000000000003</v>
          </cell>
        </row>
        <row r="15">
          <cell r="C15">
            <v>49.904000000000003</v>
          </cell>
        </row>
        <row r="16">
          <cell r="C16">
            <v>49.904000000000003</v>
          </cell>
        </row>
        <row r="17">
          <cell r="C17">
            <v>50.237436666667001</v>
          </cell>
        </row>
        <row r="18">
          <cell r="C18">
            <v>50.224976666666997</v>
          </cell>
        </row>
        <row r="19">
          <cell r="C19">
            <v>51.972076666667</v>
          </cell>
        </row>
        <row r="20">
          <cell r="C20">
            <v>52.332176666667003</v>
          </cell>
        </row>
        <row r="21">
          <cell r="C21">
            <v>51.407890000000002</v>
          </cell>
        </row>
        <row r="22">
          <cell r="C22">
            <v>51.511499999999998</v>
          </cell>
        </row>
        <row r="23">
          <cell r="C23">
            <v>52.783855000000003</v>
          </cell>
        </row>
        <row r="24">
          <cell r="C24">
            <v>53.474953333332998</v>
          </cell>
        </row>
        <row r="25">
          <cell r="C25">
            <v>58.616758333333003</v>
          </cell>
        </row>
        <row r="26">
          <cell r="C26">
            <v>58.118588333333001</v>
          </cell>
        </row>
        <row r="27">
          <cell r="C27">
            <v>59.892593333332997</v>
          </cell>
        </row>
        <row r="28">
          <cell r="C28">
            <v>54.684201666667001</v>
          </cell>
        </row>
        <row r="29">
          <cell r="C29">
            <v>52.145805000000003</v>
          </cell>
        </row>
        <row r="30">
          <cell r="C30">
            <v>54.726878333332998</v>
          </cell>
        </row>
        <row r="31">
          <cell r="C31">
            <v>57.024760000000001</v>
          </cell>
        </row>
        <row r="32">
          <cell r="C32">
            <v>52.875635000000003</v>
          </cell>
        </row>
        <row r="33">
          <cell r="C33">
            <v>52.442123333333001</v>
          </cell>
        </row>
        <row r="34">
          <cell r="C34">
            <v>51.424889999999998</v>
          </cell>
        </row>
        <row r="35">
          <cell r="C35">
            <v>50.913943333333002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42456</v>
          </cell>
        </row>
        <row r="122">
          <cell r="N122">
            <v>153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42457</v>
          </cell>
        </row>
        <row r="122">
          <cell r="N122">
            <v>200</v>
          </cell>
        </row>
      </sheetData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42458</v>
          </cell>
        </row>
        <row r="122">
          <cell r="N122">
            <v>151</v>
          </cell>
        </row>
      </sheetData>
      <sheetData sheetId="1"/>
      <sheetData sheetId="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42459</v>
          </cell>
        </row>
        <row r="122">
          <cell r="N122">
            <v>151</v>
          </cell>
        </row>
      </sheetData>
      <sheetData sheetId="1"/>
      <sheetData sheetId="2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42460</v>
          </cell>
        </row>
        <row r="122">
          <cell r="N122">
            <v>215.97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42434</v>
          </cell>
        </row>
      </sheetData>
      <sheetData sheetId="9"/>
      <sheetData sheetId="10">
        <row r="7">
          <cell r="B7">
            <v>42434</v>
          </cell>
        </row>
      </sheetData>
      <sheetData sheetId="11">
        <row r="7">
          <cell r="B7">
            <v>42434</v>
          </cell>
        </row>
      </sheetData>
      <sheetData sheetId="12">
        <row r="7">
          <cell r="B7">
            <v>42434</v>
          </cell>
        </row>
      </sheetData>
      <sheetData sheetId="13">
        <row r="7">
          <cell r="B7">
            <v>42434</v>
          </cell>
        </row>
      </sheetData>
      <sheetData sheetId="14">
        <row r="36">
          <cell r="B36">
            <v>294.4015060409647</v>
          </cell>
        </row>
      </sheetData>
      <sheetData sheetId="15"/>
      <sheetData sheetId="16">
        <row r="12">
          <cell r="C12">
            <v>50.907620000000001</v>
          </cell>
        </row>
        <row r="13">
          <cell r="C13">
            <v>51.595116666667003</v>
          </cell>
        </row>
        <row r="14">
          <cell r="C14">
            <v>49.619373333333002</v>
          </cell>
        </row>
        <row r="15">
          <cell r="C15">
            <v>48.940531666666999</v>
          </cell>
        </row>
        <row r="16">
          <cell r="C16">
            <v>49.125358333332997</v>
          </cell>
        </row>
        <row r="17">
          <cell r="C17">
            <v>49.435299999999998</v>
          </cell>
        </row>
        <row r="18">
          <cell r="C18">
            <v>50.284898333332997</v>
          </cell>
        </row>
        <row r="19">
          <cell r="C19">
            <v>53.159348333333</v>
          </cell>
        </row>
        <row r="20">
          <cell r="C20">
            <v>51.876036666666998</v>
          </cell>
        </row>
        <row r="21">
          <cell r="C21">
            <v>52.268245</v>
          </cell>
        </row>
        <row r="22">
          <cell r="C22">
            <v>51.304081666667003</v>
          </cell>
        </row>
        <row r="23">
          <cell r="C23">
            <v>52.974595000000001</v>
          </cell>
        </row>
        <row r="24">
          <cell r="C24">
            <v>52.996000000000002</v>
          </cell>
        </row>
        <row r="25">
          <cell r="C25">
            <v>52.996000000000002</v>
          </cell>
        </row>
        <row r="26">
          <cell r="C26">
            <v>52.996000000000002</v>
          </cell>
        </row>
        <row r="27">
          <cell r="C27">
            <v>52.996000000000002</v>
          </cell>
        </row>
        <row r="28">
          <cell r="C28">
            <v>52.996000000000002</v>
          </cell>
        </row>
        <row r="29">
          <cell r="C29">
            <v>53.112701666667</v>
          </cell>
        </row>
        <row r="30">
          <cell r="C30">
            <v>55.609454999999997</v>
          </cell>
        </row>
        <row r="31">
          <cell r="C31">
            <v>59.223269999999999</v>
          </cell>
        </row>
        <row r="32">
          <cell r="C32">
            <v>53.153835000000001</v>
          </cell>
        </row>
        <row r="33">
          <cell r="C33">
            <v>51.511499999999998</v>
          </cell>
        </row>
        <row r="34">
          <cell r="C34">
            <v>50.927343333332999</v>
          </cell>
        </row>
        <row r="35">
          <cell r="C35">
            <v>51.543361666667003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42435</v>
          </cell>
        </row>
      </sheetData>
      <sheetData sheetId="9"/>
      <sheetData sheetId="10">
        <row r="7">
          <cell r="B7">
            <v>42435</v>
          </cell>
        </row>
      </sheetData>
      <sheetData sheetId="11">
        <row r="7">
          <cell r="B7">
            <v>42435</v>
          </cell>
        </row>
      </sheetData>
      <sheetData sheetId="12">
        <row r="7">
          <cell r="B7">
            <v>42435</v>
          </cell>
        </row>
      </sheetData>
      <sheetData sheetId="13">
        <row r="7">
          <cell r="B7">
            <v>42435</v>
          </cell>
        </row>
      </sheetData>
      <sheetData sheetId="14">
        <row r="36">
          <cell r="B36">
            <v>271.93384016734819</v>
          </cell>
        </row>
      </sheetData>
      <sheetData sheetId="15"/>
      <sheetData sheetId="16">
        <row r="12">
          <cell r="C12">
            <v>50.27064</v>
          </cell>
        </row>
        <row r="13">
          <cell r="C13">
            <v>48.991655000000002</v>
          </cell>
        </row>
        <row r="14">
          <cell r="C14">
            <v>49.028444999999998</v>
          </cell>
        </row>
        <row r="15">
          <cell r="C15">
            <v>48.986753333332999</v>
          </cell>
        </row>
        <row r="16">
          <cell r="C16">
            <v>48.897716666667002</v>
          </cell>
        </row>
        <row r="17">
          <cell r="C17">
            <v>48.951873333332998</v>
          </cell>
        </row>
        <row r="18">
          <cell r="C18">
            <v>49.200151666666997</v>
          </cell>
        </row>
        <row r="19">
          <cell r="C19">
            <v>49.904000000000003</v>
          </cell>
        </row>
        <row r="20">
          <cell r="C20">
            <v>49.904000000000003</v>
          </cell>
        </row>
        <row r="21">
          <cell r="C21">
            <v>49.904000000000003</v>
          </cell>
        </row>
        <row r="22">
          <cell r="C22">
            <v>49.904000000000003</v>
          </cell>
        </row>
        <row r="23">
          <cell r="C23">
            <v>51.603853333332999</v>
          </cell>
        </row>
        <row r="24">
          <cell r="C24">
            <v>51.054398333332998</v>
          </cell>
        </row>
        <row r="25">
          <cell r="C25">
            <v>51.263336666667001</v>
          </cell>
        </row>
        <row r="26">
          <cell r="C26">
            <v>51.511499999999998</v>
          </cell>
        </row>
        <row r="27">
          <cell r="C27">
            <v>52.327975000000002</v>
          </cell>
        </row>
        <row r="28">
          <cell r="C28">
            <v>52.915813333332999</v>
          </cell>
        </row>
        <row r="29">
          <cell r="C29">
            <v>51.511499999999998</v>
          </cell>
        </row>
        <row r="30">
          <cell r="C30">
            <v>53.452943333333003</v>
          </cell>
        </row>
        <row r="31">
          <cell r="C31">
            <v>52.739849999999997</v>
          </cell>
        </row>
        <row r="32">
          <cell r="C32">
            <v>52.016511666667</v>
          </cell>
        </row>
        <row r="33">
          <cell r="C33">
            <v>51.511499999999998</v>
          </cell>
        </row>
        <row r="34">
          <cell r="C34">
            <v>51.10239</v>
          </cell>
        </row>
        <row r="35">
          <cell r="C35">
            <v>50.913686666666997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IHSA"/>
      <sheetName val="GREEN POWER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42436</v>
          </cell>
        </row>
      </sheetData>
      <sheetData sheetId="9"/>
      <sheetData sheetId="10">
        <row r="7">
          <cell r="B7">
            <v>42436</v>
          </cell>
        </row>
      </sheetData>
      <sheetData sheetId="11">
        <row r="7">
          <cell r="B7">
            <v>42436</v>
          </cell>
        </row>
      </sheetData>
      <sheetData sheetId="12">
        <row r="7">
          <cell r="B7">
            <v>42436</v>
          </cell>
        </row>
      </sheetData>
      <sheetData sheetId="13">
        <row r="7">
          <cell r="B7">
            <v>42436</v>
          </cell>
        </row>
      </sheetData>
      <sheetData sheetId="14">
        <row r="36">
          <cell r="B36">
            <v>303.99654445954604</v>
          </cell>
        </row>
      </sheetData>
      <sheetData sheetId="15"/>
      <sheetData sheetId="16">
        <row r="12">
          <cell r="C12">
            <v>52.313034999999999</v>
          </cell>
        </row>
        <row r="13">
          <cell r="C13">
            <v>51.119431666666998</v>
          </cell>
        </row>
        <row r="14">
          <cell r="C14">
            <v>53.565150000000003</v>
          </cell>
        </row>
        <row r="15">
          <cell r="C15">
            <v>52.120491666667</v>
          </cell>
        </row>
        <row r="16">
          <cell r="C16">
            <v>52.222306666667002</v>
          </cell>
        </row>
        <row r="17">
          <cell r="C17">
            <v>52.069643333332998</v>
          </cell>
        </row>
        <row r="18">
          <cell r="C18">
            <v>53.195581666667003</v>
          </cell>
        </row>
        <row r="19">
          <cell r="C19">
            <v>52.323099999999997</v>
          </cell>
        </row>
        <row r="20">
          <cell r="C20">
            <v>53.637738333332997</v>
          </cell>
        </row>
        <row r="21">
          <cell r="C21">
            <v>54.318444999999997</v>
          </cell>
        </row>
        <row r="22">
          <cell r="C22">
            <v>59.368135000000002</v>
          </cell>
        </row>
        <row r="23">
          <cell r="C23">
            <v>58.327399999999997</v>
          </cell>
        </row>
        <row r="24">
          <cell r="C24">
            <v>58.850360000000002</v>
          </cell>
        </row>
        <row r="25">
          <cell r="C25">
            <v>58.720793333332999</v>
          </cell>
        </row>
        <row r="26">
          <cell r="C26">
            <v>59.897323333332999</v>
          </cell>
        </row>
        <row r="27">
          <cell r="C27">
            <v>61.521696666666998</v>
          </cell>
        </row>
        <row r="28">
          <cell r="C28">
            <v>55.268180000000001</v>
          </cell>
        </row>
        <row r="29">
          <cell r="C29">
            <v>53.183528333333001</v>
          </cell>
        </row>
        <row r="30">
          <cell r="C30">
            <v>58.426938333332998</v>
          </cell>
        </row>
        <row r="31">
          <cell r="C31">
            <v>58.087761666666999</v>
          </cell>
        </row>
        <row r="32">
          <cell r="C32">
            <v>53.721911666666998</v>
          </cell>
        </row>
        <row r="33">
          <cell r="C33">
            <v>53.386634999999998</v>
          </cell>
        </row>
        <row r="34">
          <cell r="C34">
            <v>52.220128333333001</v>
          </cell>
        </row>
        <row r="35">
          <cell r="C35">
            <v>51.892103333332997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D53"/>
  <sheetViews>
    <sheetView tabSelected="1" topLeftCell="B7" zoomScale="70" zoomScaleNormal="70" workbookViewId="0">
      <selection activeCell="P50" sqref="P50"/>
    </sheetView>
  </sheetViews>
  <sheetFormatPr defaultColWidth="8.109375" defaultRowHeight="13.2" x14ac:dyDescent="0.25"/>
  <cols>
    <col min="1" max="1" width="3.21875" style="1" hidden="1" customWidth="1"/>
    <col min="2" max="2" width="8.77734375" style="1" customWidth="1"/>
    <col min="3" max="33" width="8.6640625" style="1" customWidth="1"/>
    <col min="34" max="16384" width="8.109375" style="1"/>
  </cols>
  <sheetData>
    <row r="2" spans="1:34" ht="25.5" customHeigh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4"/>
      <c r="AB2" s="4"/>
      <c r="AC2" s="4"/>
      <c r="AD2" s="4"/>
      <c r="AE2" s="4"/>
      <c r="AF2" s="4"/>
      <c r="AG2" s="4"/>
    </row>
    <row r="3" spans="1:34" ht="24.75" customHeight="1" x14ac:dyDescent="0.25">
      <c r="B3" s="2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4"/>
      <c r="AB3" s="4"/>
      <c r="AC3" s="4"/>
      <c r="AD3" s="4"/>
      <c r="AE3" s="4"/>
      <c r="AF3" s="4"/>
      <c r="AG3" s="4"/>
    </row>
    <row r="4" spans="1:34" ht="13.5" customHeight="1" x14ac:dyDescent="0.25"/>
    <row r="7" spans="1:34" ht="26.25" customHeight="1" x14ac:dyDescent="0.25">
      <c r="B7" s="6" t="s">
        <v>0</v>
      </c>
    </row>
    <row r="8" spans="1:34" ht="17.399999999999999" x14ac:dyDescent="0.25">
      <c r="B8" s="7" t="s">
        <v>1</v>
      </c>
    </row>
    <row r="9" spans="1:34" ht="20.399999999999999" x14ac:dyDescent="0.25">
      <c r="B9" s="6" t="str">
        <f>+[1]PEAJE!C8</f>
        <v>PERIODO: 01.MARZO.2016 - 31.MARZO.2016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1" spans="1:34" x14ac:dyDescent="0.25">
      <c r="B11" s="9"/>
      <c r="C11" s="10">
        <f>[2]Sheet1!C4</f>
        <v>42430</v>
      </c>
      <c r="D11" s="10">
        <f>[2]Sheet1!D4</f>
        <v>42431</v>
      </c>
      <c r="E11" s="10">
        <f>[2]Sheet1!E4</f>
        <v>42432</v>
      </c>
      <c r="F11" s="10">
        <f>[2]Sheet1!F4</f>
        <v>42433</v>
      </c>
      <c r="G11" s="10">
        <f>[2]Sheet1!G4</f>
        <v>42434</v>
      </c>
      <c r="H11" s="10">
        <f>[2]Sheet1!H4</f>
        <v>42435</v>
      </c>
      <c r="I11" s="10">
        <f>[2]Sheet1!I4</f>
        <v>42436</v>
      </c>
      <c r="J11" s="10">
        <f>[2]Sheet1!J4</f>
        <v>42437</v>
      </c>
      <c r="K11" s="10">
        <f>[2]Sheet1!K4</f>
        <v>42438</v>
      </c>
      <c r="L11" s="10">
        <f>[2]Sheet1!L4</f>
        <v>42439</v>
      </c>
      <c r="M11" s="10">
        <f>[2]Sheet1!M4</f>
        <v>42440</v>
      </c>
      <c r="N11" s="10">
        <f>[2]Sheet1!N4</f>
        <v>42441</v>
      </c>
      <c r="O11" s="10">
        <f>[2]Sheet1!O4</f>
        <v>42442</v>
      </c>
      <c r="P11" s="10">
        <f>[2]Sheet1!P4</f>
        <v>42443</v>
      </c>
      <c r="Q11" s="10">
        <f>[2]Sheet1!Q4</f>
        <v>42444</v>
      </c>
      <c r="R11" s="10">
        <f>[2]Sheet1!R4</f>
        <v>42445</v>
      </c>
      <c r="S11" s="10">
        <f>[2]Sheet1!S4</f>
        <v>42446</v>
      </c>
      <c r="T11" s="10">
        <f>[2]Sheet1!T4</f>
        <v>42447</v>
      </c>
      <c r="U11" s="10">
        <f>[2]Sheet1!U4</f>
        <v>42448</v>
      </c>
      <c r="V11" s="10">
        <f>[2]Sheet1!V4</f>
        <v>42449</v>
      </c>
      <c r="W11" s="10">
        <f>[2]Sheet1!W4</f>
        <v>42450</v>
      </c>
      <c r="X11" s="10">
        <f>[2]Sheet1!X4</f>
        <v>42451</v>
      </c>
      <c r="Y11" s="10">
        <f>[2]Sheet1!Y4</f>
        <v>42452</v>
      </c>
      <c r="Z11" s="10">
        <f>[2]Sheet1!Z4</f>
        <v>42453</v>
      </c>
      <c r="AA11" s="10">
        <f>[2]Sheet1!AA4</f>
        <v>42454</v>
      </c>
      <c r="AB11" s="10">
        <f>[2]Sheet1!AB4</f>
        <v>42455</v>
      </c>
      <c r="AC11" s="10">
        <f>[2]Sheet1!AC4</f>
        <v>42456</v>
      </c>
      <c r="AD11" s="10">
        <f>[2]Sheet1!AD4</f>
        <v>42457</v>
      </c>
      <c r="AE11" s="10">
        <f>[2]Sheet1!AE4</f>
        <v>42458</v>
      </c>
      <c r="AF11" s="10">
        <f>[2]Sheet1!AF4</f>
        <v>42459</v>
      </c>
      <c r="AG11" s="10">
        <f>[2]Sheet1!AG4</f>
        <v>42460</v>
      </c>
      <c r="AH11" s="9"/>
    </row>
    <row r="12" spans="1:34" s="11" customFormat="1" ht="20.100000000000001" customHeight="1" x14ac:dyDescent="0.25">
      <c r="B12" s="12" t="s">
        <v>2</v>
      </c>
      <c r="C12" s="13">
        <f>[3]RESUMEN!$B$7</f>
        <v>42430</v>
      </c>
      <c r="D12" s="13">
        <f>[4]RESUMEN!$B$7</f>
        <v>42431</v>
      </c>
      <c r="E12" s="13">
        <f>[5]RESUMEN!$B$7</f>
        <v>42432</v>
      </c>
      <c r="F12" s="13">
        <f>[6]RESUMEN!$B$7</f>
        <v>42433</v>
      </c>
      <c r="G12" s="13">
        <f>[7]RESUMEN!$B$7</f>
        <v>42434</v>
      </c>
      <c r="H12" s="13">
        <f>[8]RESUMEN!$B$7</f>
        <v>42435</v>
      </c>
      <c r="I12" s="13">
        <f>[9]RESUMEN!$B$7</f>
        <v>42436</v>
      </c>
      <c r="J12" s="13">
        <f>[10]RESUMEN!$B$7</f>
        <v>42437</v>
      </c>
      <c r="K12" s="13">
        <f>[11]RESUMEN!$B$7</f>
        <v>42438</v>
      </c>
      <c r="L12" s="13">
        <f>[12]RESUMEN!$B$7</f>
        <v>42439</v>
      </c>
      <c r="M12" s="13">
        <f>[13]RESUMEN!$B$7</f>
        <v>42440</v>
      </c>
      <c r="N12" s="13">
        <f>[14]RESUMEN!$B$7</f>
        <v>42441</v>
      </c>
      <c r="O12" s="13">
        <f>[15]RESUMEN!$B$7</f>
        <v>42442</v>
      </c>
      <c r="P12" s="13">
        <f>[16]RESUMEN!$B$7</f>
        <v>42443</v>
      </c>
      <c r="Q12" s="13">
        <f>[17]RESUMEN!$B$7</f>
        <v>42444</v>
      </c>
      <c r="R12" s="13">
        <f>[18]RESUMEN!$B$7</f>
        <v>42445</v>
      </c>
      <c r="S12" s="13">
        <f>[19]RESUMEN!$B$7</f>
        <v>42446</v>
      </c>
      <c r="T12" s="13">
        <f>[20]RESUMEN!$B$7</f>
        <v>42447</v>
      </c>
      <c r="U12" s="13">
        <f>[21]RESUMEN!$B$7</f>
        <v>42448</v>
      </c>
      <c r="V12" s="13">
        <f>[22]RESUMEN!$B$7</f>
        <v>42449</v>
      </c>
      <c r="W12" s="13">
        <f>[23]RESUMEN!$B$7</f>
        <v>42450</v>
      </c>
      <c r="X12" s="13">
        <f>[24]RESUMEN!$B$7</f>
        <v>42451</v>
      </c>
      <c r="Y12" s="13">
        <f>[25]RESUMEN!$B$7</f>
        <v>42452</v>
      </c>
      <c r="Z12" s="13">
        <f>[26]RESUMEN!$B$7</f>
        <v>42453</v>
      </c>
      <c r="AA12" s="13">
        <f>[27]RESUMEN!$B$7</f>
        <v>42454</v>
      </c>
      <c r="AB12" s="13">
        <f>[28]RESUMEN!$B$7</f>
        <v>42455</v>
      </c>
      <c r="AC12" s="13">
        <f>[29]RESUMEN!$B$7</f>
        <v>42456</v>
      </c>
      <c r="AD12" s="13">
        <f>[30]RESUMEN!$B$7</f>
        <v>42457</v>
      </c>
      <c r="AE12" s="13">
        <f>[31]RESUMEN!$B$7</f>
        <v>42458</v>
      </c>
      <c r="AF12" s="13">
        <f>[32]RESUMEN!$B$7</f>
        <v>42459</v>
      </c>
      <c r="AG12" s="13">
        <f>[33]RESUMEN!$B$7</f>
        <v>42460</v>
      </c>
      <c r="AH12" s="12" t="s">
        <v>2</v>
      </c>
    </row>
    <row r="13" spans="1:34" ht="20.100000000000001" customHeight="1" x14ac:dyDescent="0.25">
      <c r="A13" s="14"/>
      <c r="B13" s="15">
        <v>4.1666666666666664E-2</v>
      </c>
      <c r="C13" s="16">
        <f>+'[3]PCA-PCF'!$C12</f>
        <v>50.944400000000002</v>
      </c>
      <c r="D13" s="16">
        <f>+'[4]PCA-PCF'!$C12</f>
        <v>48.835030000000003</v>
      </c>
      <c r="E13" s="16">
        <f>+'[5]PCA-PCF'!$C12</f>
        <v>49.904000000000003</v>
      </c>
      <c r="F13" s="16">
        <f>+'[6]PCA-PCF'!$C12</f>
        <v>50.402321666667</v>
      </c>
      <c r="G13" s="16">
        <f>+'[7]PCA-PCF'!$C12</f>
        <v>50.907620000000001</v>
      </c>
      <c r="H13" s="16">
        <f>+'[8]PCA-PCF'!$C12</f>
        <v>50.27064</v>
      </c>
      <c r="I13" s="16">
        <f>+'[9]PCA-PCF'!$C12</f>
        <v>52.313034999999999</v>
      </c>
      <c r="J13" s="16">
        <f>+'[10]PCA-PCF'!$C12</f>
        <v>50.238680000000002</v>
      </c>
      <c r="K13" s="16">
        <f>+'[11]PCA-PCF'!$C12</f>
        <v>50.163716666667</v>
      </c>
      <c r="L13" s="16">
        <f>+'[12]PCA-PCF'!$C12</f>
        <v>50.872913333333003</v>
      </c>
      <c r="M13" s="16">
        <f>+'[13]PCA-PCF'!$C12</f>
        <v>50.538611666667002</v>
      </c>
      <c r="N13" s="16">
        <f>+'[14]PCA-PCF'!$C12</f>
        <v>53.226003333332997</v>
      </c>
      <c r="O13" s="16">
        <f>+'[15]PCA-PCF'!$C12</f>
        <v>50.970158333333003</v>
      </c>
      <c r="P13" s="16">
        <f>+'[16]PCA-PCF'!$C12</f>
        <v>52.84</v>
      </c>
      <c r="Q13" s="16">
        <f>+'[17]PCA-PCF'!$C12</f>
        <v>52.84</v>
      </c>
      <c r="R13" s="16">
        <f>+'[18]PCA-PCF'!$C12</f>
        <v>52.84</v>
      </c>
      <c r="S13" s="16">
        <f>+'[19]PCA-PCF'!$C12</f>
        <v>52.84</v>
      </c>
      <c r="T13" s="16">
        <f>+'[20]PCA-PCF'!$C12</f>
        <v>55.435056666667002</v>
      </c>
      <c r="U13" s="16">
        <f>+'[21]PCA-PCF'!$C12</f>
        <v>55.731411666667</v>
      </c>
      <c r="V13" s="16">
        <f>+'[22]PCA-PCF'!$C12</f>
        <v>56.0901</v>
      </c>
      <c r="W13" s="16">
        <f>+'[23]PCA-PCF'!$C12</f>
        <v>54.963445</v>
      </c>
      <c r="X13" s="16">
        <f>+'[24]PCA-PCF'!$C12</f>
        <v>55.036786666666998</v>
      </c>
      <c r="Y13" s="16">
        <f>+'[25]PCA-PCF'!$C12</f>
        <v>54.173304999999999</v>
      </c>
      <c r="Z13" s="16">
        <f>+'[26]PCA-PCF'!$C12</f>
        <v>54.090031666667002</v>
      </c>
      <c r="AA13" s="16">
        <f>+'[27]PCA-PCF'!$C12</f>
        <v>54.204799999999999</v>
      </c>
      <c r="AB13" s="16">
        <f>+'[28]PCA-PCF'!$C12</f>
        <v>54.312673333333002</v>
      </c>
      <c r="AC13" s="16">
        <f>+'[29]PCA-PCF'!$C12</f>
        <v>54.347675000000002</v>
      </c>
      <c r="AD13" s="16">
        <f>+'[30]PCA-PCF'!$C12</f>
        <v>55.737000000000002</v>
      </c>
      <c r="AE13" s="16">
        <f>+'[31]PCA-PCF'!$C12</f>
        <v>58.290026666667003</v>
      </c>
      <c r="AF13" s="16">
        <f>+'[32]PCA-PCF'!$C12</f>
        <v>57.753335</v>
      </c>
      <c r="AG13" s="16">
        <f>+'[33]PCA-PCF'!$C12</f>
        <v>57.291456666667003</v>
      </c>
      <c r="AH13" s="15">
        <v>4.1666666666666664E-2</v>
      </c>
    </row>
    <row r="14" spans="1:34" ht="20.100000000000001" customHeight="1" x14ac:dyDescent="0.25">
      <c r="A14" s="14"/>
      <c r="B14" s="15">
        <v>8.3333333333333301E-2</v>
      </c>
      <c r="C14" s="16">
        <f>+'[3]PCA-PCF'!$C13</f>
        <v>48.946206666667003</v>
      </c>
      <c r="D14" s="16">
        <f>+'[4]PCA-PCF'!$C13</f>
        <v>48.833275</v>
      </c>
      <c r="E14" s="16">
        <f>+'[5]PCA-PCF'!$C13</f>
        <v>49.115691666666997</v>
      </c>
      <c r="F14" s="16">
        <f>+'[6]PCA-PCF'!$C13</f>
        <v>49.904000000000003</v>
      </c>
      <c r="G14" s="16">
        <f>+'[7]PCA-PCF'!$C13</f>
        <v>51.595116666667003</v>
      </c>
      <c r="H14" s="16">
        <f>+'[8]PCA-PCF'!$C13</f>
        <v>48.991655000000002</v>
      </c>
      <c r="I14" s="16">
        <f>+'[9]PCA-PCF'!$C13</f>
        <v>51.119431666666998</v>
      </c>
      <c r="J14" s="16">
        <f>+'[10]PCA-PCF'!$C13</f>
        <v>50.17</v>
      </c>
      <c r="K14" s="16">
        <f>+'[11]PCA-PCF'!$C13</f>
        <v>48.096298333333003</v>
      </c>
      <c r="L14" s="16">
        <f>+'[12]PCA-PCF'!$C13</f>
        <v>50.877748333333003</v>
      </c>
      <c r="M14" s="16">
        <f>+'[13]PCA-PCF'!$C13</f>
        <v>50.17</v>
      </c>
      <c r="N14" s="16">
        <f>+'[14]PCA-PCF'!$C13</f>
        <v>50.948313333332997</v>
      </c>
      <c r="O14" s="16">
        <f>+'[15]PCA-PCF'!$C13</f>
        <v>50.17</v>
      </c>
      <c r="P14" s="16">
        <f>+'[16]PCA-PCF'!$C13</f>
        <v>52.84</v>
      </c>
      <c r="Q14" s="16">
        <f>+'[17]PCA-PCF'!$C13</f>
        <v>52.84</v>
      </c>
      <c r="R14" s="16">
        <f>+'[18]PCA-PCF'!$C13</f>
        <v>52.84</v>
      </c>
      <c r="S14" s="16">
        <f>+'[19]PCA-PCF'!$C13</f>
        <v>53.725981666667003</v>
      </c>
      <c r="T14" s="16">
        <f>+'[20]PCA-PCF'!$C13</f>
        <v>55.444313333333</v>
      </c>
      <c r="U14" s="16">
        <f>+'[21]PCA-PCF'!$C13</f>
        <v>55.371958333332998</v>
      </c>
      <c r="V14" s="16">
        <f>+'[22]PCA-PCF'!$C13</f>
        <v>55.847328333333003</v>
      </c>
      <c r="W14" s="16">
        <f>+'[23]PCA-PCF'!$C13</f>
        <v>54.966563333332999</v>
      </c>
      <c r="X14" s="16">
        <f>+'[24]PCA-PCF'!$C13</f>
        <v>54.588900000000002</v>
      </c>
      <c r="Y14" s="16">
        <f>+'[25]PCA-PCF'!$C13</f>
        <v>54.148691666666998</v>
      </c>
      <c r="Z14" s="16">
        <f>+'[26]PCA-PCF'!$C13</f>
        <v>54.417898333333</v>
      </c>
      <c r="AA14" s="16">
        <f>+'[27]PCA-PCF'!$C13</f>
        <v>54.647599999999997</v>
      </c>
      <c r="AB14" s="16">
        <f>+'[28]PCA-PCF'!$C13</f>
        <v>54.314545000000003</v>
      </c>
      <c r="AC14" s="16">
        <f>+'[29]PCA-PCF'!$C13</f>
        <v>54.353720000000003</v>
      </c>
      <c r="AD14" s="16">
        <f>+'[30]PCA-PCF'!$C13</f>
        <v>55.737000000000002</v>
      </c>
      <c r="AE14" s="16">
        <f>+'[31]PCA-PCF'!$C13</f>
        <v>56.671586666666997</v>
      </c>
      <c r="AF14" s="16">
        <f>+'[32]PCA-PCF'!$C13</f>
        <v>55.855211666667003</v>
      </c>
      <c r="AG14" s="16">
        <f>+'[33]PCA-PCF'!$C13</f>
        <v>58.497088333332997</v>
      </c>
      <c r="AH14" s="15">
        <v>8.3333333333333301E-2</v>
      </c>
    </row>
    <row r="15" spans="1:34" ht="20.100000000000001" customHeight="1" x14ac:dyDescent="0.25">
      <c r="A15" s="14"/>
      <c r="B15" s="15">
        <v>0.125</v>
      </c>
      <c r="C15" s="16">
        <f>+'[3]PCA-PCF'!$C14</f>
        <v>48.949815000000001</v>
      </c>
      <c r="D15" s="16">
        <f>+'[4]PCA-PCF'!$C14</f>
        <v>48.836376666667</v>
      </c>
      <c r="E15" s="16">
        <f>+'[5]PCA-PCF'!$C14</f>
        <v>48.920498333333001</v>
      </c>
      <c r="F15" s="16">
        <f>+'[6]PCA-PCF'!$C14</f>
        <v>49.904000000000003</v>
      </c>
      <c r="G15" s="16">
        <f>+'[7]PCA-PCF'!$C14</f>
        <v>49.619373333333002</v>
      </c>
      <c r="H15" s="16">
        <f>+'[8]PCA-PCF'!$C14</f>
        <v>49.028444999999998</v>
      </c>
      <c r="I15" s="16">
        <f>+'[9]PCA-PCF'!$C14</f>
        <v>53.565150000000003</v>
      </c>
      <c r="J15" s="16">
        <f>+'[10]PCA-PCF'!$C14</f>
        <v>50.17</v>
      </c>
      <c r="K15" s="16">
        <f>+'[11]PCA-PCF'!$C14</f>
        <v>48.064313333332997</v>
      </c>
      <c r="L15" s="16">
        <f>+'[12]PCA-PCF'!$C14</f>
        <v>51.725393333333002</v>
      </c>
      <c r="M15" s="16">
        <f>+'[13]PCA-PCF'!$C14</f>
        <v>50.17</v>
      </c>
      <c r="N15" s="16">
        <f>+'[14]PCA-PCF'!$C14</f>
        <v>52.333280000000002</v>
      </c>
      <c r="O15" s="16">
        <f>+'[15]PCA-PCF'!$C14</f>
        <v>49.982616666666999</v>
      </c>
      <c r="P15" s="16">
        <f>+'[16]PCA-PCF'!$C14</f>
        <v>52.84</v>
      </c>
      <c r="Q15" s="16">
        <f>+'[17]PCA-PCF'!$C14</f>
        <v>53.866986666667003</v>
      </c>
      <c r="R15" s="16">
        <f>+'[18]PCA-PCF'!$C14</f>
        <v>52.84</v>
      </c>
      <c r="S15" s="16">
        <f>+'[19]PCA-PCF'!$C14</f>
        <v>53.775745000000001</v>
      </c>
      <c r="T15" s="16">
        <f>+'[20]PCA-PCF'!$C14</f>
        <v>55.181828333333002</v>
      </c>
      <c r="U15" s="16">
        <f>+'[21]PCA-PCF'!$C14</f>
        <v>54.394295</v>
      </c>
      <c r="V15" s="16">
        <f>+'[22]PCA-PCF'!$C14</f>
        <v>56.0901</v>
      </c>
      <c r="W15" s="16">
        <f>+'[23]PCA-PCF'!$C14</f>
        <v>55.004276666667003</v>
      </c>
      <c r="X15" s="16">
        <f>+'[24]PCA-PCF'!$C14</f>
        <v>53.984999999999999</v>
      </c>
      <c r="Y15" s="16">
        <f>+'[25]PCA-PCF'!$C14</f>
        <v>54.083159999999999</v>
      </c>
      <c r="Z15" s="16">
        <f>+'[26]PCA-PCF'!$C14</f>
        <v>54.436251666666998</v>
      </c>
      <c r="AA15" s="16">
        <f>+'[27]PCA-PCF'!$C14</f>
        <v>54.302199999999999</v>
      </c>
      <c r="AB15" s="16">
        <f>+'[28]PCA-PCF'!$C14</f>
        <v>54.317363333332999</v>
      </c>
      <c r="AC15" s="16">
        <f>+'[29]PCA-PCF'!$C14</f>
        <v>54.353155000000001</v>
      </c>
      <c r="AD15" s="16">
        <f>+'[30]PCA-PCF'!$C14</f>
        <v>55.738579999999999</v>
      </c>
      <c r="AE15" s="16">
        <f>+'[31]PCA-PCF'!$C14</f>
        <v>56.211001666667002</v>
      </c>
      <c r="AF15" s="16">
        <f>+'[32]PCA-PCF'!$C14</f>
        <v>55.760081666666999</v>
      </c>
      <c r="AG15" s="16">
        <f>+'[33]PCA-PCF'!$C14</f>
        <v>58.664999999999999</v>
      </c>
      <c r="AH15" s="15">
        <v>0.125</v>
      </c>
    </row>
    <row r="16" spans="1:34" ht="20.100000000000001" customHeight="1" x14ac:dyDescent="0.25">
      <c r="A16" s="14"/>
      <c r="B16" s="15">
        <v>0.16666666666666699</v>
      </c>
      <c r="C16" s="16">
        <f>+'[3]PCA-PCF'!$C15</f>
        <v>48.887283333333002</v>
      </c>
      <c r="D16" s="16">
        <f>+'[4]PCA-PCF'!$C15</f>
        <v>48.834216666666997</v>
      </c>
      <c r="E16" s="16">
        <f>+'[5]PCA-PCF'!$C15</f>
        <v>49.904000000000003</v>
      </c>
      <c r="F16" s="16">
        <f>+'[6]PCA-PCF'!$C15</f>
        <v>49.904000000000003</v>
      </c>
      <c r="G16" s="16">
        <f>+'[7]PCA-PCF'!$C15</f>
        <v>48.940531666666999</v>
      </c>
      <c r="H16" s="16">
        <f>+'[8]PCA-PCF'!$C15</f>
        <v>48.986753333332999</v>
      </c>
      <c r="I16" s="16">
        <f>+'[9]PCA-PCF'!$C15</f>
        <v>52.120491666667</v>
      </c>
      <c r="J16" s="16">
        <f>+'[10]PCA-PCF'!$C15</f>
        <v>50.228594999999999</v>
      </c>
      <c r="K16" s="16">
        <f>+'[11]PCA-PCF'!$C15</f>
        <v>48.077586666667003</v>
      </c>
      <c r="L16" s="16">
        <f>+'[12]PCA-PCF'!$C15</f>
        <v>51.726653333332997</v>
      </c>
      <c r="M16" s="16">
        <f>+'[13]PCA-PCF'!$C15</f>
        <v>50.17</v>
      </c>
      <c r="N16" s="16">
        <f>+'[14]PCA-PCF'!$C15</f>
        <v>50.170428333333</v>
      </c>
      <c r="O16" s="16">
        <f>+'[15]PCA-PCF'!$C15</f>
        <v>49.960248333332999</v>
      </c>
      <c r="P16" s="16">
        <f>+'[16]PCA-PCF'!$C15</f>
        <v>54.0364</v>
      </c>
      <c r="Q16" s="16">
        <f>+'[17]PCA-PCF'!$C15</f>
        <v>54.021965000000002</v>
      </c>
      <c r="R16" s="16">
        <f>+'[18]PCA-PCF'!$C15</f>
        <v>52.84</v>
      </c>
      <c r="S16" s="16">
        <f>+'[19]PCA-PCF'!$C15</f>
        <v>53.764636666667002</v>
      </c>
      <c r="T16" s="16">
        <f>+'[20]PCA-PCF'!$C15</f>
        <v>53.517829999999996</v>
      </c>
      <c r="U16" s="16">
        <f>+'[21]PCA-PCF'!$C15</f>
        <v>54.401200000000003</v>
      </c>
      <c r="V16" s="16">
        <f>+'[22]PCA-PCF'!$C15</f>
        <v>56.0901</v>
      </c>
      <c r="W16" s="16">
        <f>+'[23]PCA-PCF'!$C15</f>
        <v>54.993335000000002</v>
      </c>
      <c r="X16" s="16">
        <f>+'[24]PCA-PCF'!$C15</f>
        <v>53.984999999999999</v>
      </c>
      <c r="Y16" s="16">
        <f>+'[25]PCA-PCF'!$C15</f>
        <v>54.192873333332997</v>
      </c>
      <c r="Z16" s="16">
        <f>+'[26]PCA-PCF'!$C15</f>
        <v>55.00956</v>
      </c>
      <c r="AA16" s="16">
        <f>+'[27]PCA-PCF'!$C15</f>
        <v>54.292099999999998</v>
      </c>
      <c r="AB16" s="16">
        <f>+'[28]PCA-PCF'!$C15</f>
        <v>57.532983333333</v>
      </c>
      <c r="AC16" s="16">
        <f>+'[29]PCA-PCF'!$C15</f>
        <v>54.346771666667003</v>
      </c>
      <c r="AD16" s="16">
        <f>+'[30]PCA-PCF'!$C15</f>
        <v>55.746236666667002</v>
      </c>
      <c r="AE16" s="16">
        <f>+'[31]PCA-PCF'!$C15</f>
        <v>56.221568333333003</v>
      </c>
      <c r="AF16" s="16">
        <f>+'[32]PCA-PCF'!$C15</f>
        <v>55.737000000000002</v>
      </c>
      <c r="AG16" s="16">
        <f>+'[33]PCA-PCF'!$C15</f>
        <v>58.185450000000003</v>
      </c>
      <c r="AH16" s="15">
        <v>0.16666666666666699</v>
      </c>
    </row>
    <row r="17" spans="1:108" ht="20.100000000000001" customHeight="1" x14ac:dyDescent="0.25">
      <c r="A17" s="14"/>
      <c r="B17" s="15">
        <v>0.20833333333333301</v>
      </c>
      <c r="C17" s="16">
        <f>+'[3]PCA-PCF'!$C16</f>
        <v>49.904000000000003</v>
      </c>
      <c r="D17" s="16">
        <f>+'[4]PCA-PCF'!$C16</f>
        <v>49.904000000000003</v>
      </c>
      <c r="E17" s="16">
        <f>+'[5]PCA-PCF'!$C16</f>
        <v>49.904000000000003</v>
      </c>
      <c r="F17" s="16">
        <f>+'[6]PCA-PCF'!$C16</f>
        <v>49.904000000000003</v>
      </c>
      <c r="G17" s="16">
        <f>+'[7]PCA-PCF'!$C16</f>
        <v>49.125358333332997</v>
      </c>
      <c r="H17" s="16">
        <f>+'[8]PCA-PCF'!$C16</f>
        <v>48.897716666667002</v>
      </c>
      <c r="I17" s="16">
        <f>+'[9]PCA-PCF'!$C16</f>
        <v>52.222306666667002</v>
      </c>
      <c r="J17" s="16">
        <f>+'[10]PCA-PCF'!$C16</f>
        <v>50.524763333332999</v>
      </c>
      <c r="K17" s="16">
        <f>+'[11]PCA-PCF'!$C16</f>
        <v>48.032470000000004</v>
      </c>
      <c r="L17" s="16">
        <f>+'[12]PCA-PCF'!$C16</f>
        <v>52.323099999999997</v>
      </c>
      <c r="M17" s="16">
        <f>+'[13]PCA-PCF'!$C16</f>
        <v>50.885513333333002</v>
      </c>
      <c r="N17" s="16">
        <f>+'[14]PCA-PCF'!$C16</f>
        <v>54.414028333333</v>
      </c>
      <c r="O17" s="16">
        <f>+'[15]PCA-PCF'!$C16</f>
        <v>50.17</v>
      </c>
      <c r="P17" s="16">
        <f>+'[16]PCA-PCF'!$C16</f>
        <v>54.465506666666997</v>
      </c>
      <c r="Q17" s="16">
        <f>+'[17]PCA-PCF'!$C16</f>
        <v>52.84</v>
      </c>
      <c r="R17" s="16">
        <f>+'[18]PCA-PCF'!$C16</f>
        <v>53.555631666666997</v>
      </c>
      <c r="S17" s="16">
        <f>+'[19]PCA-PCF'!$C16</f>
        <v>53.783381666666997</v>
      </c>
      <c r="T17" s="16">
        <f>+'[20]PCA-PCF'!$C16</f>
        <v>55.551074999999997</v>
      </c>
      <c r="U17" s="16">
        <f>+'[21]PCA-PCF'!$C16</f>
        <v>54.401363333333002</v>
      </c>
      <c r="V17" s="16">
        <f>+'[22]PCA-PCF'!$C16</f>
        <v>56.0901</v>
      </c>
      <c r="W17" s="16">
        <f>+'[23]PCA-PCF'!$C16</f>
        <v>54.989818333332998</v>
      </c>
      <c r="X17" s="16">
        <f>+'[24]PCA-PCF'!$C16</f>
        <v>54.03304</v>
      </c>
      <c r="Y17" s="16">
        <f>+'[25]PCA-PCF'!$C16</f>
        <v>54.142113333333</v>
      </c>
      <c r="Z17" s="16">
        <f>+'[26]PCA-PCF'!$C16</f>
        <v>55.866115000000001</v>
      </c>
      <c r="AA17" s="16">
        <f>+'[27]PCA-PCF'!$C16</f>
        <v>54.281599999999997</v>
      </c>
      <c r="AB17" s="16">
        <f>+'[28]PCA-PCF'!$C16</f>
        <v>58.303269999999998</v>
      </c>
      <c r="AC17" s="16">
        <f>+'[29]PCA-PCF'!$C16</f>
        <v>54.363849999999999</v>
      </c>
      <c r="AD17" s="16">
        <f>+'[30]PCA-PCF'!$C16</f>
        <v>53.336455000000001</v>
      </c>
      <c r="AE17" s="16">
        <f>+'[31]PCA-PCF'!$C16</f>
        <v>58.337969999999999</v>
      </c>
      <c r="AF17" s="16">
        <f>+'[32]PCA-PCF'!$C16</f>
        <v>58.810876666666999</v>
      </c>
      <c r="AG17" s="16">
        <f>+'[33]PCA-PCF'!$C16</f>
        <v>59.448628333332998</v>
      </c>
      <c r="AH17" s="15">
        <v>0.20833333333333301</v>
      </c>
    </row>
    <row r="18" spans="1:108" ht="20.100000000000001" customHeight="1" x14ac:dyDescent="0.25">
      <c r="A18" s="14"/>
      <c r="B18" s="15">
        <v>0.25</v>
      </c>
      <c r="C18" s="16">
        <f>+'[3]PCA-PCF'!$C17</f>
        <v>52.219451666666998</v>
      </c>
      <c r="D18" s="16">
        <f>+'[4]PCA-PCF'!$C17</f>
        <v>51.257114999999999</v>
      </c>
      <c r="E18" s="16">
        <f>+'[5]PCA-PCF'!$C17</f>
        <v>52.215416666666997</v>
      </c>
      <c r="F18" s="16">
        <f>+'[6]PCA-PCF'!$C17</f>
        <v>50.237436666667001</v>
      </c>
      <c r="G18" s="16">
        <f>+'[7]PCA-PCF'!$C17</f>
        <v>49.435299999999998</v>
      </c>
      <c r="H18" s="16">
        <f>+'[8]PCA-PCF'!$C17</f>
        <v>48.951873333332998</v>
      </c>
      <c r="I18" s="16">
        <f>+'[9]PCA-PCF'!$C17</f>
        <v>52.069643333332998</v>
      </c>
      <c r="J18" s="16">
        <f>+'[10]PCA-PCF'!$C17</f>
        <v>50.916474999999998</v>
      </c>
      <c r="K18" s="16">
        <f>+'[11]PCA-PCF'!$C17</f>
        <v>50.85463</v>
      </c>
      <c r="L18" s="16">
        <f>+'[12]PCA-PCF'!$C17</f>
        <v>50.856751666667002</v>
      </c>
      <c r="M18" s="16">
        <f>+'[13]PCA-PCF'!$C17</f>
        <v>50.891354999999997</v>
      </c>
      <c r="N18" s="16">
        <f>+'[14]PCA-PCF'!$C17</f>
        <v>52.615626666666998</v>
      </c>
      <c r="O18" s="16">
        <f>+'[15]PCA-PCF'!$C17</f>
        <v>50.172561666667001</v>
      </c>
      <c r="P18" s="16">
        <f>+'[16]PCA-PCF'!$C17</f>
        <v>56.0901</v>
      </c>
      <c r="Q18" s="16">
        <f>+'[17]PCA-PCF'!$C17</f>
        <v>53.502580000000002</v>
      </c>
      <c r="R18" s="16">
        <f>+'[18]PCA-PCF'!$C17</f>
        <v>54.687323333332998</v>
      </c>
      <c r="S18" s="16">
        <f>+'[19]PCA-PCF'!$C17</f>
        <v>52.84</v>
      </c>
      <c r="T18" s="16">
        <f>+'[20]PCA-PCF'!$C17</f>
        <v>56.0901</v>
      </c>
      <c r="U18" s="16">
        <f>+'[21]PCA-PCF'!$C17</f>
        <v>54.394301666666998</v>
      </c>
      <c r="V18" s="16">
        <f>+'[22]PCA-PCF'!$C17</f>
        <v>56.0901</v>
      </c>
      <c r="W18" s="16">
        <f>+'[23]PCA-PCF'!$C17</f>
        <v>55.005551666667003</v>
      </c>
      <c r="X18" s="16">
        <f>+'[24]PCA-PCF'!$C17</f>
        <v>54.597406666666998</v>
      </c>
      <c r="Y18" s="16">
        <f>+'[25]PCA-PCF'!$C17</f>
        <v>54.807951666667002</v>
      </c>
      <c r="Z18" s="16">
        <f>+'[26]PCA-PCF'!$C17</f>
        <v>55.00909</v>
      </c>
      <c r="AA18" s="16">
        <f>+'[27]PCA-PCF'!$C17</f>
        <v>54.788454999999999</v>
      </c>
      <c r="AB18" s="16">
        <f>+'[28]PCA-PCF'!$C17</f>
        <v>58.295348333333003</v>
      </c>
      <c r="AC18" s="16">
        <f>+'[29]PCA-PCF'!$C17</f>
        <v>54.949179999999998</v>
      </c>
      <c r="AD18" s="16">
        <f>+'[30]PCA-PCF'!$C17</f>
        <v>55.775700000000001</v>
      </c>
      <c r="AE18" s="16">
        <f>+'[31]PCA-PCF'!$C17</f>
        <v>57.547943333333002</v>
      </c>
      <c r="AF18" s="16">
        <f>+'[32]PCA-PCF'!$C17</f>
        <v>57.336621666667</v>
      </c>
      <c r="AG18" s="16">
        <f>+'[33]PCA-PCF'!$C17</f>
        <v>59.734000000000002</v>
      </c>
      <c r="AH18" s="15">
        <v>0.25</v>
      </c>
    </row>
    <row r="19" spans="1:108" ht="20.100000000000001" customHeight="1" x14ac:dyDescent="0.25">
      <c r="A19" s="14"/>
      <c r="B19" s="15">
        <v>0.29166666666666702</v>
      </c>
      <c r="C19" s="16">
        <f>+'[3]PCA-PCF'!$C18</f>
        <v>50.989019999999996</v>
      </c>
      <c r="D19" s="16">
        <f>+'[4]PCA-PCF'!$C18</f>
        <v>51.452726666666997</v>
      </c>
      <c r="E19" s="16">
        <f>+'[5]PCA-PCF'!$C18</f>
        <v>51.221789999999999</v>
      </c>
      <c r="F19" s="16">
        <f>+'[6]PCA-PCF'!$C18</f>
        <v>50.224976666666997</v>
      </c>
      <c r="G19" s="16">
        <f>+'[7]PCA-PCF'!$C18</f>
        <v>50.284898333332997</v>
      </c>
      <c r="H19" s="16">
        <f>+'[8]PCA-PCF'!$C18</f>
        <v>49.200151666666997</v>
      </c>
      <c r="I19" s="16">
        <f>+'[9]PCA-PCF'!$C18</f>
        <v>53.195581666667003</v>
      </c>
      <c r="J19" s="16">
        <f>+'[10]PCA-PCF'!$C18</f>
        <v>50.897109999999998</v>
      </c>
      <c r="K19" s="16">
        <f>+'[11]PCA-PCF'!$C18</f>
        <v>50.876548333332998</v>
      </c>
      <c r="L19" s="16">
        <f>+'[12]PCA-PCF'!$C18</f>
        <v>50.853748333333002</v>
      </c>
      <c r="M19" s="16">
        <f>+'[13]PCA-PCF'!$C18</f>
        <v>50.886249999999997</v>
      </c>
      <c r="N19" s="16">
        <f>+'[14]PCA-PCF'!$C18</f>
        <v>51.748784999999998</v>
      </c>
      <c r="O19" s="16">
        <f>+'[15]PCA-PCF'!$C18</f>
        <v>47.897148333333</v>
      </c>
      <c r="P19" s="16">
        <f>+'[16]PCA-PCF'!$C18</f>
        <v>56.030299999999997</v>
      </c>
      <c r="Q19" s="16">
        <f>+'[17]PCA-PCF'!$C18</f>
        <v>54.427208333332999</v>
      </c>
      <c r="R19" s="16">
        <f>+'[18]PCA-PCF'!$C18</f>
        <v>54.618611666667</v>
      </c>
      <c r="S19" s="16">
        <f>+'[19]PCA-PCF'!$C18</f>
        <v>54.263105000000003</v>
      </c>
      <c r="T19" s="16">
        <f>+'[20]PCA-PCF'!$C18</f>
        <v>56.0901</v>
      </c>
      <c r="U19" s="16">
        <f>+'[21]PCA-PCF'!$C18</f>
        <v>56.465043333333</v>
      </c>
      <c r="V19" s="16">
        <f>+'[22]PCA-PCF'!$C18</f>
        <v>56.0901</v>
      </c>
      <c r="W19" s="16">
        <f>+'[23]PCA-PCF'!$C18</f>
        <v>55.143940000000001</v>
      </c>
      <c r="X19" s="16">
        <f>+'[24]PCA-PCF'!$C18</f>
        <v>53.984999999999999</v>
      </c>
      <c r="Y19" s="16">
        <f>+'[25]PCA-PCF'!$C18</f>
        <v>54.158726666667</v>
      </c>
      <c r="Z19" s="16">
        <f>+'[26]PCA-PCF'!$C18</f>
        <v>59.255978333332997</v>
      </c>
      <c r="AA19" s="16">
        <f>+'[27]PCA-PCF'!$C18</f>
        <v>57.709110000000003</v>
      </c>
      <c r="AB19" s="16">
        <f>+'[28]PCA-PCF'!$C18</f>
        <v>58.315678333332997</v>
      </c>
      <c r="AC19" s="16">
        <f>+'[29]PCA-PCF'!$C18</f>
        <v>53.984999999999999</v>
      </c>
      <c r="AD19" s="16">
        <f>+'[30]PCA-PCF'!$C18</f>
        <v>54.490164999999998</v>
      </c>
      <c r="AE19" s="16">
        <f>+'[31]PCA-PCF'!$C18</f>
        <v>57.744779999999999</v>
      </c>
      <c r="AF19" s="16">
        <f>+'[32]PCA-PCF'!$C18</f>
        <v>58.936076666666999</v>
      </c>
      <c r="AG19" s="16">
        <f>+'[33]PCA-PCF'!$C18</f>
        <v>59.734000000000002</v>
      </c>
      <c r="AH19" s="15">
        <v>0.29166666666666702</v>
      </c>
    </row>
    <row r="20" spans="1:108" ht="20.100000000000001" customHeight="1" x14ac:dyDescent="0.25">
      <c r="A20" s="14"/>
      <c r="B20" s="15">
        <v>0.33333333333333298</v>
      </c>
      <c r="C20" s="16">
        <f>+'[3]PCA-PCF'!$C19</f>
        <v>51.032521666667002</v>
      </c>
      <c r="D20" s="16">
        <f>+'[4]PCA-PCF'!$C19</f>
        <v>51.097028333333</v>
      </c>
      <c r="E20" s="16">
        <f>+'[5]PCA-PCF'!$C19</f>
        <v>51.511499999999998</v>
      </c>
      <c r="F20" s="16">
        <f>+'[6]PCA-PCF'!$C19</f>
        <v>51.972076666667</v>
      </c>
      <c r="G20" s="16">
        <f>+'[7]PCA-PCF'!$C19</f>
        <v>53.159348333333</v>
      </c>
      <c r="H20" s="16">
        <f>+'[8]PCA-PCF'!$C19</f>
        <v>49.904000000000003</v>
      </c>
      <c r="I20" s="16">
        <f>+'[9]PCA-PCF'!$C19</f>
        <v>52.323099999999997</v>
      </c>
      <c r="J20" s="16">
        <f>+'[10]PCA-PCF'!$C19</f>
        <v>51.792691666666997</v>
      </c>
      <c r="K20" s="16">
        <f>+'[11]PCA-PCF'!$C19</f>
        <v>51.78407</v>
      </c>
      <c r="L20" s="16">
        <f>+'[12]PCA-PCF'!$C19</f>
        <v>51.762963333332998</v>
      </c>
      <c r="M20" s="16">
        <f>+'[13]PCA-PCF'!$C19</f>
        <v>50.847051666666999</v>
      </c>
      <c r="N20" s="16">
        <f>+'[14]PCA-PCF'!$C19</f>
        <v>51.834138333333001</v>
      </c>
      <c r="O20" s="16">
        <f>+'[15]PCA-PCF'!$C19</f>
        <v>47.902788333333</v>
      </c>
      <c r="P20" s="16">
        <f>+'[16]PCA-PCF'!$C19</f>
        <v>56.030299999999997</v>
      </c>
      <c r="Q20" s="16">
        <f>+'[17]PCA-PCF'!$C19</f>
        <v>54.428968333333003</v>
      </c>
      <c r="R20" s="16">
        <f>+'[18]PCA-PCF'!$C19</f>
        <v>55.665186666666997</v>
      </c>
      <c r="S20" s="16">
        <f>+'[19]PCA-PCF'!$C19</f>
        <v>56.352541666667001</v>
      </c>
      <c r="T20" s="16">
        <f>+'[20]PCA-PCF'!$C19</f>
        <v>56.0901</v>
      </c>
      <c r="U20" s="16">
        <f>+'[21]PCA-PCF'!$C19</f>
        <v>54.875675000000001</v>
      </c>
      <c r="V20" s="16">
        <f>+'[22]PCA-PCF'!$C19</f>
        <v>56.0901</v>
      </c>
      <c r="W20" s="16">
        <f>+'[23]PCA-PCF'!$C19</f>
        <v>54.997831666666997</v>
      </c>
      <c r="X20" s="16">
        <f>+'[24]PCA-PCF'!$C19</f>
        <v>56.14378</v>
      </c>
      <c r="Y20" s="16">
        <f>+'[25]PCA-PCF'!$C19</f>
        <v>57.674979999999998</v>
      </c>
      <c r="Z20" s="16">
        <f>+'[26]PCA-PCF'!$C19</f>
        <v>56.385359999999999</v>
      </c>
      <c r="AA20" s="16">
        <f>+'[27]PCA-PCF'!$C19</f>
        <v>57.644981666667</v>
      </c>
      <c r="AB20" s="16">
        <f>+'[28]PCA-PCF'!$C19</f>
        <v>58.303021666667</v>
      </c>
      <c r="AC20" s="16">
        <f>+'[29]PCA-PCF'!$C19</f>
        <v>53.984999999999999</v>
      </c>
      <c r="AD20" s="16">
        <f>+'[30]PCA-PCF'!$C19</f>
        <v>57.820900000000002</v>
      </c>
      <c r="AE20" s="16">
        <f>+'[31]PCA-PCF'!$C19</f>
        <v>57.826264999999999</v>
      </c>
      <c r="AF20" s="16">
        <f>+'[32]PCA-PCF'!$C19</f>
        <v>58.000104999999998</v>
      </c>
      <c r="AG20" s="16">
        <f>+'[33]PCA-PCF'!$C19</f>
        <v>59.734000000000002</v>
      </c>
      <c r="AH20" s="15">
        <v>0.33333333333333298</v>
      </c>
    </row>
    <row r="21" spans="1:108" ht="20.100000000000001" customHeight="1" x14ac:dyDescent="0.25">
      <c r="A21" s="14"/>
      <c r="B21" s="15">
        <v>0.375</v>
      </c>
      <c r="C21" s="16">
        <f>+'[3]PCA-PCF'!$C20</f>
        <v>51.511499999999998</v>
      </c>
      <c r="D21" s="16">
        <f>+'[4]PCA-PCF'!$C20</f>
        <v>52.310569999999998</v>
      </c>
      <c r="E21" s="16">
        <f>+'[5]PCA-PCF'!$C20</f>
        <v>52.652524999999997</v>
      </c>
      <c r="F21" s="16">
        <f>+'[6]PCA-PCF'!$C20</f>
        <v>52.332176666667003</v>
      </c>
      <c r="G21" s="16">
        <f>+'[7]PCA-PCF'!$C20</f>
        <v>51.876036666666998</v>
      </c>
      <c r="H21" s="16">
        <f>+'[8]PCA-PCF'!$C20</f>
        <v>49.904000000000003</v>
      </c>
      <c r="I21" s="16">
        <f>+'[9]PCA-PCF'!$C20</f>
        <v>53.637738333332997</v>
      </c>
      <c r="J21" s="16">
        <f>+'[10]PCA-PCF'!$C20</f>
        <v>52.323099999999997</v>
      </c>
      <c r="K21" s="16">
        <f>+'[11]PCA-PCF'!$C20</f>
        <v>53.610599999999998</v>
      </c>
      <c r="L21" s="16">
        <f>+'[12]PCA-PCF'!$C20</f>
        <v>52.323099999999997</v>
      </c>
      <c r="M21" s="16">
        <f>+'[13]PCA-PCF'!$C20</f>
        <v>52.323099999999997</v>
      </c>
      <c r="N21" s="16">
        <f>+'[14]PCA-PCF'!$C20</f>
        <v>51.872628333332997</v>
      </c>
      <c r="O21" s="16">
        <f>+'[15]PCA-PCF'!$C20</f>
        <v>47.890158333332998</v>
      </c>
      <c r="P21" s="16">
        <f>+'[16]PCA-PCF'!$C20</f>
        <v>56.030299999999997</v>
      </c>
      <c r="Q21" s="16">
        <f>+'[17]PCA-PCF'!$C20</f>
        <v>56.0901</v>
      </c>
      <c r="R21" s="16">
        <f>+'[18]PCA-PCF'!$C20</f>
        <v>55.888539999999999</v>
      </c>
      <c r="S21" s="16">
        <f>+'[19]PCA-PCF'!$C20</f>
        <v>56.041398333332999</v>
      </c>
      <c r="T21" s="16">
        <f>+'[20]PCA-PCF'!$C20</f>
        <v>56.0901</v>
      </c>
      <c r="U21" s="16">
        <f>+'[21]PCA-PCF'!$C20</f>
        <v>55.625406666666997</v>
      </c>
      <c r="V21" s="16">
        <f>+'[22]PCA-PCF'!$C20</f>
        <v>56.097188333333001</v>
      </c>
      <c r="W21" s="16">
        <f>+'[23]PCA-PCF'!$C20</f>
        <v>56.64</v>
      </c>
      <c r="X21" s="16">
        <f>+'[24]PCA-PCF'!$C20</f>
        <v>56.506136666666997</v>
      </c>
      <c r="Y21" s="16">
        <f>+'[25]PCA-PCF'!$C20</f>
        <v>56.224744999999999</v>
      </c>
      <c r="Z21" s="16">
        <f>+'[26]PCA-PCF'!$C20</f>
        <v>54.249585000000003</v>
      </c>
      <c r="AA21" s="16">
        <f>+'[27]PCA-PCF'!$C20</f>
        <v>54.259399999999999</v>
      </c>
      <c r="AB21" s="16">
        <f>+'[28]PCA-PCF'!$C20</f>
        <v>58.289603333332998</v>
      </c>
      <c r="AC21" s="16">
        <f>+'[29]PCA-PCF'!$C20</f>
        <v>53.984999999999999</v>
      </c>
      <c r="AD21" s="16">
        <f>+'[30]PCA-PCF'!$C20</f>
        <v>58.542641666667002</v>
      </c>
      <c r="AE21" s="16">
        <f>+'[31]PCA-PCF'!$C20</f>
        <v>59.794083333332999</v>
      </c>
      <c r="AF21" s="16">
        <f>+'[32]PCA-PCF'!$C20</f>
        <v>58.605451666667001</v>
      </c>
      <c r="AG21" s="16">
        <f>+'[33]PCA-PCF'!$C20</f>
        <v>59.734446666666997</v>
      </c>
      <c r="AH21" s="15">
        <v>0.375</v>
      </c>
    </row>
    <row r="22" spans="1:108" ht="20.100000000000001" customHeight="1" x14ac:dyDescent="0.25">
      <c r="A22" s="14"/>
      <c r="B22" s="15">
        <v>0.41666666666666702</v>
      </c>
      <c r="C22" s="16">
        <f>+'[3]PCA-PCF'!$C21</f>
        <v>51.511499999999998</v>
      </c>
      <c r="D22" s="16">
        <f>+'[4]PCA-PCF'!$C21</f>
        <v>51.511499999999998</v>
      </c>
      <c r="E22" s="16">
        <f>+'[5]PCA-PCF'!$C21</f>
        <v>51.936641666667001</v>
      </c>
      <c r="F22" s="16">
        <f>+'[6]PCA-PCF'!$C21</f>
        <v>51.407890000000002</v>
      </c>
      <c r="G22" s="16">
        <f>+'[7]PCA-PCF'!$C21</f>
        <v>52.268245</v>
      </c>
      <c r="H22" s="16">
        <f>+'[8]PCA-PCF'!$C21</f>
        <v>49.904000000000003</v>
      </c>
      <c r="I22" s="16">
        <f>+'[9]PCA-PCF'!$C21</f>
        <v>54.318444999999997</v>
      </c>
      <c r="J22" s="16">
        <f>+'[10]PCA-PCF'!$C21</f>
        <v>52.323099999999997</v>
      </c>
      <c r="K22" s="16">
        <f>+'[11]PCA-PCF'!$C21</f>
        <v>52.323099999999997</v>
      </c>
      <c r="L22" s="16">
        <f>+'[12]PCA-PCF'!$C21</f>
        <v>52.91</v>
      </c>
      <c r="M22" s="16">
        <f>+'[13]PCA-PCF'!$C21</f>
        <v>52.240715000000002</v>
      </c>
      <c r="N22" s="16">
        <f>+'[14]PCA-PCF'!$C21</f>
        <v>51.877731666667003</v>
      </c>
      <c r="O22" s="16">
        <f>+'[15]PCA-PCF'!$C21</f>
        <v>47.893863333333002</v>
      </c>
      <c r="P22" s="16">
        <f>+'[16]PCA-PCF'!$C21</f>
        <v>57.886000000000003</v>
      </c>
      <c r="Q22" s="16">
        <f>+'[17]PCA-PCF'!$C21</f>
        <v>56.0901</v>
      </c>
      <c r="R22" s="16">
        <f>+'[18]PCA-PCF'!$C21</f>
        <v>56.896000000000001</v>
      </c>
      <c r="S22" s="16">
        <f>+'[19]PCA-PCF'!$C21</f>
        <v>56.0901</v>
      </c>
      <c r="T22" s="16">
        <f>+'[20]PCA-PCF'!$C21</f>
        <v>62.0593</v>
      </c>
      <c r="U22" s="16">
        <f>+'[21]PCA-PCF'!$C21</f>
        <v>55.979038333333001</v>
      </c>
      <c r="V22" s="16">
        <f>+'[22]PCA-PCF'!$C21</f>
        <v>56.0901</v>
      </c>
      <c r="W22" s="16">
        <f>+'[23]PCA-PCF'!$C21</f>
        <v>56.64</v>
      </c>
      <c r="X22" s="16">
        <f>+'[24]PCA-PCF'!$C21</f>
        <v>56.639899999999997</v>
      </c>
      <c r="Y22" s="16">
        <f>+'[25]PCA-PCF'!$C21</f>
        <v>56.639899999999997</v>
      </c>
      <c r="Z22" s="16">
        <f>+'[26]PCA-PCF'!$C21</f>
        <v>54.129216666666998</v>
      </c>
      <c r="AA22" s="16">
        <f>+'[27]PCA-PCF'!$C21</f>
        <v>54.651499999999999</v>
      </c>
      <c r="AB22" s="16">
        <f>+'[28]PCA-PCF'!$C21</f>
        <v>54.404996666667003</v>
      </c>
      <c r="AC22" s="16">
        <f>+'[29]PCA-PCF'!$C21</f>
        <v>54.849766666667001</v>
      </c>
      <c r="AD22" s="16">
        <f>+'[30]PCA-PCF'!$C21</f>
        <v>59.296385000000001</v>
      </c>
      <c r="AE22" s="16">
        <f>+'[31]PCA-PCF'!$C21</f>
        <v>59.734000000000002</v>
      </c>
      <c r="AF22" s="16">
        <f>+'[32]PCA-PCF'!$C21</f>
        <v>58.910426666667</v>
      </c>
      <c r="AG22" s="16">
        <f>+'[33]PCA-PCF'!$C21</f>
        <v>62.035429999999998</v>
      </c>
      <c r="AH22" s="15">
        <v>0.41666666666666702</v>
      </c>
    </row>
    <row r="23" spans="1:108" ht="20.100000000000001" customHeight="1" x14ac:dyDescent="0.25">
      <c r="A23" s="14"/>
      <c r="B23" s="15">
        <v>0.45833333333333298</v>
      </c>
      <c r="C23" s="16">
        <f>+'[3]PCA-PCF'!$C22</f>
        <v>51.953360000000004</v>
      </c>
      <c r="D23" s="16">
        <f>+'[4]PCA-PCF'!$C22</f>
        <v>51.549100000000003</v>
      </c>
      <c r="E23" s="16">
        <f>+'[5]PCA-PCF'!$C22</f>
        <v>52.996000000000002</v>
      </c>
      <c r="F23" s="16">
        <f>+'[6]PCA-PCF'!$C22</f>
        <v>51.511499999999998</v>
      </c>
      <c r="G23" s="16">
        <f>+'[7]PCA-PCF'!$C22</f>
        <v>51.304081666667003</v>
      </c>
      <c r="H23" s="16">
        <f>+'[8]PCA-PCF'!$C22</f>
        <v>49.904000000000003</v>
      </c>
      <c r="I23" s="16">
        <f>+'[9]PCA-PCF'!$C22</f>
        <v>59.368135000000002</v>
      </c>
      <c r="J23" s="16">
        <f>+'[10]PCA-PCF'!$C22</f>
        <v>53.863</v>
      </c>
      <c r="K23" s="16">
        <f>+'[11]PCA-PCF'!$C22</f>
        <v>53.863</v>
      </c>
      <c r="L23" s="16">
        <f>+'[12]PCA-PCF'!$C22</f>
        <v>52.98</v>
      </c>
      <c r="M23" s="16">
        <f>+'[13]PCA-PCF'!$C22</f>
        <v>52.91</v>
      </c>
      <c r="N23" s="16">
        <f>+'[14]PCA-PCF'!$C22</f>
        <v>51.880420000000001</v>
      </c>
      <c r="O23" s="16">
        <f>+'[15]PCA-PCF'!$C22</f>
        <v>51.920895000000002</v>
      </c>
      <c r="P23" s="16">
        <f>+'[16]PCA-PCF'!$C22</f>
        <v>57.886000000000003</v>
      </c>
      <c r="Q23" s="16">
        <f>+'[17]PCA-PCF'!$C22</f>
        <v>56.896000000000001</v>
      </c>
      <c r="R23" s="16">
        <f>+'[18]PCA-PCF'!$C22</f>
        <v>57.188081666667003</v>
      </c>
      <c r="S23" s="16">
        <f>+'[19]PCA-PCF'!$C22</f>
        <v>63.487261666667003</v>
      </c>
      <c r="T23" s="16">
        <f>+'[20]PCA-PCF'!$C22</f>
        <v>62.320900000000002</v>
      </c>
      <c r="U23" s="16">
        <f>+'[21]PCA-PCF'!$C22</f>
        <v>55.900398333333001</v>
      </c>
      <c r="V23" s="16">
        <f>+'[22]PCA-PCF'!$C22</f>
        <v>56.129494999999999</v>
      </c>
      <c r="W23" s="16">
        <f>+'[23]PCA-PCF'!$C22</f>
        <v>56.64</v>
      </c>
      <c r="X23" s="16">
        <f>+'[24]PCA-PCF'!$C22</f>
        <v>56.639901666667001</v>
      </c>
      <c r="Y23" s="16">
        <f>+'[25]PCA-PCF'!$C22</f>
        <v>56.639899999999997</v>
      </c>
      <c r="Z23" s="16">
        <f>+'[26]PCA-PCF'!$C22</f>
        <v>54.588900000000002</v>
      </c>
      <c r="AA23" s="16">
        <f>+'[27]PCA-PCF'!$C22</f>
        <v>54.449381666667001</v>
      </c>
      <c r="AB23" s="16">
        <f>+'[28]PCA-PCF'!$C22</f>
        <v>54.588900000000002</v>
      </c>
      <c r="AC23" s="16">
        <f>+'[29]PCA-PCF'!$C22</f>
        <v>54.287930000000003</v>
      </c>
      <c r="AD23" s="16">
        <f>+'[30]PCA-PCF'!$C22</f>
        <v>58.664999999999999</v>
      </c>
      <c r="AE23" s="16">
        <f>+'[31]PCA-PCF'!$C22</f>
        <v>59.862074999999997</v>
      </c>
      <c r="AF23" s="16">
        <f>+'[32]PCA-PCF'!$C22</f>
        <v>59.816965000000003</v>
      </c>
      <c r="AG23" s="16">
        <f>+'[33]PCA-PCF'!$C22</f>
        <v>65.721736666666999</v>
      </c>
      <c r="AH23" s="15">
        <v>0.45833333333333298</v>
      </c>
    </row>
    <row r="24" spans="1:108" ht="20.100000000000001" customHeight="1" x14ac:dyDescent="0.25">
      <c r="A24" s="14"/>
      <c r="B24" s="15">
        <v>0.5</v>
      </c>
      <c r="C24" s="16">
        <f>+'[3]PCA-PCF'!$C23</f>
        <v>51.511499999999998</v>
      </c>
      <c r="D24" s="16">
        <f>+'[4]PCA-PCF'!$C23</f>
        <v>51.694299999999998</v>
      </c>
      <c r="E24" s="16">
        <f>+'[5]PCA-PCF'!$C23</f>
        <v>52.996000000000002</v>
      </c>
      <c r="F24" s="16">
        <f>+'[6]PCA-PCF'!$C23</f>
        <v>52.783855000000003</v>
      </c>
      <c r="G24" s="16">
        <f>+'[7]PCA-PCF'!$C23</f>
        <v>52.974595000000001</v>
      </c>
      <c r="H24" s="16">
        <f>+'[8]PCA-PCF'!$C23</f>
        <v>51.603853333332999</v>
      </c>
      <c r="I24" s="16">
        <f>+'[9]PCA-PCF'!$C23</f>
        <v>58.327399999999997</v>
      </c>
      <c r="J24" s="16">
        <f>+'[10]PCA-PCF'!$C23</f>
        <v>53.863</v>
      </c>
      <c r="K24" s="16">
        <f>+'[11]PCA-PCF'!$C23</f>
        <v>54.246729999999999</v>
      </c>
      <c r="L24" s="16">
        <f>+'[12]PCA-PCF'!$C23</f>
        <v>58.394433333332998</v>
      </c>
      <c r="M24" s="16">
        <f>+'[13]PCA-PCF'!$C23</f>
        <v>53.863</v>
      </c>
      <c r="N24" s="16">
        <f>+'[14]PCA-PCF'!$C23</f>
        <v>52.98</v>
      </c>
      <c r="O24" s="16">
        <f>+'[15]PCA-PCF'!$C23</f>
        <v>50.17</v>
      </c>
      <c r="P24" s="16">
        <f>+'[16]PCA-PCF'!$C23</f>
        <v>57.886000000000003</v>
      </c>
      <c r="Q24" s="16">
        <f>+'[17]PCA-PCF'!$C23</f>
        <v>56.896000000000001</v>
      </c>
      <c r="R24" s="16">
        <f>+'[18]PCA-PCF'!$C23</f>
        <v>58.106033333333002</v>
      </c>
      <c r="S24" s="16">
        <f>+'[19]PCA-PCF'!$C23</f>
        <v>63.878063333333003</v>
      </c>
      <c r="T24" s="16">
        <f>+'[20]PCA-PCF'!$C23</f>
        <v>63.481388333333001</v>
      </c>
      <c r="U24" s="16">
        <f>+'[21]PCA-PCF'!$C23</f>
        <v>55.901111666666999</v>
      </c>
      <c r="V24" s="16">
        <f>+'[22]PCA-PCF'!$C23</f>
        <v>56.103549999999998</v>
      </c>
      <c r="W24" s="16">
        <f>+'[23]PCA-PCF'!$C23</f>
        <v>58.06691</v>
      </c>
      <c r="X24" s="16">
        <f>+'[24]PCA-PCF'!$C23</f>
        <v>56.64</v>
      </c>
      <c r="Y24" s="16">
        <f>+'[25]PCA-PCF'!$C23</f>
        <v>56.639899999999997</v>
      </c>
      <c r="Z24" s="16">
        <f>+'[26]PCA-PCF'!$C23</f>
        <v>57.052548333333</v>
      </c>
      <c r="AA24" s="16">
        <f>+'[27]PCA-PCF'!$C23</f>
        <v>57.988741666667003</v>
      </c>
      <c r="AB24" s="16">
        <f>+'[28]PCA-PCF'!$C23</f>
        <v>57.71134</v>
      </c>
      <c r="AC24" s="16">
        <f>+'[29]PCA-PCF'!$C23</f>
        <v>54.206429999999997</v>
      </c>
      <c r="AD24" s="16">
        <f>+'[30]PCA-PCF'!$C23</f>
        <v>59.500079999999997</v>
      </c>
      <c r="AE24" s="16">
        <f>+'[31]PCA-PCF'!$C23</f>
        <v>65.758268333333007</v>
      </c>
      <c r="AF24" s="16">
        <f>+'[32]PCA-PCF'!$C23</f>
        <v>64.447376666666997</v>
      </c>
      <c r="AG24" s="16">
        <f>+'[33]PCA-PCF'!$C23</f>
        <v>64.566576666667004</v>
      </c>
      <c r="AH24" s="15">
        <v>0.5</v>
      </c>
    </row>
    <row r="25" spans="1:108" ht="20.100000000000001" customHeight="1" x14ac:dyDescent="0.25">
      <c r="A25" s="14"/>
      <c r="B25" s="15">
        <v>0.54166666666666696</v>
      </c>
      <c r="C25" s="16">
        <f>+'[3]PCA-PCF'!$C24</f>
        <v>51.511499999999998</v>
      </c>
      <c r="D25" s="16">
        <f>+'[4]PCA-PCF'!$C24</f>
        <v>51.837524999999999</v>
      </c>
      <c r="E25" s="16">
        <f>+'[5]PCA-PCF'!$C24</f>
        <v>52.996000000000002</v>
      </c>
      <c r="F25" s="16">
        <f>+'[6]PCA-PCF'!$C24</f>
        <v>53.474953333332998</v>
      </c>
      <c r="G25" s="16">
        <f>+'[7]PCA-PCF'!$C24</f>
        <v>52.996000000000002</v>
      </c>
      <c r="H25" s="16">
        <f>+'[8]PCA-PCF'!$C24</f>
        <v>51.054398333332998</v>
      </c>
      <c r="I25" s="16">
        <f>+'[9]PCA-PCF'!$C24</f>
        <v>58.850360000000002</v>
      </c>
      <c r="J25" s="16">
        <f>+'[10]PCA-PCF'!$C24</f>
        <v>53.863</v>
      </c>
      <c r="K25" s="16">
        <f>+'[11]PCA-PCF'!$C24</f>
        <v>53.863</v>
      </c>
      <c r="L25" s="16">
        <f>+'[12]PCA-PCF'!$C24</f>
        <v>58.135338333333003</v>
      </c>
      <c r="M25" s="16">
        <f>+'[13]PCA-PCF'!$C24</f>
        <v>54.138275</v>
      </c>
      <c r="N25" s="16">
        <f>+'[14]PCA-PCF'!$C24</f>
        <v>58.121765000000003</v>
      </c>
      <c r="O25" s="16">
        <f>+'[15]PCA-PCF'!$C24</f>
        <v>50.17</v>
      </c>
      <c r="P25" s="16">
        <f>+'[16]PCA-PCF'!$C24</f>
        <v>56.0901</v>
      </c>
      <c r="Q25" s="16">
        <f>+'[17]PCA-PCF'!$C24</f>
        <v>56.896000000000001</v>
      </c>
      <c r="R25" s="16">
        <f>+'[18]PCA-PCF'!$C24</f>
        <v>63.470080000000003</v>
      </c>
      <c r="S25" s="16">
        <f>+'[19]PCA-PCF'!$C24</f>
        <v>62.482148333333001</v>
      </c>
      <c r="T25" s="16">
        <f>+'[20]PCA-PCF'!$C24</f>
        <v>61.802808333332997</v>
      </c>
      <c r="U25" s="16">
        <f>+'[21]PCA-PCF'!$C24</f>
        <v>55.987658333333002</v>
      </c>
      <c r="V25" s="16">
        <f>+'[22]PCA-PCF'!$C24</f>
        <v>56.0901</v>
      </c>
      <c r="W25" s="16">
        <f>+'[23]PCA-PCF'!$C24</f>
        <v>56.64</v>
      </c>
      <c r="X25" s="16">
        <f>+'[24]PCA-PCF'!$C24</f>
        <v>56.64</v>
      </c>
      <c r="Y25" s="16">
        <f>+'[25]PCA-PCF'!$C24</f>
        <v>56.639899999999997</v>
      </c>
      <c r="Z25" s="16">
        <f>+'[26]PCA-PCF'!$C24</f>
        <v>56.174758333333003</v>
      </c>
      <c r="AA25" s="16">
        <f>+'[27]PCA-PCF'!$C24</f>
        <v>56.093661666667003</v>
      </c>
      <c r="AB25" s="16">
        <f>+'[28]PCA-PCF'!$C24</f>
        <v>56.112543333333001</v>
      </c>
      <c r="AC25" s="16">
        <f>+'[29]PCA-PCF'!$C24</f>
        <v>56.378831666666997</v>
      </c>
      <c r="AD25" s="16">
        <f>+'[30]PCA-PCF'!$C24</f>
        <v>59.880026666667</v>
      </c>
      <c r="AE25" s="16">
        <f>+'[31]PCA-PCF'!$C24</f>
        <v>64.217816666667005</v>
      </c>
      <c r="AF25" s="16">
        <f>+'[32]PCA-PCF'!$C24</f>
        <v>64.611744999999999</v>
      </c>
      <c r="AG25" s="16">
        <f>+'[33]PCA-PCF'!$C24</f>
        <v>65.754106666666999</v>
      </c>
      <c r="AH25" s="15">
        <v>0.54166666666666696</v>
      </c>
    </row>
    <row r="26" spans="1:108" ht="20.100000000000001" customHeight="1" x14ac:dyDescent="0.25">
      <c r="A26" s="14"/>
      <c r="B26" s="15">
        <v>0.58333333333333304</v>
      </c>
      <c r="C26" s="16">
        <f>+'[3]PCA-PCF'!$C25</f>
        <v>51.612113333332999</v>
      </c>
      <c r="D26" s="16">
        <f>+'[4]PCA-PCF'!$C25</f>
        <v>53.064988333332998</v>
      </c>
      <c r="E26" s="16">
        <f>+'[5]PCA-PCF'!$C25</f>
        <v>52.325473333333001</v>
      </c>
      <c r="F26" s="16">
        <f>+'[6]PCA-PCF'!$C25</f>
        <v>58.616758333333003</v>
      </c>
      <c r="G26" s="16">
        <f>+'[7]PCA-PCF'!$C25</f>
        <v>52.996000000000002</v>
      </c>
      <c r="H26" s="16">
        <f>+'[8]PCA-PCF'!$C25</f>
        <v>51.263336666667001</v>
      </c>
      <c r="I26" s="16">
        <f>+'[9]PCA-PCF'!$C25</f>
        <v>58.720793333332999</v>
      </c>
      <c r="J26" s="16">
        <f>+'[10]PCA-PCF'!$C25</f>
        <v>58.563596666667003</v>
      </c>
      <c r="K26" s="16">
        <f>+'[11]PCA-PCF'!$C25</f>
        <v>53.863</v>
      </c>
      <c r="L26" s="16">
        <f>+'[12]PCA-PCF'!$C25</f>
        <v>59.040028333332998</v>
      </c>
      <c r="M26" s="16">
        <f>+'[13]PCA-PCF'!$C25</f>
        <v>58.370333333333001</v>
      </c>
      <c r="N26" s="16">
        <f>+'[14]PCA-PCF'!$C25</f>
        <v>58.208606666667002</v>
      </c>
      <c r="O26" s="16">
        <f>+'[15]PCA-PCF'!$C25</f>
        <v>50.17</v>
      </c>
      <c r="P26" s="16">
        <f>+'[16]PCA-PCF'!$C25</f>
        <v>58.142101666667003</v>
      </c>
      <c r="Q26" s="16">
        <f>+'[17]PCA-PCF'!$C25</f>
        <v>57.852526666667003</v>
      </c>
      <c r="R26" s="16">
        <f>+'[18]PCA-PCF'!$C25</f>
        <v>62.640864999999998</v>
      </c>
      <c r="S26" s="16">
        <f>+'[19]PCA-PCF'!$C25</f>
        <v>62.495460000000001</v>
      </c>
      <c r="T26" s="16">
        <f>+'[20]PCA-PCF'!$C25</f>
        <v>63.076321666666999</v>
      </c>
      <c r="U26" s="16">
        <f>+'[21]PCA-PCF'!$C25</f>
        <v>56.026854999999998</v>
      </c>
      <c r="V26" s="16">
        <f>+'[22]PCA-PCF'!$C25</f>
        <v>56.0901</v>
      </c>
      <c r="W26" s="16">
        <f>+'[23]PCA-PCF'!$C25</f>
        <v>58.089739999999999</v>
      </c>
      <c r="X26" s="16">
        <f>+'[24]PCA-PCF'!$C25</f>
        <v>56.64</v>
      </c>
      <c r="Y26" s="16">
        <f>+'[25]PCA-PCF'!$C25</f>
        <v>56.639899999999997</v>
      </c>
      <c r="Z26" s="16">
        <f>+'[26]PCA-PCF'!$C25</f>
        <v>56.304000000000002</v>
      </c>
      <c r="AA26" s="16">
        <f>+'[27]PCA-PCF'!$C25</f>
        <v>56.129736666667</v>
      </c>
      <c r="AB26" s="16">
        <f>+'[28]PCA-PCF'!$C25</f>
        <v>56.64</v>
      </c>
      <c r="AC26" s="16">
        <f>+'[29]PCA-PCF'!$C25</f>
        <v>55.111811666667002</v>
      </c>
      <c r="AD26" s="16">
        <f>+'[30]PCA-PCF'!$C25</f>
        <v>59.885406666667002</v>
      </c>
      <c r="AE26" s="16">
        <f>+'[31]PCA-PCF'!$C25</f>
        <v>64.791988333332995</v>
      </c>
      <c r="AF26" s="16">
        <f>+'[32]PCA-PCF'!$C25</f>
        <v>65.579921666667005</v>
      </c>
      <c r="AG26" s="16">
        <f>+'[33]PCA-PCF'!$C25</f>
        <v>67.890180000000001</v>
      </c>
      <c r="AH26" s="15">
        <v>0.58333333333333304</v>
      </c>
    </row>
    <row r="27" spans="1:108" ht="20.100000000000001" customHeight="1" x14ac:dyDescent="0.25">
      <c r="A27" s="14"/>
      <c r="B27" s="15">
        <v>0.625</v>
      </c>
      <c r="C27" s="16">
        <f>+'[3]PCA-PCF'!$C26</f>
        <v>55.798586666666999</v>
      </c>
      <c r="D27" s="16">
        <f>+'[4]PCA-PCF'!$C26</f>
        <v>53.549911666667001</v>
      </c>
      <c r="E27" s="16">
        <f>+'[5]PCA-PCF'!$C26</f>
        <v>55.313853333333</v>
      </c>
      <c r="F27" s="16">
        <f>+'[6]PCA-PCF'!$C26</f>
        <v>58.118588333333001</v>
      </c>
      <c r="G27" s="16">
        <f>+'[7]PCA-PCF'!$C26</f>
        <v>52.996000000000002</v>
      </c>
      <c r="H27" s="16">
        <f>+'[8]PCA-PCF'!$C26</f>
        <v>51.511499999999998</v>
      </c>
      <c r="I27" s="16">
        <f>+'[9]PCA-PCF'!$C26</f>
        <v>59.897323333332999</v>
      </c>
      <c r="J27" s="16">
        <f>+'[10]PCA-PCF'!$C26</f>
        <v>58.245755000000003</v>
      </c>
      <c r="K27" s="16">
        <f>+'[11]PCA-PCF'!$C26</f>
        <v>59.373980000000003</v>
      </c>
      <c r="L27" s="16">
        <f>+'[12]PCA-PCF'!$C26</f>
        <v>58.912936666667001</v>
      </c>
      <c r="M27" s="16">
        <f>+'[13]PCA-PCF'!$C26</f>
        <v>57.375476666666998</v>
      </c>
      <c r="N27" s="16">
        <f>+'[14]PCA-PCF'!$C26</f>
        <v>58.201234999999997</v>
      </c>
      <c r="O27" s="16">
        <f>+'[15]PCA-PCF'!$C26</f>
        <v>50.17</v>
      </c>
      <c r="P27" s="16">
        <f>+'[16]PCA-PCF'!$C26</f>
        <v>60.498109999999997</v>
      </c>
      <c r="Q27" s="16">
        <f>+'[17]PCA-PCF'!$C26</f>
        <v>58.112198333332998</v>
      </c>
      <c r="R27" s="16">
        <f>+'[18]PCA-PCF'!$C26</f>
        <v>62.462874999999997</v>
      </c>
      <c r="S27" s="16">
        <f>+'[19]PCA-PCF'!$C26</f>
        <v>64.714638333332999</v>
      </c>
      <c r="T27" s="16">
        <f>+'[20]PCA-PCF'!$C26</f>
        <v>62.399321666666999</v>
      </c>
      <c r="U27" s="16">
        <f>+'[21]PCA-PCF'!$C26</f>
        <v>56.037273333332998</v>
      </c>
      <c r="V27" s="16">
        <f>+'[22]PCA-PCF'!$C26</f>
        <v>56.090380000000003</v>
      </c>
      <c r="W27" s="16">
        <f>+'[23]PCA-PCF'!$C26</f>
        <v>58.483706666666997</v>
      </c>
      <c r="X27" s="16">
        <f>+'[24]PCA-PCF'!$C26</f>
        <v>56.64</v>
      </c>
      <c r="Y27" s="16">
        <f>+'[25]PCA-PCF'!$C26</f>
        <v>56.624958333332998</v>
      </c>
      <c r="Z27" s="16">
        <f>+'[26]PCA-PCF'!$C26</f>
        <v>56.639899999999997</v>
      </c>
      <c r="AA27" s="16">
        <f>+'[27]PCA-PCF'!$C26</f>
        <v>56.353253333333001</v>
      </c>
      <c r="AB27" s="16">
        <f>+'[28]PCA-PCF'!$C26</f>
        <v>56.64</v>
      </c>
      <c r="AC27" s="16">
        <f>+'[29]PCA-PCF'!$C26</f>
        <v>55.149768333333</v>
      </c>
      <c r="AD27" s="16">
        <f>+'[30]PCA-PCF'!$C26</f>
        <v>64.266853333333003</v>
      </c>
      <c r="AE27" s="16">
        <f>+'[31]PCA-PCF'!$C26</f>
        <v>67.785271666667001</v>
      </c>
      <c r="AF27" s="16">
        <f>+'[32]PCA-PCF'!$C26</f>
        <v>67.339516666666995</v>
      </c>
      <c r="AG27" s="16">
        <f>+'[33]PCA-PCF'!$C26</f>
        <v>67.200168333332996</v>
      </c>
      <c r="AH27" s="15">
        <v>0.625</v>
      </c>
    </row>
    <row r="28" spans="1:108" ht="20.100000000000001" customHeight="1" x14ac:dyDescent="0.25">
      <c r="A28" s="14"/>
      <c r="B28" s="15">
        <v>0.66666666666666696</v>
      </c>
      <c r="C28" s="16">
        <f>+'[3]PCA-PCF'!$C27</f>
        <v>57.624671666666998</v>
      </c>
      <c r="D28" s="16">
        <f>+'[4]PCA-PCF'!$C27</f>
        <v>53.528571666666998</v>
      </c>
      <c r="E28" s="16">
        <f>+'[5]PCA-PCF'!$C27</f>
        <v>57.538780000000003</v>
      </c>
      <c r="F28" s="16">
        <f>+'[6]PCA-PCF'!$C27</f>
        <v>59.892593333332997</v>
      </c>
      <c r="G28" s="16">
        <f>+'[7]PCA-PCF'!$C27</f>
        <v>52.996000000000002</v>
      </c>
      <c r="H28" s="16">
        <f>+'[8]PCA-PCF'!$C27</f>
        <v>52.327975000000002</v>
      </c>
      <c r="I28" s="16">
        <f>+'[9]PCA-PCF'!$C27</f>
        <v>61.521696666666998</v>
      </c>
      <c r="J28" s="16">
        <f>+'[10]PCA-PCF'!$C27</f>
        <v>58.296548333333</v>
      </c>
      <c r="K28" s="16">
        <f>+'[11]PCA-PCF'!$C27</f>
        <v>58.675943333333002</v>
      </c>
      <c r="L28" s="16">
        <f>+'[12]PCA-PCF'!$C27</f>
        <v>54.066573333332997</v>
      </c>
      <c r="M28" s="16">
        <f>+'[13]PCA-PCF'!$C27</f>
        <v>54.265445</v>
      </c>
      <c r="N28" s="16">
        <f>+'[14]PCA-PCF'!$C27</f>
        <v>54.285673333333001</v>
      </c>
      <c r="O28" s="16">
        <f>+'[15]PCA-PCF'!$C27</f>
        <v>47.883915000000002</v>
      </c>
      <c r="P28" s="16">
        <f>+'[16]PCA-PCF'!$C27</f>
        <v>62.414904999999997</v>
      </c>
      <c r="Q28" s="16">
        <f>+'[17]PCA-PCF'!$C27</f>
        <v>58.157544999999999</v>
      </c>
      <c r="R28" s="16">
        <f>+'[18]PCA-PCF'!$C27</f>
        <v>62.452608333333004</v>
      </c>
      <c r="S28" s="16">
        <f>+'[19]PCA-PCF'!$C27</f>
        <v>64.817618333333002</v>
      </c>
      <c r="T28" s="16">
        <f>+'[20]PCA-PCF'!$C27</f>
        <v>62.707233333333001</v>
      </c>
      <c r="U28" s="16">
        <f>+'[21]PCA-PCF'!$C27</f>
        <v>56.038699999999999</v>
      </c>
      <c r="V28" s="16">
        <f>+'[22]PCA-PCF'!$C27</f>
        <v>56.090139999999998</v>
      </c>
      <c r="W28" s="16">
        <f>+'[23]PCA-PCF'!$C27</f>
        <v>58.558435000000003</v>
      </c>
      <c r="X28" s="16">
        <f>+'[24]PCA-PCF'!$C27</f>
        <v>56.64</v>
      </c>
      <c r="Y28" s="16">
        <f>+'[25]PCA-PCF'!$C27</f>
        <v>56.197009999999999</v>
      </c>
      <c r="Z28" s="16">
        <f>+'[26]PCA-PCF'!$C27</f>
        <v>56.639899999999997</v>
      </c>
      <c r="AA28" s="16">
        <f>+'[27]PCA-PCF'!$C27</f>
        <v>57.341946666666999</v>
      </c>
      <c r="AB28" s="16">
        <f>+'[28]PCA-PCF'!$C27</f>
        <v>56.64</v>
      </c>
      <c r="AC28" s="16">
        <f>+'[29]PCA-PCF'!$C27</f>
        <v>55.147396666666999</v>
      </c>
      <c r="AD28" s="16">
        <f>+'[30]PCA-PCF'!$C27</f>
        <v>64.557416666666995</v>
      </c>
      <c r="AE28" s="16">
        <f>+'[31]PCA-PCF'!$C27</f>
        <v>66.541776666667005</v>
      </c>
      <c r="AF28" s="16">
        <f>+'[32]PCA-PCF'!$C27</f>
        <v>67.193479999999994</v>
      </c>
      <c r="AG28" s="16">
        <f>+'[33]PCA-PCF'!$C27</f>
        <v>67.099355000000003</v>
      </c>
      <c r="AH28" s="15">
        <v>0.66666666666666696</v>
      </c>
    </row>
    <row r="29" spans="1:108" ht="20.100000000000001" customHeight="1" x14ac:dyDescent="0.25">
      <c r="A29" s="14"/>
      <c r="B29" s="15">
        <v>0.70833333333333304</v>
      </c>
      <c r="C29" s="16">
        <f>+'[3]PCA-PCF'!$C28</f>
        <v>52.801973333333002</v>
      </c>
      <c r="D29" s="16">
        <f>+'[4]PCA-PCF'!$C28</f>
        <v>53.021383333332999</v>
      </c>
      <c r="E29" s="16">
        <f>+'[5]PCA-PCF'!$C28</f>
        <v>54.491</v>
      </c>
      <c r="F29" s="16">
        <f>+'[6]PCA-PCF'!$C28</f>
        <v>54.684201666667001</v>
      </c>
      <c r="G29" s="16">
        <f>+'[7]PCA-PCF'!$C28</f>
        <v>52.996000000000002</v>
      </c>
      <c r="H29" s="16">
        <f>+'[8]PCA-PCF'!$C28</f>
        <v>52.915813333332999</v>
      </c>
      <c r="I29" s="16">
        <f>+'[9]PCA-PCF'!$C28</f>
        <v>55.268180000000001</v>
      </c>
      <c r="J29" s="16">
        <f>+'[10]PCA-PCF'!$C28</f>
        <v>59.356028333333001</v>
      </c>
      <c r="K29" s="16">
        <f>+'[11]PCA-PCF'!$C28</f>
        <v>53.695481666667</v>
      </c>
      <c r="L29" s="16">
        <f>+'[12]PCA-PCF'!$C28</f>
        <v>53.987954999999999</v>
      </c>
      <c r="M29" s="16">
        <f>+'[13]PCA-PCF'!$C28</f>
        <v>53.574005</v>
      </c>
      <c r="N29" s="16">
        <f>+'[14]PCA-PCF'!$C28</f>
        <v>52.91</v>
      </c>
      <c r="O29" s="16">
        <f>+'[15]PCA-PCF'!$C28</f>
        <v>47.88456</v>
      </c>
      <c r="P29" s="16">
        <f>+'[16]PCA-PCF'!$C28</f>
        <v>62.186051666666998</v>
      </c>
      <c r="Q29" s="16">
        <f>+'[17]PCA-PCF'!$C28</f>
        <v>56.139448333333</v>
      </c>
      <c r="R29" s="16">
        <f>+'[18]PCA-PCF'!$C28</f>
        <v>62.347376666667003</v>
      </c>
      <c r="S29" s="16">
        <f>+'[19]PCA-PCF'!$C28</f>
        <v>62.870384999999999</v>
      </c>
      <c r="T29" s="16">
        <f>+'[20]PCA-PCF'!$C28</f>
        <v>63.165215000000003</v>
      </c>
      <c r="U29" s="16">
        <f>+'[21]PCA-PCF'!$C28</f>
        <v>56.041285000000002</v>
      </c>
      <c r="V29" s="16">
        <f>+'[22]PCA-PCF'!$C28</f>
        <v>56.0901</v>
      </c>
      <c r="W29" s="16">
        <f>+'[23]PCA-PCF'!$C28</f>
        <v>58.675069999999998</v>
      </c>
      <c r="X29" s="16">
        <f>+'[24]PCA-PCF'!$C28</f>
        <v>56.64</v>
      </c>
      <c r="Y29" s="16">
        <f>+'[25]PCA-PCF'!$C28</f>
        <v>56.203936666666998</v>
      </c>
      <c r="Z29" s="16">
        <f>+'[26]PCA-PCF'!$C28</f>
        <v>56.362508333332997</v>
      </c>
      <c r="AA29" s="16">
        <f>+'[27]PCA-PCF'!$C28</f>
        <v>56.641176666667</v>
      </c>
      <c r="AB29" s="16">
        <f>+'[28]PCA-PCF'!$C28</f>
        <v>57.813133333332999</v>
      </c>
      <c r="AC29" s="16">
        <f>+'[29]PCA-PCF'!$C28</f>
        <v>54.928139999999999</v>
      </c>
      <c r="AD29" s="16">
        <f>+'[30]PCA-PCF'!$C28</f>
        <v>63.038028333333003</v>
      </c>
      <c r="AE29" s="16">
        <f>+'[31]PCA-PCF'!$C28</f>
        <v>66.427361666666997</v>
      </c>
      <c r="AF29" s="16">
        <f>+'[32]PCA-PCF'!$C28</f>
        <v>67.182748333332995</v>
      </c>
      <c r="AG29" s="16">
        <f>+'[33]PCA-PCF'!$C28</f>
        <v>67.129684999999995</v>
      </c>
      <c r="AH29" s="15">
        <v>0.70833333333333304</v>
      </c>
    </row>
    <row r="30" spans="1:108" ht="20.100000000000001" customHeight="1" x14ac:dyDescent="0.25">
      <c r="A30" s="14"/>
      <c r="B30" s="15">
        <v>0.75</v>
      </c>
      <c r="C30" s="16">
        <f>+'[3]PCA-PCF'!$C29</f>
        <v>51.511499999999998</v>
      </c>
      <c r="D30" s="16">
        <f>+'[4]PCA-PCF'!$C29</f>
        <v>51.511499999999998</v>
      </c>
      <c r="E30" s="16">
        <f>+'[5]PCA-PCF'!$C29</f>
        <v>51.511499999999998</v>
      </c>
      <c r="F30" s="16">
        <f>+'[6]PCA-PCF'!$C29</f>
        <v>52.145805000000003</v>
      </c>
      <c r="G30" s="16">
        <f>+'[7]PCA-PCF'!$C29</f>
        <v>53.112701666667</v>
      </c>
      <c r="H30" s="16">
        <f>+'[8]PCA-PCF'!$C29</f>
        <v>51.511499999999998</v>
      </c>
      <c r="I30" s="16">
        <f>+'[9]PCA-PCF'!$C29</f>
        <v>53.183528333333001</v>
      </c>
      <c r="J30" s="16">
        <f>+'[10]PCA-PCF'!$C29</f>
        <v>54.242564999999999</v>
      </c>
      <c r="K30" s="16">
        <f>+'[11]PCA-PCF'!$C29</f>
        <v>52.921666666667001</v>
      </c>
      <c r="L30" s="16">
        <f>+'[12]PCA-PCF'!$C29</f>
        <v>53.002591666667001</v>
      </c>
      <c r="M30" s="16">
        <f>+'[13]PCA-PCF'!$C29</f>
        <v>52.98</v>
      </c>
      <c r="N30" s="16">
        <f>+'[14]PCA-PCF'!$C29</f>
        <v>51.798851666666998</v>
      </c>
      <c r="O30" s="16">
        <f>+'[15]PCA-PCF'!$C29</f>
        <v>50.17</v>
      </c>
      <c r="P30" s="16">
        <f>+'[16]PCA-PCF'!$C29</f>
        <v>56.269689999999997</v>
      </c>
      <c r="Q30" s="16">
        <f>+'[17]PCA-PCF'!$C29</f>
        <v>56.570251666666998</v>
      </c>
      <c r="R30" s="16">
        <f>+'[18]PCA-PCF'!$C29</f>
        <v>57.914541666666999</v>
      </c>
      <c r="S30" s="16">
        <f>+'[19]PCA-PCF'!$C29</f>
        <v>62.041813333333003</v>
      </c>
      <c r="T30" s="16">
        <f>+'[20]PCA-PCF'!$C29</f>
        <v>60.345428333332997</v>
      </c>
      <c r="U30" s="16">
        <f>+'[21]PCA-PCF'!$C29</f>
        <v>56.038699999999999</v>
      </c>
      <c r="V30" s="16">
        <f>+'[22]PCA-PCF'!$C29</f>
        <v>56.0901</v>
      </c>
      <c r="W30" s="16">
        <f>+'[23]PCA-PCF'!$C29</f>
        <v>57.525898333332997</v>
      </c>
      <c r="X30" s="16">
        <f>+'[24]PCA-PCF'!$C29</f>
        <v>56.639953333332997</v>
      </c>
      <c r="Y30" s="16">
        <f>+'[25]PCA-PCF'!$C29</f>
        <v>56.307626666666998</v>
      </c>
      <c r="Z30" s="16">
        <f>+'[26]PCA-PCF'!$C29</f>
        <v>56.549078333333</v>
      </c>
      <c r="AA30" s="16">
        <f>+'[27]PCA-PCF'!$C29</f>
        <v>54.907905</v>
      </c>
      <c r="AB30" s="16">
        <f>+'[28]PCA-PCF'!$C29</f>
        <v>54.588900000000002</v>
      </c>
      <c r="AC30" s="16">
        <f>+'[29]PCA-PCF'!$C29</f>
        <v>54.789014999999999</v>
      </c>
      <c r="AD30" s="16">
        <f>+'[30]PCA-PCF'!$C29</f>
        <v>59.745331666666999</v>
      </c>
      <c r="AE30" s="16">
        <f>+'[31]PCA-PCF'!$C29</f>
        <v>64.344496666666998</v>
      </c>
      <c r="AF30" s="16">
        <f>+'[32]PCA-PCF'!$C29</f>
        <v>65.623874999999998</v>
      </c>
      <c r="AG30" s="16">
        <f>+'[33]PCA-PCF'!$C29</f>
        <v>67.136058333332997</v>
      </c>
      <c r="AH30" s="15">
        <v>0.75</v>
      </c>
    </row>
    <row r="31" spans="1:108" ht="20.100000000000001" customHeight="1" x14ac:dyDescent="0.25">
      <c r="A31" s="14"/>
      <c r="B31" s="15">
        <v>0.79166666666666696</v>
      </c>
      <c r="C31" s="16">
        <f>+'[3]PCA-PCF'!$C30</f>
        <v>52.109051666667</v>
      </c>
      <c r="D31" s="16">
        <f>+'[4]PCA-PCF'!$C30</f>
        <v>53.035093333333002</v>
      </c>
      <c r="E31" s="16">
        <f>+'[5]PCA-PCF'!$C30</f>
        <v>53.352191666666997</v>
      </c>
      <c r="F31" s="16">
        <f>+'[6]PCA-PCF'!$C30</f>
        <v>54.726878333332998</v>
      </c>
      <c r="G31" s="16">
        <f>+'[7]PCA-PCF'!$C30</f>
        <v>55.609454999999997</v>
      </c>
      <c r="H31" s="16">
        <f>+'[8]PCA-PCF'!$C30</f>
        <v>53.452943333333003</v>
      </c>
      <c r="I31" s="16">
        <f>+'[9]PCA-PCF'!$C30</f>
        <v>58.426938333332998</v>
      </c>
      <c r="J31" s="16">
        <f>+'[10]PCA-PCF'!$C30</f>
        <v>57.311576666667001</v>
      </c>
      <c r="K31" s="16">
        <f>+'[11]PCA-PCF'!$C30</f>
        <v>53.592525000000002</v>
      </c>
      <c r="L31" s="16">
        <f>+'[12]PCA-PCF'!$C30</f>
        <v>53.868906666667002</v>
      </c>
      <c r="M31" s="16">
        <f>+'[13]PCA-PCF'!$C30</f>
        <v>53.562483333332999</v>
      </c>
      <c r="N31" s="16">
        <f>+'[14]PCA-PCF'!$C30</f>
        <v>52.976579999999998</v>
      </c>
      <c r="O31" s="16">
        <f>+'[15]PCA-PCF'!$C30</f>
        <v>52.969863333333002</v>
      </c>
      <c r="P31" s="16">
        <f>+'[16]PCA-PCF'!$C30</f>
        <v>56.0901</v>
      </c>
      <c r="Q31" s="16">
        <f>+'[17]PCA-PCF'!$C30</f>
        <v>57.546841666667</v>
      </c>
      <c r="R31" s="16">
        <f>+'[18]PCA-PCF'!$C30</f>
        <v>61.120536666667</v>
      </c>
      <c r="S31" s="16">
        <f>+'[19]PCA-PCF'!$C30</f>
        <v>64.604408333332998</v>
      </c>
      <c r="T31" s="16">
        <f>+'[20]PCA-PCF'!$C30</f>
        <v>65.003893333332996</v>
      </c>
      <c r="U31" s="16">
        <f>+'[21]PCA-PCF'!$C30</f>
        <v>57.162423333333003</v>
      </c>
      <c r="V31" s="16">
        <f>+'[22]PCA-PCF'!$C30</f>
        <v>56.0901</v>
      </c>
      <c r="W31" s="16">
        <f>+'[23]PCA-PCF'!$C30</f>
        <v>58.481834999999997</v>
      </c>
      <c r="X31" s="16">
        <f>+'[24]PCA-PCF'!$C30</f>
        <v>57.572056666667002</v>
      </c>
      <c r="Y31" s="16">
        <f>+'[25]PCA-PCF'!$C30</f>
        <v>57.886158333333</v>
      </c>
      <c r="Z31" s="16">
        <f>+'[26]PCA-PCF'!$C30</f>
        <v>56.643193333333002</v>
      </c>
      <c r="AA31" s="16">
        <f>+'[27]PCA-PCF'!$C30</f>
        <v>57.119706666667</v>
      </c>
      <c r="AB31" s="16">
        <f>+'[28]PCA-PCF'!$C30</f>
        <v>57.288963333333001</v>
      </c>
      <c r="AC31" s="16">
        <f>+'[29]PCA-PCF'!$C30</f>
        <v>55.180378333333003</v>
      </c>
      <c r="AD31" s="16">
        <f>+'[30]PCA-PCF'!$C30</f>
        <v>59.813164999999998</v>
      </c>
      <c r="AE31" s="16">
        <f>+'[31]PCA-PCF'!$C30</f>
        <v>59.768888333333003</v>
      </c>
      <c r="AF31" s="16">
        <f>+'[32]PCA-PCF'!$C30</f>
        <v>66.782188333332996</v>
      </c>
      <c r="AG31" s="16">
        <f>+'[33]PCA-PCF'!$C30</f>
        <v>67.114994999999993</v>
      </c>
      <c r="AH31" s="15">
        <v>0.79166666666666696</v>
      </c>
      <c r="DD31" s="17"/>
    </row>
    <row r="32" spans="1:108" ht="20.100000000000001" customHeight="1" x14ac:dyDescent="0.25">
      <c r="A32" s="14"/>
      <c r="B32" s="15">
        <v>0.83333333333333304</v>
      </c>
      <c r="C32" s="16">
        <f>+'[3]PCA-PCF'!$C31</f>
        <v>51.935850000000002</v>
      </c>
      <c r="D32" s="16">
        <f>+'[4]PCA-PCF'!$C31</f>
        <v>58.240928333333002</v>
      </c>
      <c r="E32" s="16">
        <f>+'[5]PCA-PCF'!$C31</f>
        <v>53.469836666667</v>
      </c>
      <c r="F32" s="16">
        <f>+'[6]PCA-PCF'!$C31</f>
        <v>57.024760000000001</v>
      </c>
      <c r="G32" s="16">
        <f>+'[7]PCA-PCF'!$C31</f>
        <v>59.223269999999999</v>
      </c>
      <c r="H32" s="16">
        <f>+'[8]PCA-PCF'!$C31</f>
        <v>52.739849999999997</v>
      </c>
      <c r="I32" s="16">
        <f>+'[9]PCA-PCF'!$C31</f>
        <v>58.087761666666999</v>
      </c>
      <c r="J32" s="16">
        <f>+'[10]PCA-PCF'!$C31</f>
        <v>54.161441666667002</v>
      </c>
      <c r="K32" s="16">
        <f>+'[11]PCA-PCF'!$C31</f>
        <v>53.561549999999997</v>
      </c>
      <c r="L32" s="16">
        <f>+'[12]PCA-PCF'!$C31</f>
        <v>53.863</v>
      </c>
      <c r="M32" s="16">
        <f>+'[13]PCA-PCF'!$C31</f>
        <v>53.546783333333003</v>
      </c>
      <c r="N32" s="16">
        <f>+'[14]PCA-PCF'!$C31</f>
        <v>52.91</v>
      </c>
      <c r="O32" s="16">
        <f>+'[15]PCA-PCF'!$C31</f>
        <v>52.323099999999997</v>
      </c>
      <c r="P32" s="16">
        <f>+'[16]PCA-PCF'!$C31</f>
        <v>56.0901</v>
      </c>
      <c r="Q32" s="16">
        <f>+'[17]PCA-PCF'!$C31</f>
        <v>57.886000000000003</v>
      </c>
      <c r="R32" s="16">
        <f>+'[18]PCA-PCF'!$C31</f>
        <v>59.908131666667003</v>
      </c>
      <c r="S32" s="16">
        <f>+'[19]PCA-PCF'!$C31</f>
        <v>65.373064999999997</v>
      </c>
      <c r="T32" s="16">
        <f>+'[20]PCA-PCF'!$C31</f>
        <v>61.895775</v>
      </c>
      <c r="U32" s="16">
        <f>+'[21]PCA-PCF'!$C31</f>
        <v>57.71848</v>
      </c>
      <c r="V32" s="16">
        <f>+'[22]PCA-PCF'!$C31</f>
        <v>56.0901</v>
      </c>
      <c r="W32" s="16">
        <f>+'[23]PCA-PCF'!$C31</f>
        <v>58.472999999999999</v>
      </c>
      <c r="X32" s="16">
        <f>+'[24]PCA-PCF'!$C31</f>
        <v>56.64</v>
      </c>
      <c r="Y32" s="16">
        <f>+'[25]PCA-PCF'!$C31</f>
        <v>56.64</v>
      </c>
      <c r="Z32" s="16">
        <f>+'[26]PCA-PCF'!$C31</f>
        <v>56.64</v>
      </c>
      <c r="AA32" s="16">
        <f>+'[27]PCA-PCF'!$C31</f>
        <v>56.64</v>
      </c>
      <c r="AB32" s="16">
        <f>+'[28]PCA-PCF'!$C31</f>
        <v>56.64</v>
      </c>
      <c r="AC32" s="16">
        <f>+'[29]PCA-PCF'!$C31</f>
        <v>56.174333333333003</v>
      </c>
      <c r="AD32" s="16">
        <f>+'[30]PCA-PCF'!$C31</f>
        <v>59.800501666667003</v>
      </c>
      <c r="AE32" s="16">
        <f>+'[31]PCA-PCF'!$C31</f>
        <v>59.771169999999998</v>
      </c>
      <c r="AF32" s="16">
        <f>+'[32]PCA-PCF'!$C31</f>
        <v>65.771934999999999</v>
      </c>
      <c r="AG32" s="16">
        <f>+'[33]PCA-PCF'!$C31</f>
        <v>67.125836666666999</v>
      </c>
      <c r="AH32" s="15">
        <v>0.83333333333333304</v>
      </c>
    </row>
    <row r="33" spans="1:62" ht="20.100000000000001" customHeight="1" x14ac:dyDescent="0.25">
      <c r="A33" s="14"/>
      <c r="B33" s="15">
        <v>0.875</v>
      </c>
      <c r="C33" s="16">
        <f>+'[3]PCA-PCF'!$C32</f>
        <v>52.212903333333003</v>
      </c>
      <c r="D33" s="16">
        <f>+'[4]PCA-PCF'!$C32</f>
        <v>52.931541666667002</v>
      </c>
      <c r="E33" s="16">
        <f>+'[5]PCA-PCF'!$C32</f>
        <v>53.311158333332997</v>
      </c>
      <c r="F33" s="16">
        <f>+'[6]PCA-PCF'!$C32</f>
        <v>52.875635000000003</v>
      </c>
      <c r="G33" s="16">
        <f>+'[7]PCA-PCF'!$C32</f>
        <v>53.153835000000001</v>
      </c>
      <c r="H33" s="16">
        <f>+'[8]PCA-PCF'!$C32</f>
        <v>52.016511666667</v>
      </c>
      <c r="I33" s="16">
        <f>+'[9]PCA-PCF'!$C32</f>
        <v>53.721911666666998</v>
      </c>
      <c r="J33" s="16">
        <f>+'[10]PCA-PCF'!$C32</f>
        <v>52.98</v>
      </c>
      <c r="K33" s="16">
        <f>+'[11]PCA-PCF'!$C32</f>
        <v>52.98</v>
      </c>
      <c r="L33" s="16">
        <f>+'[12]PCA-PCF'!$C32</f>
        <v>53.969766666666999</v>
      </c>
      <c r="M33" s="16">
        <f>+'[13]PCA-PCF'!$C32</f>
        <v>53.360788333332998</v>
      </c>
      <c r="N33" s="16">
        <f>+'[14]PCA-PCF'!$C32</f>
        <v>52.323099999999997</v>
      </c>
      <c r="O33" s="16">
        <f>+'[15]PCA-PCF'!$C32</f>
        <v>51.810748333333002</v>
      </c>
      <c r="P33" s="16">
        <f>+'[16]PCA-PCF'!$C32</f>
        <v>56.0901</v>
      </c>
      <c r="Q33" s="16">
        <f>+'[17]PCA-PCF'!$C32</f>
        <v>56.0901</v>
      </c>
      <c r="R33" s="16">
        <f>+'[18]PCA-PCF'!$C32</f>
        <v>56.896000000000001</v>
      </c>
      <c r="S33" s="16">
        <f>+'[19]PCA-PCF'!$C32</f>
        <v>57.562404999999998</v>
      </c>
      <c r="T33" s="16">
        <f>+'[20]PCA-PCF'!$C32</f>
        <v>57.437024999999998</v>
      </c>
      <c r="U33" s="16">
        <f>+'[21]PCA-PCF'!$C32</f>
        <v>56.519913333333001</v>
      </c>
      <c r="V33" s="16">
        <f>+'[22]PCA-PCF'!$C32</f>
        <v>56.0901</v>
      </c>
      <c r="W33" s="16">
        <f>+'[23]PCA-PCF'!$C32</f>
        <v>58.472999999999999</v>
      </c>
      <c r="X33" s="16">
        <f>+'[24]PCA-PCF'!$C32</f>
        <v>57.197381666666999</v>
      </c>
      <c r="Y33" s="16">
        <f>+'[25]PCA-PCF'!$C32</f>
        <v>57.285198333333</v>
      </c>
      <c r="Z33" s="16">
        <f>+'[26]PCA-PCF'!$C32</f>
        <v>56.64</v>
      </c>
      <c r="AA33" s="16">
        <f>+'[27]PCA-PCF'!$C32</f>
        <v>57.112551666667002</v>
      </c>
      <c r="AB33" s="16">
        <f>+'[28]PCA-PCF'!$C32</f>
        <v>56.64</v>
      </c>
      <c r="AC33" s="16">
        <f>+'[29]PCA-PCF'!$C32</f>
        <v>56.639904999999999</v>
      </c>
      <c r="AD33" s="16">
        <f>+'[30]PCA-PCF'!$C32</f>
        <v>59.734000000000002</v>
      </c>
      <c r="AE33" s="16">
        <f>+'[31]PCA-PCF'!$C32</f>
        <v>59.834845000000001</v>
      </c>
      <c r="AF33" s="16">
        <f>+'[32]PCA-PCF'!$C32</f>
        <v>59.734000000000002</v>
      </c>
      <c r="AG33" s="16">
        <f>+'[33]PCA-PCF'!$C32</f>
        <v>67.075715000000002</v>
      </c>
      <c r="AH33" s="15">
        <v>0.875</v>
      </c>
    </row>
    <row r="34" spans="1:62" ht="20.100000000000001" customHeight="1" x14ac:dyDescent="0.25">
      <c r="A34" s="14"/>
      <c r="B34" s="15">
        <v>0.91666666666666696</v>
      </c>
      <c r="C34" s="16">
        <f>+'[3]PCA-PCF'!$C33</f>
        <v>52.249049999999997</v>
      </c>
      <c r="D34" s="16">
        <f>+'[4]PCA-PCF'!$C33</f>
        <v>51.908191666667001</v>
      </c>
      <c r="E34" s="16">
        <f>+'[5]PCA-PCF'!$C33</f>
        <v>52.391195000000003</v>
      </c>
      <c r="F34" s="16">
        <f>+'[6]PCA-PCF'!$C33</f>
        <v>52.442123333333001</v>
      </c>
      <c r="G34" s="16">
        <f>+'[7]PCA-PCF'!$C33</f>
        <v>51.511499999999998</v>
      </c>
      <c r="H34" s="16">
        <f>+'[8]PCA-PCF'!$C33</f>
        <v>51.511499999999998</v>
      </c>
      <c r="I34" s="16">
        <f>+'[9]PCA-PCF'!$C33</f>
        <v>53.386634999999998</v>
      </c>
      <c r="J34" s="16">
        <f>+'[10]PCA-PCF'!$C33</f>
        <v>52.323099999999997</v>
      </c>
      <c r="K34" s="16">
        <f>+'[11]PCA-PCF'!$C33</f>
        <v>51.752744999999997</v>
      </c>
      <c r="L34" s="16">
        <f>+'[12]PCA-PCF'!$C33</f>
        <v>50.906730000000003</v>
      </c>
      <c r="M34" s="16">
        <f>+'[13]PCA-PCF'!$C33</f>
        <v>50.728605000000002</v>
      </c>
      <c r="N34" s="16">
        <f>+'[14]PCA-PCF'!$C33</f>
        <v>51.767191666667003</v>
      </c>
      <c r="O34" s="16">
        <f>+'[15]PCA-PCF'!$C33</f>
        <v>50.712648333333</v>
      </c>
      <c r="P34" s="16">
        <f>+'[16]PCA-PCF'!$C33</f>
        <v>56.030299999999997</v>
      </c>
      <c r="Q34" s="16">
        <f>+'[17]PCA-PCF'!$C33</f>
        <v>56.237400000000001</v>
      </c>
      <c r="R34" s="16">
        <f>+'[18]PCA-PCF'!$C33</f>
        <v>56.549326666667</v>
      </c>
      <c r="S34" s="16">
        <f>+'[19]PCA-PCF'!$C33</f>
        <v>56.0901</v>
      </c>
      <c r="T34" s="16">
        <f>+'[20]PCA-PCF'!$C33</f>
        <v>56.450839999999999</v>
      </c>
      <c r="U34" s="16">
        <f>+'[21]PCA-PCF'!$C33</f>
        <v>55.981699999999996</v>
      </c>
      <c r="V34" s="16">
        <f>+'[22]PCA-PCF'!$C33</f>
        <v>56.0901</v>
      </c>
      <c r="W34" s="16">
        <f>+'[23]PCA-PCF'!$C33</f>
        <v>56.639943333333001</v>
      </c>
      <c r="X34" s="16">
        <f>+'[24]PCA-PCF'!$C33</f>
        <v>56.039344999999997</v>
      </c>
      <c r="Y34" s="16">
        <f>+'[25]PCA-PCF'!$C33</f>
        <v>56.639899999999997</v>
      </c>
      <c r="Z34" s="16">
        <f>+'[26]PCA-PCF'!$C33</f>
        <v>56.032719999999998</v>
      </c>
      <c r="AA34" s="16">
        <f>+'[27]PCA-PCF'!$C33</f>
        <v>57.487721666666999</v>
      </c>
      <c r="AB34" s="16">
        <f>+'[28]PCA-PCF'!$C33</f>
        <v>57.057208333333001</v>
      </c>
      <c r="AC34" s="16">
        <f>+'[29]PCA-PCF'!$C33</f>
        <v>55.916826666666999</v>
      </c>
      <c r="AD34" s="16">
        <f>+'[30]PCA-PCF'!$C33</f>
        <v>57.580296666667003</v>
      </c>
      <c r="AE34" s="16">
        <f>+'[31]PCA-PCF'!$C33</f>
        <v>58.610141666666998</v>
      </c>
      <c r="AF34" s="16">
        <f>+'[32]PCA-PCF'!$C33</f>
        <v>59.366149999999998</v>
      </c>
      <c r="AG34" s="16">
        <f>+'[33]PCA-PCF'!$C33</f>
        <v>62.378086666667002</v>
      </c>
      <c r="AH34" s="15">
        <v>0.91666666666666696</v>
      </c>
    </row>
    <row r="35" spans="1:62" ht="20.100000000000001" customHeight="1" x14ac:dyDescent="0.25">
      <c r="A35" s="14"/>
      <c r="B35" s="15">
        <v>0.95833333333333304</v>
      </c>
      <c r="C35" s="16">
        <f>+'[3]PCA-PCF'!$C34</f>
        <v>50.903138333332997</v>
      </c>
      <c r="D35" s="16">
        <f>+'[4]PCA-PCF'!$C34</f>
        <v>51.914456666667</v>
      </c>
      <c r="E35" s="16">
        <f>+'[5]PCA-PCF'!$C34</f>
        <v>51.774206666666998</v>
      </c>
      <c r="F35" s="16">
        <f>+'[6]PCA-PCF'!$C34</f>
        <v>51.424889999999998</v>
      </c>
      <c r="G35" s="16">
        <f>+'[7]PCA-PCF'!$C34</f>
        <v>50.927343333332999</v>
      </c>
      <c r="H35" s="16">
        <f>+'[8]PCA-PCF'!$C34</f>
        <v>51.10239</v>
      </c>
      <c r="I35" s="16">
        <f>+'[9]PCA-PCF'!$C34</f>
        <v>52.220128333333001</v>
      </c>
      <c r="J35" s="16">
        <f>+'[10]PCA-PCF'!$C34</f>
        <v>50.890245</v>
      </c>
      <c r="K35" s="16">
        <f>+'[11]PCA-PCF'!$C34</f>
        <v>51.749684999999999</v>
      </c>
      <c r="L35" s="16">
        <f>+'[12]PCA-PCF'!$C34</f>
        <v>47.870081666666998</v>
      </c>
      <c r="M35" s="16">
        <f>+'[13]PCA-PCF'!$C34</f>
        <v>50.725216666667002</v>
      </c>
      <c r="N35" s="16">
        <f>+'[14]PCA-PCF'!$C34</f>
        <v>52.323099999999997</v>
      </c>
      <c r="O35" s="16">
        <f>+'[15]PCA-PCF'!$C34</f>
        <v>50.643000000000001</v>
      </c>
      <c r="P35" s="16">
        <f>+'[16]PCA-PCF'!$C34</f>
        <v>54.460433333333</v>
      </c>
      <c r="Q35" s="16">
        <f>+'[17]PCA-PCF'!$C34</f>
        <v>56.329326666667001</v>
      </c>
      <c r="R35" s="16">
        <f>+'[18]PCA-PCF'!$C34</f>
        <v>56.0901</v>
      </c>
      <c r="S35" s="16">
        <f>+'[19]PCA-PCF'!$C34</f>
        <v>55.430593333333</v>
      </c>
      <c r="T35" s="16">
        <f>+'[20]PCA-PCF'!$C34</f>
        <v>56.403146666666998</v>
      </c>
      <c r="U35" s="16">
        <f>+'[21]PCA-PCF'!$C34</f>
        <v>56.29712</v>
      </c>
      <c r="V35" s="16">
        <f>+'[22]PCA-PCF'!$C34</f>
        <v>54.411238333333003</v>
      </c>
      <c r="W35" s="16">
        <f>+'[23]PCA-PCF'!$C34</f>
        <v>56.046186666666998</v>
      </c>
      <c r="X35" s="16">
        <f>+'[24]PCA-PCF'!$C34</f>
        <v>55.218789999999998</v>
      </c>
      <c r="Y35" s="16">
        <f>+'[25]PCA-PCF'!$C34</f>
        <v>56.648393333332997</v>
      </c>
      <c r="Z35" s="16">
        <f>+'[26]PCA-PCF'!$C34</f>
        <v>56.582476666666999</v>
      </c>
      <c r="AA35" s="16">
        <f>+'[27]PCA-PCF'!$C34</f>
        <v>56.645874999999997</v>
      </c>
      <c r="AB35" s="16">
        <f>+'[28]PCA-PCF'!$C34</f>
        <v>54.979013333333</v>
      </c>
      <c r="AC35" s="16">
        <f>+'[29]PCA-PCF'!$C34</f>
        <v>56.316955</v>
      </c>
      <c r="AD35" s="16">
        <f>+'[30]PCA-PCF'!$C34</f>
        <v>57.53875</v>
      </c>
      <c r="AE35" s="16">
        <f>+'[31]PCA-PCF'!$C34</f>
        <v>57.739488333333</v>
      </c>
      <c r="AF35" s="16">
        <f>+'[32]PCA-PCF'!$C34</f>
        <v>57.492366666667003</v>
      </c>
      <c r="AG35" s="16">
        <f>+'[33]PCA-PCF'!$C34</f>
        <v>59.734000000000002</v>
      </c>
      <c r="AH35" s="15">
        <v>0.95833333333333304</v>
      </c>
    </row>
    <row r="36" spans="1:62" ht="20.100000000000001" customHeight="1" x14ac:dyDescent="0.25">
      <c r="A36" s="14"/>
      <c r="B36" s="18" t="s">
        <v>3</v>
      </c>
      <c r="C36" s="16">
        <f>+'[3]PCA-PCF'!$C35</f>
        <v>49.904000000000003</v>
      </c>
      <c r="D36" s="16">
        <f>+'[4]PCA-PCF'!$C35</f>
        <v>50.230874999999997</v>
      </c>
      <c r="E36" s="16">
        <f>+'[5]PCA-PCF'!$C35</f>
        <v>50.242126666666998</v>
      </c>
      <c r="F36" s="16">
        <f>+'[6]PCA-PCF'!$C35</f>
        <v>50.913943333333002</v>
      </c>
      <c r="G36" s="16">
        <f>+'[7]PCA-PCF'!$C35</f>
        <v>51.543361666667003</v>
      </c>
      <c r="H36" s="16">
        <f>+'[8]PCA-PCF'!$C35</f>
        <v>50.913686666666997</v>
      </c>
      <c r="I36" s="16">
        <f>+'[9]PCA-PCF'!$C35</f>
        <v>51.892103333332997</v>
      </c>
      <c r="J36" s="16">
        <f>+'[10]PCA-PCF'!$C35</f>
        <v>50.887426666666997</v>
      </c>
      <c r="K36" s="16">
        <f>+'[11]PCA-PCF'!$C35</f>
        <v>50.877316666666999</v>
      </c>
      <c r="L36" s="16">
        <f>+'[12]PCA-PCF'!$C35</f>
        <v>47.959215</v>
      </c>
      <c r="M36" s="16">
        <f>+'[13]PCA-PCF'!$C35</f>
        <v>50.580649999999999</v>
      </c>
      <c r="N36" s="16">
        <f>+'[14]PCA-PCF'!$C35</f>
        <v>53.108851666667</v>
      </c>
      <c r="O36" s="16">
        <f>+'[15]PCA-PCF'!$C35</f>
        <v>50.17</v>
      </c>
      <c r="P36" s="16">
        <f>+'[16]PCA-PCF'!$C35</f>
        <v>54.0364</v>
      </c>
      <c r="Q36" s="16">
        <f>+'[17]PCA-PCF'!$C35</f>
        <v>52.84</v>
      </c>
      <c r="R36" s="16">
        <f>+'[18]PCA-PCF'!$C35</f>
        <v>56.070230000000002</v>
      </c>
      <c r="S36" s="16">
        <f>+'[19]PCA-PCF'!$C35</f>
        <v>55.430154999999999</v>
      </c>
      <c r="T36" s="16">
        <f>+'[20]PCA-PCF'!$C35</f>
        <v>55.839541666667003</v>
      </c>
      <c r="U36" s="16">
        <f>+'[21]PCA-PCF'!$C35</f>
        <v>56.0901</v>
      </c>
      <c r="V36" s="16">
        <f>+'[22]PCA-PCF'!$C35</f>
        <v>54.418578333333002</v>
      </c>
      <c r="W36" s="16">
        <f>+'[23]PCA-PCF'!$C35</f>
        <v>55.054953333333003</v>
      </c>
      <c r="X36" s="16">
        <f>+'[24]PCA-PCF'!$C35</f>
        <v>54.023703333333003</v>
      </c>
      <c r="Y36" s="16">
        <f>+'[25]PCA-PCF'!$C35</f>
        <v>54.555738333332997</v>
      </c>
      <c r="Z36" s="16">
        <f>+'[26]PCA-PCF'!$C35</f>
        <v>55.155745000000003</v>
      </c>
      <c r="AA36" s="16">
        <f>+'[27]PCA-PCF'!$C35</f>
        <v>54.296300000000002</v>
      </c>
      <c r="AB36" s="16">
        <f>+'[28]PCA-PCF'!$C35</f>
        <v>54.248883333332998</v>
      </c>
      <c r="AC36" s="16">
        <f>+'[29]PCA-PCF'!$C35</f>
        <v>56.272986666667002</v>
      </c>
      <c r="AD36" s="16">
        <f>+'[30]PCA-PCF'!$C35</f>
        <v>56.451906666667</v>
      </c>
      <c r="AE36" s="16">
        <f>+'[31]PCA-PCF'!$C35</f>
        <v>57.526793333333003</v>
      </c>
      <c r="AF36" s="16">
        <f>+'[32]PCA-PCF'!$C35</f>
        <v>57.350198333332997</v>
      </c>
      <c r="AG36" s="16">
        <f>+'[33]PCA-PCF'!$C35</f>
        <v>59.770828333333</v>
      </c>
      <c r="AH36" s="18" t="s">
        <v>3</v>
      </c>
    </row>
    <row r="37" spans="1:62" x14ac:dyDescent="0.25">
      <c r="B37" s="19"/>
      <c r="C37" s="20">
        <f>SUM(C13:C36)-[2]Sheet1!C$29</f>
        <v>0</v>
      </c>
      <c r="D37" s="20">
        <f>SUM(D13:D36)-[2]Sheet1!D$29</f>
        <v>0</v>
      </c>
      <c r="E37" s="20">
        <f>SUM(E13:E36)-[2]Sheet1!E$29</f>
        <v>0</v>
      </c>
      <c r="F37" s="20">
        <f>SUM(F13:F36)-[2]Sheet1!F$29</f>
        <v>0</v>
      </c>
      <c r="G37" s="20">
        <f>SUM(G13:G36)-[2]Sheet1!G$29</f>
        <v>0</v>
      </c>
      <c r="H37" s="20">
        <f>SUM(H13:H36)-[2]Sheet1!H$29</f>
        <v>0</v>
      </c>
      <c r="I37" s="20">
        <f>SUM(I13:I36)-[2]Sheet1!I$29</f>
        <v>0</v>
      </c>
      <c r="J37" s="20">
        <f>SUM(J13:J36)-[2]Sheet1!J$29</f>
        <v>0</v>
      </c>
      <c r="K37" s="20">
        <f>SUM(K13:K36)-[2]Sheet1!K$29</f>
        <v>0</v>
      </c>
      <c r="L37" s="20">
        <f>SUM(L13:L36)-[2]Sheet1!L$29</f>
        <v>0</v>
      </c>
      <c r="M37" s="20">
        <f>SUM(M13:M36)-[2]Sheet1!M$29</f>
        <v>0</v>
      </c>
      <c r="N37" s="20">
        <f>SUM(N13:N36)-[2]Sheet1!N$29</f>
        <v>0</v>
      </c>
      <c r="O37" s="20">
        <f>SUM(O13:O36)-[2]Sheet1!O$29</f>
        <v>0</v>
      </c>
      <c r="P37" s="20">
        <f>SUM(P13:P36)-[2]Sheet1!P$29</f>
        <v>0</v>
      </c>
      <c r="Q37" s="20">
        <f>SUM(Q13:Q36)-[2]Sheet1!Q$29</f>
        <v>0</v>
      </c>
      <c r="R37" s="20">
        <f>SUM(R13:R36)-[2]Sheet1!R$29</f>
        <v>0</v>
      </c>
      <c r="S37" s="20">
        <f>SUM(S13:S36)-[2]Sheet1!S$29</f>
        <v>0</v>
      </c>
      <c r="T37" s="20">
        <f>SUM(T13:T36)-[2]Sheet1!T$29</f>
        <v>0</v>
      </c>
      <c r="U37" s="20">
        <f>SUM(U13:U36)-[2]Sheet1!U$29</f>
        <v>0</v>
      </c>
      <c r="V37" s="20">
        <f>SUM(V13:V36)-[2]Sheet1!V$29</f>
        <v>0</v>
      </c>
      <c r="W37" s="20">
        <f>SUM(W13:W36)-[2]Sheet1!W$29</f>
        <v>0</v>
      </c>
      <c r="X37" s="20">
        <f>SUM(X13:X36)-[2]Sheet1!X$29</f>
        <v>0</v>
      </c>
      <c r="Y37" s="20">
        <f>SUM(Y13:Y36)-[2]Sheet1!Y$29</f>
        <v>0</v>
      </c>
      <c r="Z37" s="20">
        <f>SUM(Z13:Z36)-[2]Sheet1!Z$29</f>
        <v>0</v>
      </c>
      <c r="AA37" s="20">
        <f>SUM(AA13:AA36)-[2]Sheet1!AA$29</f>
        <v>0</v>
      </c>
      <c r="AB37" s="20">
        <f>SUM(AB13:AB36)-[2]Sheet1!AB$29</f>
        <v>0</v>
      </c>
      <c r="AC37" s="20">
        <f>SUM(AC13:AC36)-[2]Sheet1!AC$29</f>
        <v>0</v>
      </c>
      <c r="AD37" s="20">
        <f>SUM(AD13:AD36)-[2]Sheet1!AD$29</f>
        <v>0</v>
      </c>
      <c r="AE37" s="20">
        <f>SUM(AE13:AE36)-[2]Sheet1!AE$29</f>
        <v>0</v>
      </c>
      <c r="AF37" s="20">
        <f>SUM(AF13:AF36)-[2]Sheet1!AF$29</f>
        <v>0</v>
      </c>
      <c r="AG37" s="20">
        <f>SUM(AG13:AG36)-[2]Sheet1!AG$29</f>
        <v>0</v>
      </c>
    </row>
    <row r="38" spans="1:62" ht="20.100000000000001" customHeight="1" x14ac:dyDescent="0.2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</row>
    <row r="39" spans="1:62" ht="17.25" customHeight="1" x14ac:dyDescent="0.25">
      <c r="B39" s="6" t="s">
        <v>4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</row>
    <row r="40" spans="1:62" s="22" customFormat="1" x14ac:dyDescent="0.25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</row>
    <row r="41" spans="1:62" s="22" customFormat="1" ht="13.5" customHeight="1" x14ac:dyDescent="0.25">
      <c r="B41" s="23"/>
      <c r="C41" s="26">
        <f>+[34]Sheet1!$B$10</f>
        <v>42430</v>
      </c>
      <c r="D41" s="26">
        <f>+[35]Sheet1!$B$10</f>
        <v>42431</v>
      </c>
      <c r="E41" s="26">
        <f>+[36]Sheet1!$B$10</f>
        <v>42432</v>
      </c>
      <c r="F41" s="26">
        <f>+[37]Sheet1!$B$10</f>
        <v>42433</v>
      </c>
      <c r="G41" s="26">
        <f>+[38]Sheet1!$B$10</f>
        <v>42434</v>
      </c>
      <c r="H41" s="26">
        <f>+[39]Sheet1!$B$10</f>
        <v>42435</v>
      </c>
      <c r="I41" s="26">
        <f>+[40]Sheet1!$B$10</f>
        <v>42436</v>
      </c>
      <c r="J41" s="26">
        <f>+[41]Sheet1!$B$10</f>
        <v>42437</v>
      </c>
      <c r="K41" s="26">
        <f>+[42]Sheet1!$B$10</f>
        <v>42438</v>
      </c>
      <c r="L41" s="26">
        <f>+[43]Sheet1!$B$10</f>
        <v>42439</v>
      </c>
      <c r="M41" s="26">
        <f>+[44]Sheet1!$B$10</f>
        <v>42440</v>
      </c>
      <c r="N41" s="26">
        <f>+[45]Sheet1!$B$10</f>
        <v>42441</v>
      </c>
      <c r="O41" s="26">
        <f>+[46]Sheet1!$B$10</f>
        <v>42442</v>
      </c>
      <c r="P41" s="26">
        <f>+[47]Sheet1!$B$10</f>
        <v>42443</v>
      </c>
      <c r="Q41" s="26">
        <f>+[48]Sheet1!$B$10</f>
        <v>42444</v>
      </c>
      <c r="R41" s="26">
        <f>+[49]Sheet1!$B$10</f>
        <v>42445</v>
      </c>
      <c r="S41" s="26">
        <f>+[50]Sheet1!$B$10</f>
        <v>42446</v>
      </c>
      <c r="T41" s="26">
        <f>+[51]Sheet1!$B$10</f>
        <v>42447</v>
      </c>
      <c r="U41" s="26">
        <f>+[52]Sheet1!$B$10</f>
        <v>42448</v>
      </c>
      <c r="V41" s="26">
        <f>+[53]Sheet1!$B$10</f>
        <v>42449</v>
      </c>
      <c r="W41" s="26">
        <f>+[54]Sheet1!$B$10</f>
        <v>42450</v>
      </c>
      <c r="X41" s="26">
        <f>+[55]Sheet1!$B$10</f>
        <v>42451</v>
      </c>
      <c r="Y41" s="26">
        <f>+[56]Sheet1!$B$10</f>
        <v>42452</v>
      </c>
      <c r="Z41" s="26">
        <f>+[57]Sheet1!$B$10</f>
        <v>42453</v>
      </c>
      <c r="AA41" s="26">
        <f>+[58]Sheet1!$B$10</f>
        <v>42454</v>
      </c>
      <c r="AB41" s="26">
        <f>+[59]Sheet1!$B$10</f>
        <v>42455</v>
      </c>
      <c r="AC41" s="26">
        <f>+[60]Sheet1!$B$10</f>
        <v>42456</v>
      </c>
      <c r="AD41" s="26">
        <f>+[61]Sheet1!$B$10</f>
        <v>42457</v>
      </c>
      <c r="AE41" s="26">
        <f>+[62]Sheet1!$B$10</f>
        <v>42458</v>
      </c>
      <c r="AF41" s="26">
        <f>+[63]Sheet1!$B$10</f>
        <v>42459</v>
      </c>
      <c r="AG41" s="26">
        <f>+[64]Sheet1!$B$10</f>
        <v>42460</v>
      </c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</row>
    <row r="42" spans="1:62" s="27" customFormat="1" ht="19.5" customHeight="1" x14ac:dyDescent="0.25">
      <c r="B42" s="28" t="s">
        <v>5</v>
      </c>
      <c r="C42" s="29">
        <f>+[34]Sheet1!$N$122</f>
        <v>178</v>
      </c>
      <c r="D42" s="29">
        <f>+[35]Sheet1!$N$122</f>
        <v>179</v>
      </c>
      <c r="E42" s="29">
        <f>+[36]Sheet1!$N$122</f>
        <v>175</v>
      </c>
      <c r="F42" s="29">
        <f>+[37]Sheet1!$N$122</f>
        <v>160</v>
      </c>
      <c r="G42" s="29">
        <f>+[38]Sheet1!$N$122</f>
        <v>175</v>
      </c>
      <c r="H42" s="29">
        <f>+[39]Sheet1!$N$122</f>
        <v>160</v>
      </c>
      <c r="I42" s="29">
        <f>+[40]Sheet1!$N$122</f>
        <v>175</v>
      </c>
      <c r="J42" s="29">
        <f>+[41]Sheet1!$N$122</f>
        <v>175</v>
      </c>
      <c r="K42" s="29">
        <f>+[42]Sheet1!$N$122</f>
        <v>159</v>
      </c>
      <c r="L42" s="29">
        <f>+[43]Sheet1!$N$122</f>
        <v>158</v>
      </c>
      <c r="M42" s="29">
        <f>+[44]Sheet1!$N$122</f>
        <v>156</v>
      </c>
      <c r="N42" s="29">
        <f>+[45]Sheet1!$N$122</f>
        <v>156</v>
      </c>
      <c r="O42" s="29">
        <f>+[46]Sheet1!$N$122</f>
        <v>156</v>
      </c>
      <c r="P42" s="29">
        <f>+[47]Sheet1!$N$122</f>
        <v>156</v>
      </c>
      <c r="Q42" s="29">
        <f>+[48]Sheet1!$N$122</f>
        <v>154</v>
      </c>
      <c r="R42" s="29">
        <f>+[49]Sheet1!$N$122</f>
        <v>154</v>
      </c>
      <c r="S42" s="29">
        <f>+[50]Sheet1!$N$122</f>
        <v>154</v>
      </c>
      <c r="T42" s="29">
        <f>+[51]Sheet1!$N$122</f>
        <v>154</v>
      </c>
      <c r="U42" s="29">
        <f>+[52]Sheet1!$N$122</f>
        <v>153</v>
      </c>
      <c r="V42" s="29">
        <f>+[53]Sheet1!$N$122</f>
        <v>153</v>
      </c>
      <c r="W42" s="29">
        <f>+[54]Sheet1!$N$122</f>
        <v>153</v>
      </c>
      <c r="X42" s="29">
        <f>+[55]Sheet1!$N$122</f>
        <v>153</v>
      </c>
      <c r="Y42" s="29">
        <f>+[56]Sheet1!$N$122</f>
        <v>153</v>
      </c>
      <c r="Z42" s="29">
        <f>+[57]Sheet1!$N$122</f>
        <v>153</v>
      </c>
      <c r="AA42" s="29">
        <f>+[58]Sheet1!$N$122</f>
        <v>153</v>
      </c>
      <c r="AB42" s="29">
        <f>+[59]Sheet1!$N$122</f>
        <v>153</v>
      </c>
      <c r="AC42" s="29">
        <f>+[60]Sheet1!$N$122</f>
        <v>153</v>
      </c>
      <c r="AD42" s="29">
        <f>+[61]Sheet1!$N$122</f>
        <v>200</v>
      </c>
      <c r="AE42" s="29">
        <f>+[62]Sheet1!$N$122</f>
        <v>151</v>
      </c>
      <c r="AF42" s="29">
        <f>+[63]Sheet1!$N$122</f>
        <v>151</v>
      </c>
      <c r="AG42" s="29">
        <f>+[64]Sheet1!$N$122</f>
        <v>215.97</v>
      </c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</row>
    <row r="43" spans="1:62" s="22" customFormat="1" x14ac:dyDescent="0.25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</row>
    <row r="44" spans="1:62" s="22" customFormat="1" x14ac:dyDescent="0.25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</row>
    <row r="45" spans="1:62" x14ac:dyDescent="0.25">
      <c r="B45" s="30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</row>
    <row r="46" spans="1:62" ht="17.399999999999999" x14ac:dyDescent="0.25">
      <c r="B46" s="6" t="s">
        <v>6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</row>
    <row r="47" spans="1:62" x14ac:dyDescent="0.25"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</row>
    <row r="48" spans="1:62" x14ac:dyDescent="0.25"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</row>
    <row r="49" spans="2:62" x14ac:dyDescent="0.25">
      <c r="B49" s="31" t="s">
        <v>5</v>
      </c>
      <c r="C49" s="32" t="s">
        <v>7</v>
      </c>
      <c r="D49" s="33" t="s">
        <v>8</v>
      </c>
      <c r="E49" s="33" t="s">
        <v>9</v>
      </c>
      <c r="F49" s="33" t="s">
        <v>9</v>
      </c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</row>
    <row r="50" spans="2:62" x14ac:dyDescent="0.25">
      <c r="B50" s="35" t="s">
        <v>10</v>
      </c>
      <c r="C50" s="16">
        <f>MAX($C$13:$AG$36)</f>
        <v>67.890180000000001</v>
      </c>
      <c r="D50" s="16">
        <f>MIN($C$13:$AG$36)</f>
        <v>47.870081666666998</v>
      </c>
      <c r="E50" s="16">
        <f>+[1]LIQUIDAC!BZ304/[1]LIQUIDAC!BY304</f>
        <v>85.778418756332556</v>
      </c>
      <c r="F50" s="16">
        <f>AVERAGE($C$13:$AG$36)</f>
        <v>55.265043933691707</v>
      </c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</row>
    <row r="51" spans="2:62" x14ac:dyDescent="0.25">
      <c r="B51" s="35" t="s">
        <v>11</v>
      </c>
      <c r="C51" s="29">
        <f>MAX($C$42:$AG$42)</f>
        <v>215.97</v>
      </c>
      <c r="D51" s="29">
        <f>MIN($C$42:$AG$42)</f>
        <v>151</v>
      </c>
      <c r="E51" s="16">
        <f>[1]LIQUIDAC!BZ306/[1]LIQUIDAC!BY306</f>
        <v>166.16849452600803</v>
      </c>
      <c r="F51" s="16">
        <f>AVERAGE($C$42:$AG$42)</f>
        <v>162.22483870967741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</row>
    <row r="52" spans="2:62" x14ac:dyDescent="0.25">
      <c r="B52" s="37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</row>
    <row r="53" spans="2:62" x14ac:dyDescent="0.25">
      <c r="B53" s="37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</row>
  </sheetData>
  <sheetProtection password="8891" sheet="1" objects="1" scenarios="1"/>
  <conditionalFormatting sqref="C11:AE11">
    <cfRule type="cellIs" dxfId="50" priority="49" stopIfTrue="1" operator="equal">
      <formula>TRUNC(C$12,0)</formula>
    </cfRule>
  </conditionalFormatting>
  <conditionalFormatting sqref="C42:W42">
    <cfRule type="cellIs" dxfId="49" priority="50" stopIfTrue="1" operator="equal">
      <formula>$C$51</formula>
    </cfRule>
    <cfRule type="cellIs" dxfId="48" priority="51" stopIfTrue="1" operator="equal">
      <formula>$D$51</formula>
    </cfRule>
  </conditionalFormatting>
  <conditionalFormatting sqref="C37">
    <cfRule type="cellIs" dxfId="47" priority="48" operator="notEqual">
      <formula>0</formula>
    </cfRule>
  </conditionalFormatting>
  <conditionalFormatting sqref="C11:AE11">
    <cfRule type="cellIs" dxfId="46" priority="47" stopIfTrue="1" operator="equal">
      <formula>TRUNC(C$12,0)</formula>
    </cfRule>
  </conditionalFormatting>
  <conditionalFormatting sqref="R42:W42">
    <cfRule type="cellIs" dxfId="45" priority="45" stopIfTrue="1" operator="equal">
      <formula>$C$51</formula>
    </cfRule>
    <cfRule type="cellIs" dxfId="44" priority="46" stopIfTrue="1" operator="equal">
      <formula>$D$51</formula>
    </cfRule>
  </conditionalFormatting>
  <conditionalFormatting sqref="D37:AE37">
    <cfRule type="cellIs" dxfId="43" priority="42" operator="notEqual">
      <formula>0</formula>
    </cfRule>
  </conditionalFormatting>
  <conditionalFormatting sqref="C13:AE36">
    <cfRule type="cellIs" dxfId="42" priority="41" operator="equal">
      <formula>$D$50</formula>
    </cfRule>
    <cfRule type="cellIs" dxfId="41" priority="43" stopIfTrue="1" operator="equal">
      <formula>$C$50</formula>
    </cfRule>
    <cfRule type="cellIs" dxfId="40" priority="44" stopIfTrue="1" operator="equal">
      <formula>$D$50</formula>
    </cfRule>
  </conditionalFormatting>
  <conditionalFormatting sqref="C50:F50">
    <cfRule type="cellIs" dxfId="39" priority="38" operator="equal">
      <formula>$D$50</formula>
    </cfRule>
    <cfRule type="cellIs" dxfId="38" priority="39" stopIfTrue="1" operator="equal">
      <formula>$C$50</formula>
    </cfRule>
    <cfRule type="cellIs" dxfId="37" priority="40" stopIfTrue="1" operator="equal">
      <formula>$D$50</formula>
    </cfRule>
  </conditionalFormatting>
  <conditionalFormatting sqref="P42">
    <cfRule type="cellIs" dxfId="36" priority="36" stopIfTrue="1" operator="equal">
      <formula>$C$51</formula>
    </cfRule>
    <cfRule type="cellIs" dxfId="35" priority="37" stopIfTrue="1" operator="equal">
      <formula>$D$51</formula>
    </cfRule>
  </conditionalFormatting>
  <conditionalFormatting sqref="R11:AE11">
    <cfRule type="cellIs" dxfId="34" priority="35" stopIfTrue="1" operator="equal">
      <formula>TRUNC(R$12,0)</formula>
    </cfRule>
  </conditionalFormatting>
  <conditionalFormatting sqref="R11:AE11">
    <cfRule type="cellIs" dxfId="33" priority="34" stopIfTrue="1" operator="equal">
      <formula>TRUNC(R$12,0)</formula>
    </cfRule>
  </conditionalFormatting>
  <conditionalFormatting sqref="AE37">
    <cfRule type="cellIs" dxfId="32" priority="31" operator="notEqual">
      <formula>0</formula>
    </cfRule>
  </conditionalFormatting>
  <conditionalFormatting sqref="R13:AE36">
    <cfRule type="cellIs" dxfId="31" priority="30" operator="equal">
      <formula>$D$50</formula>
    </cfRule>
    <cfRule type="cellIs" dxfId="30" priority="32" stopIfTrue="1" operator="equal">
      <formula>$C$50</formula>
    </cfRule>
    <cfRule type="cellIs" dxfId="29" priority="33" stopIfTrue="1" operator="equal">
      <formula>$D$50</formula>
    </cfRule>
  </conditionalFormatting>
  <conditionalFormatting sqref="D37:J37">
    <cfRule type="cellIs" dxfId="28" priority="29" operator="notEqual">
      <formula>0</formula>
    </cfRule>
  </conditionalFormatting>
  <conditionalFormatting sqref="K37:Z37">
    <cfRule type="cellIs" dxfId="27" priority="28" operator="notEqual">
      <formula>0</formula>
    </cfRule>
  </conditionalFormatting>
  <conditionalFormatting sqref="C50:F50">
    <cfRule type="cellIs" dxfId="26" priority="25" operator="equal">
      <formula>$D$50</formula>
    </cfRule>
    <cfRule type="cellIs" dxfId="25" priority="26" stopIfTrue="1" operator="equal">
      <formula>$C$50</formula>
    </cfRule>
    <cfRule type="cellIs" dxfId="24" priority="27" stopIfTrue="1" operator="equal">
      <formula>$D$50</formula>
    </cfRule>
  </conditionalFormatting>
  <conditionalFormatting sqref="X42:AE42">
    <cfRule type="cellIs" dxfId="23" priority="23" stopIfTrue="1" operator="equal">
      <formula>$C$51</formula>
    </cfRule>
    <cfRule type="cellIs" dxfId="22" priority="24" stopIfTrue="1" operator="equal">
      <formula>$D$51</formula>
    </cfRule>
  </conditionalFormatting>
  <conditionalFormatting sqref="X42:AE42">
    <cfRule type="cellIs" dxfId="21" priority="21" stopIfTrue="1" operator="equal">
      <formula>$C$51</formula>
    </cfRule>
    <cfRule type="cellIs" dxfId="20" priority="22" stopIfTrue="1" operator="equal">
      <formula>$D$51</formula>
    </cfRule>
  </conditionalFormatting>
  <conditionalFormatting sqref="D51">
    <cfRule type="cellIs" dxfId="19" priority="19" stopIfTrue="1" operator="equal">
      <formula>$C$51</formula>
    </cfRule>
    <cfRule type="cellIs" dxfId="18" priority="20" stopIfTrue="1" operator="equal">
      <formula>$D$51</formula>
    </cfRule>
  </conditionalFormatting>
  <conditionalFormatting sqref="C51">
    <cfRule type="cellIs" dxfId="17" priority="17" stopIfTrue="1" operator="equal">
      <formula>$C$51</formula>
    </cfRule>
    <cfRule type="cellIs" dxfId="16" priority="18" stopIfTrue="1" operator="equal">
      <formula>$D$51</formula>
    </cfRule>
  </conditionalFormatting>
  <conditionalFormatting sqref="AF11:AG11">
    <cfRule type="cellIs" dxfId="15" priority="16" stopIfTrue="1" operator="equal">
      <formula>TRUNC(AF$12,0)</formula>
    </cfRule>
  </conditionalFormatting>
  <conditionalFormatting sqref="AF11:AG11">
    <cfRule type="cellIs" dxfId="14" priority="15" stopIfTrue="1" operator="equal">
      <formula>TRUNC(AF$12,0)</formula>
    </cfRule>
  </conditionalFormatting>
  <conditionalFormatting sqref="AF37:AG37">
    <cfRule type="cellIs" dxfId="13" priority="12" operator="notEqual">
      <formula>0</formula>
    </cfRule>
  </conditionalFormatting>
  <conditionalFormatting sqref="AF13:AG36">
    <cfRule type="cellIs" dxfId="12" priority="11" operator="equal">
      <formula>$D$50</formula>
    </cfRule>
    <cfRule type="cellIs" dxfId="11" priority="13" stopIfTrue="1" operator="equal">
      <formula>$C$50</formula>
    </cfRule>
    <cfRule type="cellIs" dxfId="10" priority="14" stopIfTrue="1" operator="equal">
      <formula>$D$50</formula>
    </cfRule>
  </conditionalFormatting>
  <conditionalFormatting sqref="AF11:AG11">
    <cfRule type="cellIs" dxfId="9" priority="10" stopIfTrue="1" operator="equal">
      <formula>TRUNC(AF$12,0)</formula>
    </cfRule>
  </conditionalFormatting>
  <conditionalFormatting sqref="AF11:AG11">
    <cfRule type="cellIs" dxfId="8" priority="9" stopIfTrue="1" operator="equal">
      <formula>TRUNC(AF$12,0)</formula>
    </cfRule>
  </conditionalFormatting>
  <conditionalFormatting sqref="AF37:AG37">
    <cfRule type="cellIs" dxfId="7" priority="6" operator="notEqual">
      <formula>0</formula>
    </cfRule>
  </conditionalFormatting>
  <conditionalFormatting sqref="AF13:AG36">
    <cfRule type="cellIs" dxfId="6" priority="5" operator="equal">
      <formula>$D$50</formula>
    </cfRule>
    <cfRule type="cellIs" dxfId="5" priority="7" stopIfTrue="1" operator="equal">
      <formula>$C$50</formula>
    </cfRule>
    <cfRule type="cellIs" dxfId="4" priority="8" stopIfTrue="1" operator="equal">
      <formula>$D$50</formula>
    </cfRule>
  </conditionalFormatting>
  <conditionalFormatting sqref="AF42:AG42">
    <cfRule type="cellIs" dxfId="3" priority="3" stopIfTrue="1" operator="equal">
      <formula>$C$51</formula>
    </cfRule>
    <cfRule type="cellIs" dxfId="2" priority="4" stopIfTrue="1" operator="equal">
      <formula>$D$51</formula>
    </cfRule>
  </conditionalFormatting>
  <conditionalFormatting sqref="AF42:AG42">
    <cfRule type="cellIs" dxfId="1" priority="1" stopIfTrue="1" operator="equal">
      <formula>$C$51</formula>
    </cfRule>
    <cfRule type="cellIs" dxfId="0" priority="2" stopIfTrue="1" operator="equal">
      <formula>$D$51</formula>
    </cfRule>
  </conditionalFormatting>
  <printOptions horizontalCentered="1" verticalCentered="1"/>
  <pageMargins left="0" right="0" top="0" bottom="0" header="0" footer="0"/>
  <pageSetup paperSize="5"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Ponce</dc:creator>
  <cp:lastModifiedBy>Carmen Ponce</cp:lastModifiedBy>
  <dcterms:created xsi:type="dcterms:W3CDTF">2016-04-15T14:34:52Z</dcterms:created>
  <dcterms:modified xsi:type="dcterms:W3CDTF">2016-04-15T14:35:17Z</dcterms:modified>
</cp:coreProperties>
</file>