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8195" windowHeight="876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PRECIOS!$B$2:$AG$52</definedName>
  </definedNames>
  <calcPr calcId="144525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C37" i="1"/>
  <c r="D50" i="1"/>
  <c r="D51" i="1"/>
  <c r="C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<sst xmlns="http://schemas.openxmlformats.org/spreadsheetml/2006/main" count="14" uniqueCount="12">
  <si>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</si>
  <si>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MAYO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</si>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</sst>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6688"/>
          <a:ext cx="3036774" cy="90657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182336</xdr:colOff>
      <xdr:row>0</xdr:row>
      <xdr:rowOff>138792</xdr:rowOff>
    </xdr:from>
    <xdr:to>
      <xdr:col>32</xdr:col>
      <xdr:colOff>473075</xdr:colOff>
      <xdr:row>4</xdr:row>
      <xdr:rowOff>13607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13286" y="138792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May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5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5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5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5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5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5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5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5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5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5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May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5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5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5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5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5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5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5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5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5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5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5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5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5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5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5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5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5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5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5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5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5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5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5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5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5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5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5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5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5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5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5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5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5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5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5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5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5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5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5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5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5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5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5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5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5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5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5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5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5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5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5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5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EAAI-POT"/>
      <sheetName val="HPA-POT"/>
      <sheetName val="EOL-POT"/>
      <sheetName val="HEM-POT"/>
      <sheetName val="PBP-POT"/>
      <sheetName val="AMAYO 2-POT"/>
      <sheetName val="ALBANISA-POT"/>
      <sheetName val="AMAYO-POT"/>
      <sheetName val="ENEL-MLK-POT"/>
      <sheetName val="ENEL-SIUNA-POT"/>
      <sheetName val="INDEX-POT"/>
      <sheetName val="ENSA-POT"/>
      <sheetName val="PENSA-POT"/>
      <sheetName val="GEN. SN. RAFAEL-POT"/>
      <sheetName val="CCN-POT"/>
      <sheetName val="ENACAL-POT"/>
      <sheetName val="MONTE ROSA-POT"/>
      <sheetName val="BLUEFIELDS-POT"/>
      <sheetName val="ENEL PLB+PMG-POT"/>
      <sheetName val="DISSUR-POT"/>
      <sheetName val="DISNORTE-POT"/>
      <sheetName val="EEC-20-POT"/>
      <sheetName val="GEOSA-POT"/>
      <sheetName val="ENEL PCA+PCF-POT"/>
      <sheetName val="EAAI"/>
      <sheetName val="HPA"/>
      <sheetName val="EOL"/>
      <sheetName val="HEM"/>
      <sheetName val="PBP"/>
      <sheetName val="AMAYO 2"/>
      <sheetName val="ALBANISA"/>
      <sheetName val="AMAYO"/>
      <sheetName val="ENEL-MLK"/>
      <sheetName val="ENEL-SIUNA"/>
      <sheetName val="INDEX"/>
      <sheetName val="ENSA"/>
      <sheetName val="PENSA"/>
      <sheetName val="GEN. SN. RAFAEL"/>
      <sheetName val="CCN"/>
      <sheetName val="ENACAL"/>
      <sheetName val="MONTE ROSA"/>
      <sheetName val="BLUEFIELDS"/>
      <sheetName val="ENEL PLB+PMG"/>
      <sheetName val="DISSUR"/>
      <sheetName val="DISNORTE"/>
      <sheetName val="EEC-20"/>
      <sheetName val="GEOSA"/>
      <sheetName val="ENEL PCA+PCF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19601.544997207257</v>
          </cell>
          <cell r="BV288">
            <v>2760071.5572578362</v>
          </cell>
        </row>
        <row r="290">
          <cell r="BU290">
            <v>-131.806503478319</v>
          </cell>
          <cell r="BV290">
            <v>-18286.578414631043</v>
          </cell>
        </row>
      </sheetData>
      <sheetData sheetId="7">
        <row r="8">
          <cell r="C8" t="str">
            <v>PERIODO: 01.MAYO.2014 - 31.MAYO.2014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41767</v>
          </cell>
        </row>
      </sheetData>
      <sheetData sheetId="9"/>
      <sheetData sheetId="10">
        <row r="7">
          <cell r="B7">
            <v>41767</v>
          </cell>
        </row>
      </sheetData>
      <sheetData sheetId="11">
        <row r="7">
          <cell r="B7">
            <v>41767</v>
          </cell>
        </row>
      </sheetData>
      <sheetData sheetId="12">
        <row r="7">
          <cell r="B7">
            <v>41767</v>
          </cell>
        </row>
      </sheetData>
      <sheetData sheetId="13">
        <row r="7">
          <cell r="B7">
            <v>41767</v>
          </cell>
        </row>
      </sheetData>
      <sheetData sheetId="14">
        <row r="36">
          <cell r="B36">
            <v>302.57579412614564</v>
          </cell>
        </row>
      </sheetData>
      <sheetData sheetId="15"/>
      <sheetData sheetId="16">
        <row r="8">
          <cell r="B8">
            <v>41767</v>
          </cell>
        </row>
        <row r="12">
          <cell r="C12">
            <v>157.03</v>
          </cell>
        </row>
        <row r="13">
          <cell r="C13">
            <v>156.91673333333301</v>
          </cell>
        </row>
        <row r="14">
          <cell r="C14">
            <v>156.73818666666699</v>
          </cell>
        </row>
        <row r="15">
          <cell r="C15">
            <v>155.52520000000001</v>
          </cell>
        </row>
        <row r="16">
          <cell r="C16">
            <v>155.52520000000001</v>
          </cell>
        </row>
        <row r="17">
          <cell r="C17">
            <v>155.52520000000001</v>
          </cell>
        </row>
        <row r="18">
          <cell r="C18">
            <v>157.03</v>
          </cell>
        </row>
        <row r="19">
          <cell r="C19">
            <v>157.03</v>
          </cell>
        </row>
        <row r="20">
          <cell r="C20">
            <v>166.771183333333</v>
          </cell>
        </row>
        <row r="21">
          <cell r="C21">
            <v>170.06339500000001</v>
          </cell>
        </row>
        <row r="22">
          <cell r="C22">
            <v>167.83869166666699</v>
          </cell>
        </row>
        <row r="23">
          <cell r="C23">
            <v>166.33066500000001</v>
          </cell>
        </row>
        <row r="24">
          <cell r="C24">
            <v>166.36732333333299</v>
          </cell>
        </row>
        <row r="25">
          <cell r="C25">
            <v>166.38681666666699</v>
          </cell>
        </row>
        <row r="26">
          <cell r="C26">
            <v>166.362928333333</v>
          </cell>
        </row>
        <row r="27">
          <cell r="C27">
            <v>166.35275666666701</v>
          </cell>
        </row>
        <row r="28">
          <cell r="C28">
            <v>169.205346666667</v>
          </cell>
        </row>
        <row r="29">
          <cell r="C29">
            <v>165.556591666667</v>
          </cell>
        </row>
        <row r="30">
          <cell r="C30">
            <v>167.467383333333</v>
          </cell>
        </row>
        <row r="31">
          <cell r="C31">
            <v>166.41020499999999</v>
          </cell>
        </row>
        <row r="32">
          <cell r="C32">
            <v>166.396958333333</v>
          </cell>
        </row>
        <row r="33">
          <cell r="C33">
            <v>171.76476500000001</v>
          </cell>
        </row>
        <row r="34">
          <cell r="C34">
            <v>158.70842999999999</v>
          </cell>
        </row>
        <row r="35">
          <cell r="C35">
            <v>157.03</v>
          </cell>
        </row>
      </sheetData>
      <sheetData sheetId="17">
        <row r="36">
          <cell r="I36">
            <v>369.00609421088279</v>
          </cell>
        </row>
      </sheetData>
      <sheetData sheetId="18">
        <row r="36">
          <cell r="G36">
            <v>565.46214166666675</v>
          </cell>
        </row>
      </sheetData>
      <sheetData sheetId="19"/>
      <sheetData sheetId="20"/>
      <sheetData sheetId="21"/>
      <sheetData sheetId="22"/>
      <sheetData sheetId="23">
        <row r="36">
          <cell r="E36">
            <v>345.2</v>
          </cell>
        </row>
      </sheetData>
      <sheetData sheetId="24"/>
      <sheetData sheetId="25"/>
      <sheetData sheetId="26"/>
      <sheetData sheetId="27">
        <row r="36">
          <cell r="H36">
            <v>641.74400000000003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112.0942493224175</v>
          </cell>
        </row>
      </sheetData>
      <sheetData sheetId="33">
        <row r="12">
          <cell r="S12">
            <v>24.969250000000002</v>
          </cell>
        </row>
      </sheetData>
      <sheetData sheetId="34">
        <row r="36">
          <cell r="E36">
            <v>78.113750677582985</v>
          </cell>
        </row>
      </sheetData>
      <sheetData sheetId="35">
        <row r="36">
          <cell r="E36">
            <v>140.09599999999998</v>
          </cell>
        </row>
      </sheetData>
      <sheetData sheetId="36"/>
      <sheetData sheetId="37">
        <row r="36">
          <cell r="E36">
            <v>178.94399999999996</v>
          </cell>
        </row>
      </sheetData>
      <sheetData sheetId="38">
        <row r="36">
          <cell r="E36">
            <v>21.144506999999997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>
        <row r="42">
          <cell r="Q42">
            <v>0</v>
          </cell>
        </row>
      </sheetData>
      <sheetData sheetId="1">
        <row r="42">
          <cell r="Q42">
            <v>0</v>
          </cell>
        </row>
      </sheetData>
      <sheetData sheetId="2">
        <row r="42">
          <cell r="Q42">
            <v>0</v>
          </cell>
        </row>
      </sheetData>
      <sheetData sheetId="3">
        <row r="42">
          <cell r="Q42">
            <v>0</v>
          </cell>
        </row>
      </sheetData>
      <sheetData sheetId="4">
        <row r="42">
          <cell r="F42">
            <v>9.3023404558548618E-3</v>
          </cell>
        </row>
      </sheetData>
      <sheetData sheetId="5">
        <row r="42">
          <cell r="F42">
            <v>0</v>
          </cell>
        </row>
      </sheetData>
      <sheetData sheetId="6">
        <row r="42">
          <cell r="F42">
            <v>0</v>
          </cell>
        </row>
      </sheetData>
      <sheetData sheetId="7">
        <row r="42">
          <cell r="F42">
            <v>0.26544451977267258</v>
          </cell>
        </row>
      </sheetData>
      <sheetData sheetId="8">
        <row r="6">
          <cell r="B6" t="str">
            <v xml:space="preserve">LIQUIDACION </v>
          </cell>
        </row>
        <row r="7">
          <cell r="B7">
            <v>41768</v>
          </cell>
        </row>
      </sheetData>
      <sheetData sheetId="9">
        <row r="12">
          <cell r="C12">
            <v>0.13749231000000606</v>
          </cell>
        </row>
      </sheetData>
      <sheetData sheetId="10">
        <row r="7">
          <cell r="B7">
            <v>41768</v>
          </cell>
        </row>
      </sheetData>
      <sheetData sheetId="11">
        <row r="7">
          <cell r="B7">
            <v>41768</v>
          </cell>
        </row>
      </sheetData>
      <sheetData sheetId="12">
        <row r="7">
          <cell r="B7">
            <v>41768</v>
          </cell>
        </row>
      </sheetData>
      <sheetData sheetId="13">
        <row r="7">
          <cell r="B7">
            <v>41768</v>
          </cell>
        </row>
      </sheetData>
      <sheetData sheetId="14">
        <row r="36">
          <cell r="B36">
            <v>318.69050563824987</v>
          </cell>
        </row>
      </sheetData>
      <sheetData sheetId="15"/>
      <sheetData sheetId="16">
        <row r="8">
          <cell r="B8">
            <v>41768</v>
          </cell>
        </row>
        <row r="12">
          <cell r="C12">
            <v>155.613763333333</v>
          </cell>
        </row>
        <row r="13">
          <cell r="C13">
            <v>155.19716500000001</v>
          </cell>
        </row>
        <row r="14">
          <cell r="C14">
            <v>154.97234333333299</v>
          </cell>
        </row>
        <row r="15">
          <cell r="C15">
            <v>155.190161666667</v>
          </cell>
        </row>
        <row r="16">
          <cell r="C16">
            <v>156.23525000000001</v>
          </cell>
        </row>
        <row r="17">
          <cell r="C17">
            <v>156.65496666666701</v>
          </cell>
        </row>
        <row r="18">
          <cell r="C18">
            <v>155.72097833333299</v>
          </cell>
        </row>
        <row r="19">
          <cell r="C19">
            <v>156.982943333333</v>
          </cell>
        </row>
        <row r="20">
          <cell r="C20">
            <v>167.520248333333</v>
          </cell>
        </row>
        <row r="21">
          <cell r="C21">
            <v>169.36565666666701</v>
          </cell>
        </row>
        <row r="22">
          <cell r="C22">
            <v>167.56040666666701</v>
          </cell>
        </row>
        <row r="23">
          <cell r="C23">
            <v>167.49489333333301</v>
          </cell>
        </row>
        <row r="24">
          <cell r="C24">
            <v>166.564245</v>
          </cell>
        </row>
        <row r="25">
          <cell r="C25">
            <v>166.65230500000001</v>
          </cell>
        </row>
        <row r="26">
          <cell r="C26">
            <v>167.160333333333</v>
          </cell>
        </row>
        <row r="27">
          <cell r="C27">
            <v>170.39102</v>
          </cell>
        </row>
        <row r="28">
          <cell r="C28">
            <v>166.73767333333299</v>
          </cell>
        </row>
        <row r="29">
          <cell r="C29">
            <v>166.735095</v>
          </cell>
        </row>
        <row r="30">
          <cell r="C30">
            <v>168.39743000000001</v>
          </cell>
        </row>
        <row r="31">
          <cell r="C31">
            <v>166.48756</v>
          </cell>
        </row>
        <row r="32">
          <cell r="C32">
            <v>166.440296666667</v>
          </cell>
        </row>
        <row r="33">
          <cell r="C33">
            <v>171.86000999999999</v>
          </cell>
        </row>
        <row r="34">
          <cell r="C34">
            <v>156.99470333333301</v>
          </cell>
        </row>
        <row r="35">
          <cell r="C35">
            <v>158.922818333333</v>
          </cell>
        </row>
      </sheetData>
      <sheetData sheetId="17">
        <row r="12">
          <cell r="Y12">
            <v>-4.6410016032013644E-3</v>
          </cell>
        </row>
      </sheetData>
      <sheetData sheetId="18">
        <row r="12">
          <cell r="Z12">
            <v>0</v>
          </cell>
        </row>
      </sheetData>
      <sheetData sheetId="19">
        <row r="12">
          <cell r="AI12">
            <v>-3.2818978761541042</v>
          </cell>
        </row>
      </sheetData>
      <sheetData sheetId="20">
        <row r="12">
          <cell r="AI12">
            <v>-3.2818978761541042</v>
          </cell>
        </row>
      </sheetData>
      <sheetData sheetId="21">
        <row r="12">
          <cell r="W12">
            <v>0</v>
          </cell>
        </row>
      </sheetData>
      <sheetData sheetId="22">
        <row r="12">
          <cell r="U12">
            <v>-4.7472245602545093E-2</v>
          </cell>
        </row>
      </sheetData>
      <sheetData sheetId="23">
        <row r="12">
          <cell r="U12">
            <v>0</v>
          </cell>
        </row>
      </sheetData>
      <sheetData sheetId="24">
        <row r="12">
          <cell r="U12">
            <v>-0.13812549100586174</v>
          </cell>
        </row>
      </sheetData>
      <sheetData sheetId="25">
        <row r="12">
          <cell r="U12">
            <v>-1.9905116812539418E-2</v>
          </cell>
        </row>
      </sheetData>
      <sheetData sheetId="26">
        <row r="12">
          <cell r="S12">
            <v>0</v>
          </cell>
        </row>
      </sheetData>
      <sheetData sheetId="27">
        <row r="12">
          <cell r="X12">
            <v>0</v>
          </cell>
        </row>
      </sheetData>
      <sheetData sheetId="28">
        <row r="12">
          <cell r="U12">
            <v>0</v>
          </cell>
        </row>
      </sheetData>
      <sheetData sheetId="29">
        <row r="12">
          <cell r="U12">
            <v>0</v>
          </cell>
        </row>
      </sheetData>
      <sheetData sheetId="30">
        <row r="12">
          <cell r="U12">
            <v>-1.8257167667635545E-2</v>
          </cell>
        </row>
      </sheetData>
      <sheetData sheetId="31">
        <row r="12">
          <cell r="U12">
            <v>0</v>
          </cell>
        </row>
      </sheetData>
      <sheetData sheetId="32">
        <row r="12">
          <cell r="U12">
            <v>0</v>
          </cell>
        </row>
      </sheetData>
      <sheetData sheetId="33">
        <row r="12">
          <cell r="S12">
            <v>47.168000000000006</v>
          </cell>
        </row>
      </sheetData>
      <sheetData sheetId="34">
        <row r="12">
          <cell r="U12">
            <v>0</v>
          </cell>
        </row>
      </sheetData>
      <sheetData sheetId="35">
        <row r="12">
          <cell r="U12">
            <v>0</v>
          </cell>
        </row>
      </sheetData>
      <sheetData sheetId="36">
        <row r="12">
          <cell r="S12">
            <v>0</v>
          </cell>
        </row>
      </sheetData>
      <sheetData sheetId="37">
        <row r="12">
          <cell r="U12">
            <v>0</v>
          </cell>
        </row>
      </sheetData>
      <sheetData sheetId="38">
        <row r="12">
          <cell r="U12">
            <v>0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41769</v>
          </cell>
        </row>
      </sheetData>
      <sheetData sheetId="9"/>
      <sheetData sheetId="10">
        <row r="7">
          <cell r="B7">
            <v>41769</v>
          </cell>
        </row>
      </sheetData>
      <sheetData sheetId="11">
        <row r="7">
          <cell r="B7">
            <v>41769</v>
          </cell>
        </row>
      </sheetData>
      <sheetData sheetId="12">
        <row r="7">
          <cell r="B7">
            <v>41769</v>
          </cell>
        </row>
      </sheetData>
      <sheetData sheetId="13">
        <row r="7">
          <cell r="B7">
            <v>41769</v>
          </cell>
        </row>
      </sheetData>
      <sheetData sheetId="14">
        <row r="36">
          <cell r="B36">
            <v>270.18588196893086</v>
          </cell>
        </row>
      </sheetData>
      <sheetData sheetId="15"/>
      <sheetData sheetId="16">
        <row r="12">
          <cell r="C12">
            <v>157.03788</v>
          </cell>
        </row>
        <row r="13">
          <cell r="C13">
            <v>157.145193333333</v>
          </cell>
        </row>
        <row r="14">
          <cell r="C14">
            <v>157.032716666667</v>
          </cell>
        </row>
        <row r="15">
          <cell r="C15">
            <v>156.7792</v>
          </cell>
        </row>
        <row r="16">
          <cell r="C16">
            <v>155.75092000000001</v>
          </cell>
        </row>
        <row r="17">
          <cell r="C17">
            <v>157.03</v>
          </cell>
        </row>
        <row r="18">
          <cell r="C18">
            <v>157.03</v>
          </cell>
        </row>
        <row r="19">
          <cell r="C19">
            <v>157.03</v>
          </cell>
        </row>
        <row r="20">
          <cell r="C20">
            <v>157.03</v>
          </cell>
        </row>
        <row r="21">
          <cell r="C21">
            <v>157.683938333333</v>
          </cell>
        </row>
        <row r="22">
          <cell r="C22">
            <v>160.19091166666701</v>
          </cell>
        </row>
        <row r="23">
          <cell r="C23">
            <v>167.202361666667</v>
          </cell>
        </row>
        <row r="24">
          <cell r="C24">
            <v>165.69090666666699</v>
          </cell>
        </row>
        <row r="25">
          <cell r="C25">
            <v>166.05983499999999</v>
          </cell>
        </row>
        <row r="26">
          <cell r="C26">
            <v>164.517605</v>
          </cell>
        </row>
        <row r="27">
          <cell r="C27">
            <v>166.29446833333299</v>
          </cell>
        </row>
        <row r="28">
          <cell r="C28">
            <v>159.946388333333</v>
          </cell>
        </row>
        <row r="29">
          <cell r="C29">
            <v>165.269026666667</v>
          </cell>
        </row>
        <row r="30">
          <cell r="C30">
            <v>171.11535333333299</v>
          </cell>
        </row>
        <row r="31">
          <cell r="C31">
            <v>167.05639666666701</v>
          </cell>
        </row>
        <row r="32">
          <cell r="C32">
            <v>170.31664833333301</v>
          </cell>
        </row>
        <row r="33">
          <cell r="C33">
            <v>167.795686666667</v>
          </cell>
        </row>
        <row r="34">
          <cell r="C34">
            <v>163.79509999999999</v>
          </cell>
        </row>
        <row r="35">
          <cell r="C35">
            <v>164.669248333333</v>
          </cell>
        </row>
      </sheetData>
      <sheetData sheetId="17">
        <row r="36">
          <cell r="I36">
            <v>304.13099999999997</v>
          </cell>
        </row>
      </sheetData>
      <sheetData sheetId="18">
        <row r="36">
          <cell r="G36">
            <v>564.84546666666643</v>
          </cell>
        </row>
      </sheetData>
      <sheetData sheetId="19"/>
      <sheetData sheetId="20"/>
      <sheetData sheetId="21"/>
      <sheetData sheetId="22"/>
      <sheetData sheetId="23">
        <row r="36">
          <cell r="E36">
            <v>353.82400000000007</v>
          </cell>
        </row>
      </sheetData>
      <sheetData sheetId="24"/>
      <sheetData sheetId="25"/>
      <sheetData sheetId="26"/>
      <sheetData sheetId="27">
        <row r="36">
          <cell r="H36">
            <v>629.00800000000015</v>
          </cell>
        </row>
      </sheetData>
      <sheetData sheetId="28"/>
      <sheetData sheetId="29"/>
      <sheetData sheetId="30"/>
      <sheetData sheetId="31"/>
      <sheetData sheetId="32">
        <row r="36">
          <cell r="E36">
            <v>103.0322275381025</v>
          </cell>
        </row>
      </sheetData>
      <sheetData sheetId="33">
        <row r="12">
          <cell r="S12">
            <v>40.608000000000004</v>
          </cell>
        </row>
      </sheetData>
      <sheetData sheetId="34">
        <row r="36">
          <cell r="E36">
            <v>70.759772461897498</v>
          </cell>
        </row>
      </sheetData>
      <sheetData sheetId="35">
        <row r="36">
          <cell r="E36">
            <v>135.11200000000005</v>
          </cell>
        </row>
      </sheetData>
      <sheetData sheetId="36"/>
      <sheetData sheetId="37">
        <row r="36">
          <cell r="E36">
            <v>171.98399999999998</v>
          </cell>
        </row>
      </sheetData>
      <sheetData sheetId="38">
        <row r="36">
          <cell r="E36">
            <v>7.8653192000000001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41770</v>
          </cell>
        </row>
      </sheetData>
      <sheetData sheetId="9"/>
      <sheetData sheetId="10">
        <row r="7">
          <cell r="B7">
            <v>41770</v>
          </cell>
        </row>
      </sheetData>
      <sheetData sheetId="11">
        <row r="7">
          <cell r="B7">
            <v>41770</v>
          </cell>
        </row>
      </sheetData>
      <sheetData sheetId="12">
        <row r="7">
          <cell r="B7">
            <v>41770</v>
          </cell>
        </row>
      </sheetData>
      <sheetData sheetId="13">
        <row r="7">
          <cell r="B7">
            <v>41770</v>
          </cell>
        </row>
      </sheetData>
      <sheetData sheetId="14">
        <row r="36">
          <cell r="B36">
            <v>241.72047977016518</v>
          </cell>
        </row>
      </sheetData>
      <sheetData sheetId="15"/>
      <sheetData sheetId="16">
        <row r="8">
          <cell r="B8">
            <v>41770</v>
          </cell>
        </row>
        <row r="12">
          <cell r="C12">
            <v>156.59728833333301</v>
          </cell>
        </row>
        <row r="13">
          <cell r="C13">
            <v>157.03</v>
          </cell>
        </row>
        <row r="14">
          <cell r="C14">
            <v>155.58505</v>
          </cell>
        </row>
        <row r="15">
          <cell r="C15">
            <v>154.65626499999999</v>
          </cell>
        </row>
        <row r="16">
          <cell r="C16">
            <v>153.570991666667</v>
          </cell>
        </row>
        <row r="17">
          <cell r="C17">
            <v>153.35884833333299</v>
          </cell>
        </row>
        <row r="18">
          <cell r="C18">
            <v>149.082038333333</v>
          </cell>
        </row>
        <row r="19">
          <cell r="C19">
            <v>153.66110499999999</v>
          </cell>
        </row>
        <row r="20">
          <cell r="C20">
            <v>154.77847333333301</v>
          </cell>
        </row>
        <row r="21">
          <cell r="C21">
            <v>155.078945</v>
          </cell>
        </row>
        <row r="22">
          <cell r="C22">
            <v>154.36916666666701</v>
          </cell>
        </row>
        <row r="23">
          <cell r="C23">
            <v>155.173143333333</v>
          </cell>
        </row>
        <row r="24">
          <cell r="C24">
            <v>156.55348000000001</v>
          </cell>
        </row>
        <row r="25">
          <cell r="C25">
            <v>157.03</v>
          </cell>
        </row>
        <row r="26">
          <cell r="C26">
            <v>157.03</v>
          </cell>
        </row>
        <row r="27">
          <cell r="C27">
            <v>157.03</v>
          </cell>
        </row>
        <row r="28">
          <cell r="C28">
            <v>156.45316</v>
          </cell>
        </row>
        <row r="29">
          <cell r="C29">
            <v>161.08980666666699</v>
          </cell>
        </row>
        <row r="30">
          <cell r="C30">
            <v>160.64648500000001</v>
          </cell>
        </row>
        <row r="31">
          <cell r="C31">
            <v>165.00971833333301</v>
          </cell>
        </row>
        <row r="32">
          <cell r="C32">
            <v>160.06555</v>
          </cell>
        </row>
        <row r="33">
          <cell r="C33">
            <v>157.03</v>
          </cell>
        </row>
        <row r="34">
          <cell r="C34">
            <v>153.64036166666699</v>
          </cell>
        </row>
        <row r="35">
          <cell r="C35">
            <v>159.20046833333299</v>
          </cell>
        </row>
      </sheetData>
      <sheetData sheetId="17">
        <row r="36">
          <cell r="I36">
            <v>285.57600000000002</v>
          </cell>
        </row>
      </sheetData>
      <sheetData sheetId="18">
        <row r="36">
          <cell r="G36">
            <v>559.19116666666673</v>
          </cell>
        </row>
      </sheetData>
      <sheetData sheetId="19"/>
      <sheetData sheetId="20"/>
      <sheetData sheetId="21"/>
      <sheetData sheetId="22"/>
      <sheetData sheetId="23">
        <row r="36">
          <cell r="E36">
            <v>336.41599999999994</v>
          </cell>
        </row>
      </sheetData>
      <sheetData sheetId="24"/>
      <sheetData sheetId="25"/>
      <sheetData sheetId="26"/>
      <sheetData sheetId="27">
        <row r="36">
          <cell r="H36">
            <v>620.01600000000019</v>
          </cell>
        </row>
      </sheetData>
      <sheetData sheetId="28"/>
      <sheetData sheetId="29"/>
      <sheetData sheetId="30"/>
      <sheetData sheetId="31"/>
      <sheetData sheetId="32">
        <row r="36">
          <cell r="E36">
            <v>188.62433193305645</v>
          </cell>
        </row>
      </sheetData>
      <sheetData sheetId="33">
        <row r="12">
          <cell r="S12">
            <v>45.823999999999998</v>
          </cell>
        </row>
      </sheetData>
      <sheetData sheetId="34">
        <row r="36">
          <cell r="E36">
            <v>129.83966806694352</v>
          </cell>
        </row>
      </sheetData>
      <sheetData sheetId="35">
        <row r="36">
          <cell r="E36">
            <v>219.60000000000002</v>
          </cell>
        </row>
      </sheetData>
      <sheetData sheetId="36"/>
      <sheetData sheetId="37">
        <row r="36">
          <cell r="E36">
            <v>295.98399999999998</v>
          </cell>
        </row>
      </sheetData>
      <sheetData sheetId="38">
        <row r="36">
          <cell r="E36">
            <v>15.5437476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41771</v>
          </cell>
        </row>
      </sheetData>
      <sheetData sheetId="9"/>
      <sheetData sheetId="10">
        <row r="7">
          <cell r="B7">
            <v>41771</v>
          </cell>
        </row>
      </sheetData>
      <sheetData sheetId="11">
        <row r="7">
          <cell r="B7">
            <v>41771</v>
          </cell>
        </row>
      </sheetData>
      <sheetData sheetId="12">
        <row r="7">
          <cell r="B7">
            <v>41771</v>
          </cell>
        </row>
      </sheetData>
      <sheetData sheetId="13">
        <row r="7">
          <cell r="B7">
            <v>41771</v>
          </cell>
        </row>
      </sheetData>
      <sheetData sheetId="14">
        <row r="36">
          <cell r="B36">
            <v>282.61820694081808</v>
          </cell>
        </row>
      </sheetData>
      <sheetData sheetId="15"/>
      <sheetData sheetId="16">
        <row r="8">
          <cell r="B8">
            <v>41771</v>
          </cell>
        </row>
        <row r="12">
          <cell r="C12">
            <v>155.76760999999999</v>
          </cell>
        </row>
        <row r="13">
          <cell r="C13">
            <v>160.36000000000001</v>
          </cell>
        </row>
        <row r="14">
          <cell r="C14">
            <v>158.64574666666701</v>
          </cell>
        </row>
        <row r="15">
          <cell r="C15">
            <v>157.401761666667</v>
          </cell>
        </row>
        <row r="16">
          <cell r="C16">
            <v>160.36000000000001</v>
          </cell>
        </row>
        <row r="17">
          <cell r="C17">
            <v>147.96145166666699</v>
          </cell>
        </row>
        <row r="18">
          <cell r="C18">
            <v>150.32558666666699</v>
          </cell>
        </row>
        <row r="19">
          <cell r="C19">
            <v>154.52986999999999</v>
          </cell>
        </row>
        <row r="20">
          <cell r="C20">
            <v>159.608123333333</v>
          </cell>
        </row>
        <row r="21">
          <cell r="C21">
            <v>164.32775166666701</v>
          </cell>
        </row>
        <row r="22">
          <cell r="C22">
            <v>165.94776666666701</v>
          </cell>
        </row>
        <row r="23">
          <cell r="C23">
            <v>167.66114166666699</v>
          </cell>
        </row>
        <row r="24">
          <cell r="C24">
            <v>166.319895</v>
          </cell>
        </row>
        <row r="25">
          <cell r="C25">
            <v>168.28437333333301</v>
          </cell>
        </row>
        <row r="26">
          <cell r="C26">
            <v>165.36200500000001</v>
          </cell>
        </row>
        <row r="27">
          <cell r="C27">
            <v>165.428943333333</v>
          </cell>
        </row>
        <row r="28">
          <cell r="C28">
            <v>171.24684833333299</v>
          </cell>
        </row>
        <row r="29">
          <cell r="C29">
            <v>164.716913333333</v>
          </cell>
        </row>
        <row r="30">
          <cell r="C30">
            <v>167.505153333333</v>
          </cell>
        </row>
        <row r="31">
          <cell r="C31">
            <v>167.511773333333</v>
          </cell>
        </row>
        <row r="32">
          <cell r="C32">
            <v>164.48796833333299</v>
          </cell>
        </row>
        <row r="33">
          <cell r="C33">
            <v>160.36000000000001</v>
          </cell>
        </row>
        <row r="34">
          <cell r="C34">
            <v>158.66688500000001</v>
          </cell>
        </row>
        <row r="35">
          <cell r="C35">
            <v>161.235491666667</v>
          </cell>
        </row>
      </sheetData>
      <sheetData sheetId="17">
        <row r="36">
          <cell r="I36">
            <v>295.50795637611998</v>
          </cell>
        </row>
      </sheetData>
      <sheetData sheetId="18">
        <row r="36">
          <cell r="G36">
            <v>564.18932499999994</v>
          </cell>
        </row>
      </sheetData>
      <sheetData sheetId="19"/>
      <sheetData sheetId="20"/>
      <sheetData sheetId="21"/>
      <sheetData sheetId="22"/>
      <sheetData sheetId="23">
        <row r="36">
          <cell r="E36">
            <v>345.88799999999998</v>
          </cell>
        </row>
      </sheetData>
      <sheetData sheetId="24"/>
      <sheetData sheetId="25"/>
      <sheetData sheetId="26"/>
      <sheetData sheetId="27">
        <row r="36">
          <cell r="H36">
            <v>602.86399999999992</v>
          </cell>
        </row>
      </sheetData>
      <sheetData sheetId="28"/>
      <sheetData sheetId="29"/>
      <sheetData sheetId="30"/>
      <sheetData sheetId="31"/>
      <sheetData sheetId="32">
        <row r="36">
          <cell r="E36">
            <v>258.06171397371452</v>
          </cell>
        </row>
      </sheetData>
      <sheetData sheetId="33">
        <row r="12">
          <cell r="S12">
            <v>5.84</v>
          </cell>
        </row>
      </sheetData>
      <sheetData sheetId="34">
        <row r="36">
          <cell r="E36">
            <v>171.60228602628601</v>
          </cell>
        </row>
      </sheetData>
      <sheetData sheetId="35">
        <row r="36">
          <cell r="E36">
            <v>274.84800000000001</v>
          </cell>
        </row>
      </sheetData>
      <sheetData sheetId="36"/>
      <sheetData sheetId="37">
        <row r="36">
          <cell r="E36">
            <v>364.048</v>
          </cell>
        </row>
      </sheetData>
      <sheetData sheetId="38">
        <row r="36">
          <cell r="E36">
            <v>20.361156199999996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41772</v>
          </cell>
        </row>
      </sheetData>
      <sheetData sheetId="9"/>
      <sheetData sheetId="10">
        <row r="7">
          <cell r="B7">
            <v>41772</v>
          </cell>
        </row>
      </sheetData>
      <sheetData sheetId="11">
        <row r="7">
          <cell r="B7">
            <v>41772</v>
          </cell>
        </row>
      </sheetData>
      <sheetData sheetId="12">
        <row r="7">
          <cell r="B7">
            <v>41772</v>
          </cell>
        </row>
      </sheetData>
      <sheetData sheetId="13">
        <row r="7">
          <cell r="B7">
            <v>41772</v>
          </cell>
        </row>
      </sheetData>
      <sheetData sheetId="14">
        <row r="36">
          <cell r="B36">
            <v>291.63690835812025</v>
          </cell>
        </row>
      </sheetData>
      <sheetData sheetId="15"/>
      <sheetData sheetId="16">
        <row r="12">
          <cell r="C12">
            <v>153.08185499999999</v>
          </cell>
        </row>
        <row r="13">
          <cell r="C13">
            <v>152.33891</v>
          </cell>
        </row>
        <row r="14">
          <cell r="C14">
            <v>150.10569333333299</v>
          </cell>
        </row>
        <row r="15">
          <cell r="C15">
            <v>150.41646666666699</v>
          </cell>
        </row>
        <row r="16">
          <cell r="C16">
            <v>157.132295</v>
          </cell>
        </row>
        <row r="17">
          <cell r="C17">
            <v>153.78857666666701</v>
          </cell>
        </row>
        <row r="18">
          <cell r="C18">
            <v>152.92675333333301</v>
          </cell>
        </row>
        <row r="19">
          <cell r="C19">
            <v>153.75378833333301</v>
          </cell>
        </row>
        <row r="20">
          <cell r="C20">
            <v>160.115518333333</v>
          </cell>
        </row>
        <row r="21">
          <cell r="C21">
            <v>162.43299999999999</v>
          </cell>
        </row>
        <row r="22">
          <cell r="C22">
            <v>168.12029999999999</v>
          </cell>
        </row>
        <row r="23">
          <cell r="C23">
            <v>168.012673333333</v>
          </cell>
        </row>
        <row r="24">
          <cell r="C24">
            <v>166.00280833333301</v>
          </cell>
        </row>
        <row r="25">
          <cell r="C25">
            <v>165.36150166666701</v>
          </cell>
        </row>
        <row r="26">
          <cell r="C26">
            <v>165.390211666667</v>
          </cell>
        </row>
        <row r="27">
          <cell r="C27">
            <v>165.32389499999999</v>
          </cell>
        </row>
        <row r="28">
          <cell r="C28">
            <v>169.30195000000001</v>
          </cell>
        </row>
        <row r="29">
          <cell r="C29">
            <v>166.60355999999999</v>
          </cell>
        </row>
        <row r="30">
          <cell r="C30">
            <v>169.42909</v>
          </cell>
        </row>
        <row r="31">
          <cell r="C31">
            <v>168.12232</v>
          </cell>
        </row>
        <row r="32">
          <cell r="C32">
            <v>168.207606666667</v>
          </cell>
        </row>
        <row r="33">
          <cell r="C33">
            <v>167.058136666667</v>
          </cell>
        </row>
        <row r="34">
          <cell r="C34">
            <v>155.00398999999999</v>
          </cell>
        </row>
        <row r="35">
          <cell r="C35">
            <v>160.36000000000001</v>
          </cell>
        </row>
      </sheetData>
      <sheetData sheetId="17">
        <row r="36">
          <cell r="I36">
            <v>306.0644398768124</v>
          </cell>
        </row>
      </sheetData>
      <sheetData sheetId="18">
        <row r="36">
          <cell r="G36">
            <v>564.83521666666661</v>
          </cell>
        </row>
      </sheetData>
      <sheetData sheetId="19"/>
      <sheetData sheetId="20"/>
      <sheetData sheetId="21"/>
      <sheetData sheetId="22"/>
      <sheetData sheetId="23">
        <row r="36">
          <cell r="E36">
            <v>355.74400000000003</v>
          </cell>
        </row>
      </sheetData>
      <sheetData sheetId="24"/>
      <sheetData sheetId="25"/>
      <sheetData sheetId="26"/>
      <sheetData sheetId="27">
        <row r="36">
          <cell r="H36">
            <v>615.04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253.86183799819852</v>
          </cell>
        </row>
      </sheetData>
      <sheetData sheetId="33">
        <row r="12">
          <cell r="S12">
            <v>5.2160000000000002</v>
          </cell>
        </row>
      </sheetData>
      <sheetData sheetId="34">
        <row r="36">
          <cell r="E36">
            <v>161.21016200180202</v>
          </cell>
        </row>
      </sheetData>
      <sheetData sheetId="35">
        <row r="36">
          <cell r="E36">
            <v>287.02400000000006</v>
          </cell>
        </row>
      </sheetData>
      <sheetData sheetId="36"/>
      <sheetData sheetId="37">
        <row r="36">
          <cell r="E36">
            <v>361.07200000000006</v>
          </cell>
        </row>
      </sheetData>
      <sheetData sheetId="38">
        <row r="36">
          <cell r="E36">
            <v>19.375008999999999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41773</v>
          </cell>
        </row>
      </sheetData>
      <sheetData sheetId="9"/>
      <sheetData sheetId="10">
        <row r="7">
          <cell r="B7">
            <v>41773</v>
          </cell>
        </row>
      </sheetData>
      <sheetData sheetId="11">
        <row r="7">
          <cell r="B7">
            <v>41773</v>
          </cell>
        </row>
      </sheetData>
      <sheetData sheetId="12">
        <row r="7">
          <cell r="B7">
            <v>41773</v>
          </cell>
        </row>
      </sheetData>
      <sheetData sheetId="13">
        <row r="7">
          <cell r="B7">
            <v>41773</v>
          </cell>
        </row>
      </sheetData>
      <sheetData sheetId="14">
        <row r="36">
          <cell r="B36">
            <v>295.2756699160812</v>
          </cell>
        </row>
      </sheetData>
      <sheetData sheetId="15"/>
      <sheetData sheetId="16">
        <row r="8">
          <cell r="B8">
            <v>41773</v>
          </cell>
        </row>
        <row r="12">
          <cell r="C12">
            <v>154.45500000000001</v>
          </cell>
        </row>
        <row r="13">
          <cell r="C13">
            <v>154.28351166666701</v>
          </cell>
        </row>
        <row r="14">
          <cell r="C14">
            <v>153.96090333333299</v>
          </cell>
        </row>
        <row r="15">
          <cell r="C15">
            <v>154.24745166666699</v>
          </cell>
        </row>
        <row r="16">
          <cell r="C16">
            <v>154.203663333333</v>
          </cell>
        </row>
        <row r="17">
          <cell r="C17">
            <v>154.408328333333</v>
          </cell>
        </row>
        <row r="18">
          <cell r="C18">
            <v>154.16429333333301</v>
          </cell>
        </row>
        <row r="19">
          <cell r="C19">
            <v>153.927911666667</v>
          </cell>
        </row>
        <row r="20">
          <cell r="C20">
            <v>157.003023333333</v>
          </cell>
        </row>
        <row r="21">
          <cell r="C21">
            <v>163.85180500000001</v>
          </cell>
        </row>
        <row r="22">
          <cell r="C22">
            <v>168.081461666667</v>
          </cell>
        </row>
        <row r="23">
          <cell r="C23">
            <v>165.17965000000001</v>
          </cell>
        </row>
        <row r="24">
          <cell r="C24">
            <v>167.931833333333</v>
          </cell>
        </row>
        <row r="25">
          <cell r="C25">
            <v>167.484005</v>
          </cell>
        </row>
        <row r="26">
          <cell r="C26">
            <v>165.353581666667</v>
          </cell>
        </row>
        <row r="27">
          <cell r="C27">
            <v>165.39778999999999</v>
          </cell>
        </row>
        <row r="28">
          <cell r="C28">
            <v>169.223615</v>
          </cell>
        </row>
        <row r="29">
          <cell r="C29">
            <v>162.63159999999999</v>
          </cell>
        </row>
        <row r="30">
          <cell r="C30">
            <v>167.45418000000001</v>
          </cell>
        </row>
        <row r="31">
          <cell r="C31">
            <v>163.945615</v>
          </cell>
        </row>
        <row r="32">
          <cell r="C32">
            <v>165.355866666667</v>
          </cell>
        </row>
        <row r="33">
          <cell r="C33">
            <v>164.90117833333301</v>
          </cell>
        </row>
        <row r="34">
          <cell r="C34">
            <v>156.01129499999999</v>
          </cell>
        </row>
        <row r="35">
          <cell r="C35">
            <v>161.935716666666</v>
          </cell>
        </row>
      </sheetData>
      <sheetData sheetId="17">
        <row r="36">
          <cell r="I36">
            <v>293.03772635448155</v>
          </cell>
        </row>
      </sheetData>
      <sheetData sheetId="18">
        <row r="36">
          <cell r="G36">
            <v>564.72265833333324</v>
          </cell>
        </row>
      </sheetData>
      <sheetData sheetId="19"/>
      <sheetData sheetId="20"/>
      <sheetData sheetId="21"/>
      <sheetData sheetId="22"/>
      <sheetData sheetId="23">
        <row r="36">
          <cell r="E36">
            <v>359.39200000000005</v>
          </cell>
        </row>
      </sheetData>
      <sheetData sheetId="24"/>
      <sheetData sheetId="25"/>
      <sheetData sheetId="26"/>
      <sheetData sheetId="27">
        <row r="36">
          <cell r="H36">
            <v>624.75199999999995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226.0157668746395</v>
          </cell>
        </row>
      </sheetData>
      <sheetData sheetId="33">
        <row r="12">
          <cell r="S12">
            <v>22.880000000000003</v>
          </cell>
        </row>
      </sheetData>
      <sheetData sheetId="34">
        <row r="36">
          <cell r="E36">
            <v>150.528233125361</v>
          </cell>
        </row>
      </sheetData>
      <sheetData sheetId="35">
        <row r="36">
          <cell r="E36">
            <v>220.64000000000001</v>
          </cell>
        </row>
      </sheetData>
      <sheetData sheetId="36"/>
      <sheetData sheetId="37">
        <row r="36">
          <cell r="E36">
            <v>308.35199999999998</v>
          </cell>
        </row>
      </sheetData>
      <sheetData sheetId="38">
        <row r="36">
          <cell r="E36">
            <v>17.736732200000002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41774</v>
          </cell>
        </row>
      </sheetData>
      <sheetData sheetId="9"/>
      <sheetData sheetId="10">
        <row r="7">
          <cell r="B7">
            <v>41774</v>
          </cell>
        </row>
      </sheetData>
      <sheetData sheetId="11">
        <row r="7">
          <cell r="B7">
            <v>41774</v>
          </cell>
        </row>
      </sheetData>
      <sheetData sheetId="12">
        <row r="7">
          <cell r="B7">
            <v>41774</v>
          </cell>
        </row>
      </sheetData>
      <sheetData sheetId="13">
        <row r="7">
          <cell r="B7">
            <v>41774</v>
          </cell>
        </row>
      </sheetData>
      <sheetData sheetId="14">
        <row r="36">
          <cell r="B36">
            <v>295.95250367337417</v>
          </cell>
        </row>
      </sheetData>
      <sheetData sheetId="15"/>
      <sheetData sheetId="16">
        <row r="8">
          <cell r="B8">
            <v>41774</v>
          </cell>
        </row>
        <row r="12">
          <cell r="C12">
            <v>154.07140166666699</v>
          </cell>
        </row>
        <row r="13">
          <cell r="C13">
            <v>152.925436666667</v>
          </cell>
        </row>
        <row r="14">
          <cell r="C14">
            <v>157.99799999999999</v>
          </cell>
        </row>
        <row r="15">
          <cell r="C15">
            <v>155.64174499999999</v>
          </cell>
        </row>
        <row r="16">
          <cell r="C16">
            <v>154.61320000000001</v>
          </cell>
        </row>
        <row r="17">
          <cell r="C17">
            <v>154.70178999999999</v>
          </cell>
        </row>
        <row r="18">
          <cell r="C18">
            <v>154.30493000000001</v>
          </cell>
        </row>
        <row r="19">
          <cell r="C19">
            <v>154.467411666667</v>
          </cell>
        </row>
        <row r="20">
          <cell r="C20">
            <v>162.67107833333301</v>
          </cell>
        </row>
        <row r="21">
          <cell r="C21">
            <v>164.92641166666701</v>
          </cell>
        </row>
        <row r="22">
          <cell r="C22">
            <v>171.24084999999999</v>
          </cell>
        </row>
        <row r="23">
          <cell r="C23">
            <v>165.22672333333301</v>
          </cell>
        </row>
        <row r="24">
          <cell r="C24">
            <v>165.29217666666699</v>
          </cell>
        </row>
        <row r="25">
          <cell r="C25">
            <v>165.337138333333</v>
          </cell>
        </row>
        <row r="26">
          <cell r="C26">
            <v>166.29143833333299</v>
          </cell>
        </row>
        <row r="27">
          <cell r="C27">
            <v>167.14971</v>
          </cell>
        </row>
        <row r="28">
          <cell r="C28">
            <v>165.20037666666701</v>
          </cell>
        </row>
        <row r="29">
          <cell r="C29">
            <v>160.36000000000001</v>
          </cell>
        </row>
        <row r="30">
          <cell r="C30">
            <v>166.821368333333</v>
          </cell>
        </row>
        <row r="31">
          <cell r="C31">
            <v>167.37197499999999</v>
          </cell>
        </row>
        <row r="32">
          <cell r="C32">
            <v>167.08368999999999</v>
          </cell>
        </row>
        <row r="33">
          <cell r="C33">
            <v>160.49575833333299</v>
          </cell>
        </row>
        <row r="34">
          <cell r="C34">
            <v>166.76600666666701</v>
          </cell>
        </row>
        <row r="35">
          <cell r="C35">
            <v>160.53505000000001</v>
          </cell>
        </row>
      </sheetData>
      <sheetData sheetId="17">
        <row r="36">
          <cell r="I36">
            <v>324.29250000000002</v>
          </cell>
        </row>
      </sheetData>
      <sheetData sheetId="18">
        <row r="36">
          <cell r="G36">
            <v>564.97135833333334</v>
          </cell>
        </row>
      </sheetData>
      <sheetData sheetId="19"/>
      <sheetData sheetId="20"/>
      <sheetData sheetId="21"/>
      <sheetData sheetId="22"/>
      <sheetData sheetId="23">
        <row r="36">
          <cell r="E36">
            <v>353.12000000000006</v>
          </cell>
        </row>
      </sheetData>
      <sheetData sheetId="24"/>
      <sheetData sheetId="25"/>
      <sheetData sheetId="26"/>
      <sheetData sheetId="27">
        <row r="36">
          <cell r="H36">
            <v>612.99200000000008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193.80744140847352</v>
          </cell>
        </row>
      </sheetData>
      <sheetData sheetId="33">
        <row r="12">
          <cell r="S12">
            <v>7.056</v>
          </cell>
        </row>
      </sheetData>
      <sheetData sheetId="34">
        <row r="36">
          <cell r="E36">
            <v>141.96855859152797</v>
          </cell>
        </row>
      </sheetData>
      <sheetData sheetId="35">
        <row r="36">
          <cell r="E36">
            <v>212.52800000000002</v>
          </cell>
        </row>
      </sheetData>
      <sheetData sheetId="36"/>
      <sheetData sheetId="37">
        <row r="36">
          <cell r="E36">
            <v>262.88000000000005</v>
          </cell>
        </row>
      </sheetData>
      <sheetData sheetId="38">
        <row r="36">
          <cell r="E36">
            <v>14.9373466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41775</v>
          </cell>
        </row>
      </sheetData>
      <sheetData sheetId="9"/>
      <sheetData sheetId="10">
        <row r="7">
          <cell r="B7">
            <v>41775</v>
          </cell>
        </row>
      </sheetData>
      <sheetData sheetId="11">
        <row r="7">
          <cell r="B7">
            <v>41775</v>
          </cell>
        </row>
      </sheetData>
      <sheetData sheetId="12">
        <row r="7">
          <cell r="B7">
            <v>41775</v>
          </cell>
        </row>
      </sheetData>
      <sheetData sheetId="13">
        <row r="7">
          <cell r="B7">
            <v>41775</v>
          </cell>
        </row>
      </sheetData>
      <sheetData sheetId="14">
        <row r="36">
          <cell r="B36">
            <v>310.21760714877649</v>
          </cell>
        </row>
      </sheetData>
      <sheetData sheetId="15"/>
      <sheetData sheetId="16">
        <row r="8">
          <cell r="B8">
            <v>41775</v>
          </cell>
        </row>
        <row r="12">
          <cell r="C12">
            <v>154.45500000000001</v>
          </cell>
        </row>
        <row r="13">
          <cell r="C13">
            <v>154.18960000000001</v>
          </cell>
        </row>
        <row r="14">
          <cell r="C14">
            <v>154.2842</v>
          </cell>
        </row>
        <row r="15">
          <cell r="C15">
            <v>152.50530000000001</v>
          </cell>
        </row>
        <row r="16">
          <cell r="C16">
            <v>152.43450000000001</v>
          </cell>
        </row>
        <row r="17">
          <cell r="C17">
            <v>152.40889999999999</v>
          </cell>
        </row>
        <row r="18">
          <cell r="C18">
            <v>148.78749999999999</v>
          </cell>
        </row>
        <row r="19">
          <cell r="C19">
            <v>154.13016666666701</v>
          </cell>
        </row>
        <row r="20">
          <cell r="C20">
            <v>160.36000000000001</v>
          </cell>
        </row>
        <row r="21">
          <cell r="C21">
            <v>160.36000000000001</v>
          </cell>
        </row>
        <row r="22">
          <cell r="C22">
            <v>163.92740499999999</v>
          </cell>
        </row>
        <row r="23">
          <cell r="C23">
            <v>166.291596666667</v>
          </cell>
        </row>
        <row r="24">
          <cell r="C24">
            <v>165.70644666666701</v>
          </cell>
        </row>
        <row r="25">
          <cell r="C25">
            <v>167.75986</v>
          </cell>
        </row>
        <row r="26">
          <cell r="C26">
            <v>164.58846500000001</v>
          </cell>
        </row>
        <row r="27">
          <cell r="C27">
            <v>169.135256666667</v>
          </cell>
        </row>
        <row r="28">
          <cell r="C28">
            <v>169.278641666667</v>
          </cell>
        </row>
        <row r="29">
          <cell r="C29">
            <v>164.07386</v>
          </cell>
        </row>
        <row r="30">
          <cell r="C30">
            <v>167.95330833333301</v>
          </cell>
        </row>
        <row r="31">
          <cell r="C31">
            <v>169.17307500000001</v>
          </cell>
        </row>
        <row r="32">
          <cell r="C32">
            <v>162.9487</v>
          </cell>
        </row>
        <row r="33">
          <cell r="C33">
            <v>160.36000000000001</v>
          </cell>
        </row>
        <row r="34">
          <cell r="C34">
            <v>156.32117666666699</v>
          </cell>
        </row>
        <row r="35">
          <cell r="C35">
            <v>154.45500000000001</v>
          </cell>
        </row>
      </sheetData>
      <sheetData sheetId="17">
        <row r="36">
          <cell r="I36">
            <v>286.00031122279353</v>
          </cell>
        </row>
      </sheetData>
      <sheetData sheetId="18">
        <row r="36">
          <cell r="G36">
            <v>565.54569166666681</v>
          </cell>
        </row>
      </sheetData>
      <sheetData sheetId="19"/>
      <sheetData sheetId="20"/>
      <sheetData sheetId="21"/>
      <sheetData sheetId="22"/>
      <sheetData sheetId="23">
        <row r="36">
          <cell r="E36">
            <v>351.40800000000002</v>
          </cell>
        </row>
      </sheetData>
      <sheetData sheetId="24"/>
      <sheetData sheetId="25"/>
      <sheetData sheetId="26"/>
      <sheetData sheetId="27">
        <row r="36">
          <cell r="H36">
            <v>598.59199999999998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335.49469180895801</v>
          </cell>
        </row>
      </sheetData>
      <sheetData sheetId="33">
        <row r="12">
          <cell r="S12">
            <v>27.008000000000003</v>
          </cell>
        </row>
      </sheetData>
      <sheetData sheetId="34">
        <row r="36">
          <cell r="E36">
            <v>221.657308191043</v>
          </cell>
        </row>
      </sheetData>
      <sheetData sheetId="35">
        <row r="36">
          <cell r="E36">
            <v>333.50399999999991</v>
          </cell>
        </row>
      </sheetData>
      <sheetData sheetId="36"/>
      <sheetData sheetId="37">
        <row r="36">
          <cell r="E36">
            <v>423.59999999999997</v>
          </cell>
        </row>
      </sheetData>
      <sheetData sheetId="38">
        <row r="36">
          <cell r="E36">
            <v>13.495901599999998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41776</v>
          </cell>
        </row>
      </sheetData>
      <sheetData sheetId="9"/>
      <sheetData sheetId="10">
        <row r="7">
          <cell r="B7">
            <v>41776</v>
          </cell>
        </row>
      </sheetData>
      <sheetData sheetId="11">
        <row r="7">
          <cell r="B7">
            <v>41776</v>
          </cell>
        </row>
      </sheetData>
      <sheetData sheetId="12">
        <row r="7">
          <cell r="B7">
            <v>41776</v>
          </cell>
        </row>
      </sheetData>
      <sheetData sheetId="13">
        <row r="7">
          <cell r="B7">
            <v>41776</v>
          </cell>
        </row>
      </sheetData>
      <sheetData sheetId="14">
        <row r="36">
          <cell r="B36">
            <v>276.8589857851162</v>
          </cell>
        </row>
      </sheetData>
      <sheetData sheetId="15"/>
      <sheetData sheetId="16">
        <row r="8">
          <cell r="B8">
            <v>41776</v>
          </cell>
        </row>
        <row r="12">
          <cell r="C12">
            <v>160.36000000000001</v>
          </cell>
        </row>
        <row r="13">
          <cell r="C13">
            <v>160.36000000000001</v>
          </cell>
        </row>
        <row r="14">
          <cell r="C14">
            <v>160.36000000000001</v>
          </cell>
        </row>
        <row r="15">
          <cell r="C15">
            <v>160.36000000000001</v>
          </cell>
        </row>
        <row r="16">
          <cell r="C16">
            <v>160.36000000000001</v>
          </cell>
        </row>
        <row r="17">
          <cell r="C17">
            <v>155.727628333333</v>
          </cell>
        </row>
        <row r="18">
          <cell r="C18">
            <v>147.513285</v>
          </cell>
        </row>
        <row r="19">
          <cell r="C19">
            <v>152.16347166666699</v>
          </cell>
        </row>
        <row r="20">
          <cell r="C20">
            <v>153.802965</v>
          </cell>
        </row>
        <row r="21">
          <cell r="C21">
            <v>154.233745</v>
          </cell>
        </row>
        <row r="22">
          <cell r="C22">
            <v>154.42994999999999</v>
          </cell>
        </row>
        <row r="23">
          <cell r="C23">
            <v>158.63217166666701</v>
          </cell>
        </row>
        <row r="24">
          <cell r="C24">
            <v>154.95364833333301</v>
          </cell>
        </row>
        <row r="25">
          <cell r="C25">
            <v>155.55338166666701</v>
          </cell>
        </row>
        <row r="26">
          <cell r="C26">
            <v>155.37901333333301</v>
          </cell>
        </row>
        <row r="27">
          <cell r="C27">
            <v>154.45500000000001</v>
          </cell>
        </row>
        <row r="28">
          <cell r="C28">
            <v>155.15028166666701</v>
          </cell>
        </row>
        <row r="29">
          <cell r="C29">
            <v>160.45518999999999</v>
          </cell>
        </row>
        <row r="30">
          <cell r="C30">
            <v>167.90347499999999</v>
          </cell>
        </row>
        <row r="31">
          <cell r="C31">
            <v>169.46549999999999</v>
          </cell>
        </row>
        <row r="32">
          <cell r="C32">
            <v>162.43299999999999</v>
          </cell>
        </row>
        <row r="33">
          <cell r="C33">
            <v>156.79478333333299</v>
          </cell>
        </row>
        <row r="34">
          <cell r="C34">
            <v>158.46128166666699</v>
          </cell>
        </row>
        <row r="35">
          <cell r="C35">
            <v>160.36000000000001</v>
          </cell>
        </row>
      </sheetData>
      <sheetData sheetId="17">
        <row r="36">
          <cell r="I36">
            <v>286.69200000000001</v>
          </cell>
        </row>
      </sheetData>
      <sheetData sheetId="18">
        <row r="36">
          <cell r="G36">
            <v>564.82543749999991</v>
          </cell>
        </row>
      </sheetData>
      <sheetData sheetId="19"/>
      <sheetData sheetId="20"/>
      <sheetData sheetId="21"/>
      <sheetData sheetId="22"/>
      <sheetData sheetId="23">
        <row r="36">
          <cell r="E36">
            <v>348.00000000000006</v>
          </cell>
        </row>
      </sheetData>
      <sheetData sheetId="24"/>
      <sheetData sheetId="25"/>
      <sheetData sheetId="26"/>
      <sheetData sheetId="27">
        <row r="36">
          <cell r="H36">
            <v>617.39200000000017</v>
          </cell>
        </row>
      </sheetData>
      <sheetData sheetId="28"/>
      <sheetData sheetId="29"/>
      <sheetData sheetId="30"/>
      <sheetData sheetId="31"/>
      <sheetData sheetId="32">
        <row r="36">
          <cell r="E36">
            <v>323.19887520868451</v>
          </cell>
        </row>
      </sheetData>
      <sheetData sheetId="33">
        <row r="12">
          <cell r="S12">
            <v>6.4160000000000004</v>
          </cell>
        </row>
      </sheetData>
      <sheetData sheetId="34">
        <row r="36">
          <cell r="E36">
            <v>210.68912479131546</v>
          </cell>
        </row>
      </sheetData>
      <sheetData sheetId="35">
        <row r="36">
          <cell r="E36">
            <v>300.73599999999993</v>
          </cell>
        </row>
      </sheetData>
      <sheetData sheetId="36"/>
      <sheetData sheetId="37">
        <row r="36">
          <cell r="E36">
            <v>398.44800000000004</v>
          </cell>
        </row>
      </sheetData>
      <sheetData sheetId="38">
        <row r="36">
          <cell r="E36">
            <v>13.372633199999999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41760</v>
          </cell>
          <cell r="D4">
            <v>41761</v>
          </cell>
          <cell r="E4">
            <v>41762</v>
          </cell>
          <cell r="F4">
            <v>41763</v>
          </cell>
          <cell r="G4">
            <v>41764</v>
          </cell>
          <cell r="H4">
            <v>41765</v>
          </cell>
          <cell r="I4">
            <v>41766</v>
          </cell>
          <cell r="J4">
            <v>41767</v>
          </cell>
          <cell r="K4">
            <v>41768</v>
          </cell>
          <cell r="L4">
            <v>41769</v>
          </cell>
          <cell r="M4">
            <v>41770</v>
          </cell>
          <cell r="N4">
            <v>41771</v>
          </cell>
          <cell r="O4">
            <v>41772</v>
          </cell>
          <cell r="P4">
            <v>41773</v>
          </cell>
          <cell r="Q4">
            <v>41774</v>
          </cell>
          <cell r="R4">
            <v>41775</v>
          </cell>
          <cell r="S4">
            <v>41776</v>
          </cell>
          <cell r="T4">
            <v>41777</v>
          </cell>
          <cell r="U4">
            <v>41778</v>
          </cell>
          <cell r="V4">
            <v>41779</v>
          </cell>
          <cell r="W4">
            <v>41780</v>
          </cell>
          <cell r="X4">
            <v>41781</v>
          </cell>
          <cell r="Y4">
            <v>41782</v>
          </cell>
          <cell r="Z4">
            <v>41783</v>
          </cell>
          <cell r="AA4">
            <v>41784</v>
          </cell>
          <cell r="AB4">
            <v>41785</v>
          </cell>
          <cell r="AC4">
            <v>41786</v>
          </cell>
          <cell r="AD4">
            <v>41787</v>
          </cell>
          <cell r="AE4">
            <v>41788</v>
          </cell>
          <cell r="AF4">
            <v>41789</v>
          </cell>
          <cell r="AG4">
            <v>41790</v>
          </cell>
        </row>
        <row r="29">
          <cell r="C29">
            <v>3754.5522966666654</v>
          </cell>
          <cell r="D29">
            <v>3827.4075266666659</v>
          </cell>
          <cell r="E29">
            <v>3809.110276666664</v>
          </cell>
          <cell r="F29">
            <v>3744.2574409649101</v>
          </cell>
          <cell r="G29">
            <v>3880.421190057471</v>
          </cell>
          <cell r="H29">
            <v>3900.0892812643679</v>
          </cell>
          <cell r="I29">
            <v>3913.935386666667</v>
          </cell>
          <cell r="J29">
            <v>3910.3339600000008</v>
          </cell>
          <cell r="K29">
            <v>3911.8522666666649</v>
          </cell>
          <cell r="L29">
            <v>3889.4697849999998</v>
          </cell>
          <cell r="M29">
            <v>3753.7203449999997</v>
          </cell>
          <cell r="N29">
            <v>3884.0230600000004</v>
          </cell>
          <cell r="O29">
            <v>3868.3909000000003</v>
          </cell>
          <cell r="P29">
            <v>3865.3932799999993</v>
          </cell>
          <cell r="Q29">
            <v>3881.4936666666672</v>
          </cell>
          <cell r="R29">
            <v>3845.8879583333351</v>
          </cell>
          <cell r="S29">
            <v>3789.6677716666668</v>
          </cell>
          <cell r="T29">
            <v>3755.8780850000012</v>
          </cell>
          <cell r="U29">
            <v>3859.516516449276</v>
          </cell>
          <cell r="V29">
            <v>3930.2849366666692</v>
          </cell>
          <cell r="W29">
            <v>3930.1219449999994</v>
          </cell>
          <cell r="X29">
            <v>3905.6614683333328</v>
          </cell>
          <cell r="Y29">
            <v>3896.1233349999975</v>
          </cell>
          <cell r="Z29">
            <v>3809.1675833333338</v>
          </cell>
          <cell r="AA29">
            <v>3820.5667533333353</v>
          </cell>
          <cell r="AB29">
            <v>3849.0238033333349</v>
          </cell>
          <cell r="AC29">
            <v>3807.7542883333358</v>
          </cell>
          <cell r="AD29">
            <v>3868.3960166666679</v>
          </cell>
          <cell r="AE29">
            <v>3929.8773233333332</v>
          </cell>
          <cell r="AF29">
            <v>3918.6069000000002</v>
          </cell>
          <cell r="AG29">
            <v>3873.6657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41777</v>
          </cell>
        </row>
      </sheetData>
      <sheetData sheetId="9"/>
      <sheetData sheetId="10">
        <row r="7">
          <cell r="B7">
            <v>41777</v>
          </cell>
        </row>
      </sheetData>
      <sheetData sheetId="11">
        <row r="7">
          <cell r="B7">
            <v>41777</v>
          </cell>
        </row>
      </sheetData>
      <sheetData sheetId="12">
        <row r="7">
          <cell r="B7">
            <v>41777</v>
          </cell>
        </row>
      </sheetData>
      <sheetData sheetId="13">
        <row r="7">
          <cell r="B7">
            <v>41777</v>
          </cell>
        </row>
      </sheetData>
      <sheetData sheetId="14">
        <row r="36">
          <cell r="B36">
            <v>244.50025449387073</v>
          </cell>
        </row>
      </sheetData>
      <sheetData sheetId="15"/>
      <sheetData sheetId="16">
        <row r="8">
          <cell r="B8">
            <v>41777</v>
          </cell>
        </row>
        <row r="12">
          <cell r="C12">
            <v>157.603878333333</v>
          </cell>
        </row>
        <row r="13">
          <cell r="C13">
            <v>148.64636999999999</v>
          </cell>
        </row>
        <row r="14">
          <cell r="C14">
            <v>149.48482999999999</v>
          </cell>
        </row>
        <row r="15">
          <cell r="C15">
            <v>150.15573000000001</v>
          </cell>
        </row>
        <row r="16">
          <cell r="C16">
            <v>149.978295</v>
          </cell>
        </row>
        <row r="17">
          <cell r="C17">
            <v>149.64787999999999</v>
          </cell>
        </row>
        <row r="18">
          <cell r="C18">
            <v>143.454941666667</v>
          </cell>
        </row>
        <row r="19">
          <cell r="C19">
            <v>147.446</v>
          </cell>
        </row>
        <row r="20">
          <cell r="C20">
            <v>160.36000000000001</v>
          </cell>
        </row>
        <row r="21">
          <cell r="C21">
            <v>160.36000000000001</v>
          </cell>
        </row>
        <row r="22">
          <cell r="C22">
            <v>159.572666666667</v>
          </cell>
        </row>
        <row r="23">
          <cell r="C23">
            <v>160.36000000000001</v>
          </cell>
        </row>
        <row r="24">
          <cell r="C24">
            <v>162.02142000000001</v>
          </cell>
        </row>
        <row r="25">
          <cell r="C25">
            <v>160.475855</v>
          </cell>
        </row>
        <row r="26">
          <cell r="C26">
            <v>160.36000000000001</v>
          </cell>
        </row>
        <row r="27">
          <cell r="C27">
            <v>154.45500000000001</v>
          </cell>
        </row>
        <row r="28">
          <cell r="C28">
            <v>160.36000000000001</v>
          </cell>
        </row>
        <row r="29">
          <cell r="C29">
            <v>160.36000000000001</v>
          </cell>
        </row>
        <row r="30">
          <cell r="C30">
            <v>160.36000000000001</v>
          </cell>
        </row>
        <row r="31">
          <cell r="C31">
            <v>160.36000000000001</v>
          </cell>
        </row>
        <row r="32">
          <cell r="C32">
            <v>160.36000000000001</v>
          </cell>
        </row>
        <row r="33">
          <cell r="C33">
            <v>160.36000000000001</v>
          </cell>
        </row>
        <row r="34">
          <cell r="C34">
            <v>160.36000000000001</v>
          </cell>
        </row>
        <row r="35">
          <cell r="C35">
            <v>158.975218333333</v>
          </cell>
        </row>
      </sheetData>
      <sheetData sheetId="17">
        <row r="36">
          <cell r="I36">
            <v>286.64357910568219</v>
          </cell>
        </row>
      </sheetData>
      <sheetData sheetId="18">
        <row r="36">
          <cell r="G36">
            <v>563.79581666666661</v>
          </cell>
        </row>
      </sheetData>
      <sheetData sheetId="19"/>
      <sheetData sheetId="20"/>
      <sheetData sheetId="21"/>
      <sheetData sheetId="22"/>
      <sheetData sheetId="23">
        <row r="36">
          <cell r="E36">
            <v>330.28799999999995</v>
          </cell>
        </row>
      </sheetData>
      <sheetData sheetId="24"/>
      <sheetData sheetId="25"/>
      <sheetData sheetId="26"/>
      <sheetData sheetId="27">
        <row r="36">
          <cell r="H36">
            <v>625.83999999999992</v>
          </cell>
        </row>
      </sheetData>
      <sheetData sheetId="28"/>
      <sheetData sheetId="29"/>
      <sheetData sheetId="30"/>
      <sheetData sheetId="31"/>
      <sheetData sheetId="32">
        <row r="36">
          <cell r="E36">
            <v>309.91673878510051</v>
          </cell>
        </row>
      </sheetData>
      <sheetData sheetId="33">
        <row r="12">
          <cell r="S12">
            <v>16.399999999999999</v>
          </cell>
        </row>
      </sheetData>
      <sheetData sheetId="34">
        <row r="36">
          <cell r="E36">
            <v>199.71526121489953</v>
          </cell>
        </row>
      </sheetData>
      <sheetData sheetId="35">
        <row r="36">
          <cell r="E36">
            <v>305.28000000000003</v>
          </cell>
        </row>
      </sheetData>
      <sheetData sheetId="36"/>
      <sheetData sheetId="37">
        <row r="36">
          <cell r="E36">
            <v>386.86399999999992</v>
          </cell>
        </row>
      </sheetData>
      <sheetData sheetId="38">
        <row r="36">
          <cell r="E36">
            <v>13.034639199999999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41778</v>
          </cell>
        </row>
      </sheetData>
      <sheetData sheetId="9"/>
      <sheetData sheetId="10">
        <row r="7">
          <cell r="B7">
            <v>41778</v>
          </cell>
        </row>
      </sheetData>
      <sheetData sheetId="11">
        <row r="7">
          <cell r="B7">
            <v>41778</v>
          </cell>
        </row>
      </sheetData>
      <sheetData sheetId="12">
        <row r="7">
          <cell r="B7">
            <v>41778</v>
          </cell>
        </row>
      </sheetData>
      <sheetData sheetId="13">
        <row r="7">
          <cell r="B7">
            <v>41778</v>
          </cell>
        </row>
      </sheetData>
      <sheetData sheetId="14">
        <row r="36">
          <cell r="B36">
            <v>286.78478544679871</v>
          </cell>
        </row>
      </sheetData>
      <sheetData sheetId="15"/>
      <sheetData sheetId="16">
        <row r="8">
          <cell r="B8">
            <v>41778</v>
          </cell>
        </row>
        <row r="12">
          <cell r="C12">
            <v>153.06324833333301</v>
          </cell>
        </row>
        <row r="13">
          <cell r="C13">
            <v>150.970028333333</v>
          </cell>
        </row>
        <row r="14">
          <cell r="C14">
            <v>148.379434782609</v>
          </cell>
        </row>
        <row r="15">
          <cell r="C15">
            <v>144.84050833333299</v>
          </cell>
        </row>
        <row r="16">
          <cell r="C16">
            <v>157.809</v>
          </cell>
        </row>
        <row r="17">
          <cell r="C17">
            <v>152.62559666666701</v>
          </cell>
        </row>
        <row r="18">
          <cell r="C18">
            <v>157.87237166666699</v>
          </cell>
        </row>
        <row r="19">
          <cell r="C19">
            <v>157.809</v>
          </cell>
        </row>
        <row r="20">
          <cell r="C20">
            <v>162.14880666666701</v>
          </cell>
        </row>
        <row r="21">
          <cell r="C21">
            <v>158.8886</v>
          </cell>
        </row>
        <row r="22">
          <cell r="C22">
            <v>166.10666333333299</v>
          </cell>
        </row>
        <row r="23">
          <cell r="C23">
            <v>167.09006666666701</v>
          </cell>
        </row>
        <row r="24">
          <cell r="C24">
            <v>167.59781833333301</v>
          </cell>
        </row>
        <row r="25">
          <cell r="C25">
            <v>167.59513000000001</v>
          </cell>
        </row>
        <row r="26">
          <cell r="C26">
            <v>167.27911</v>
          </cell>
        </row>
        <row r="27">
          <cell r="C27">
            <v>167.32561000000001</v>
          </cell>
        </row>
        <row r="28">
          <cell r="C28">
            <v>166.46016499999999</v>
          </cell>
        </row>
        <row r="29">
          <cell r="C29">
            <v>176.889995</v>
          </cell>
        </row>
        <row r="30">
          <cell r="C30">
            <v>164.75494</v>
          </cell>
        </row>
        <row r="31">
          <cell r="C31">
            <v>164.83588</v>
          </cell>
        </row>
        <row r="32">
          <cell r="C32">
            <v>160.190296666667</v>
          </cell>
        </row>
        <row r="33">
          <cell r="C33">
            <v>159.798115</v>
          </cell>
        </row>
        <row r="34">
          <cell r="C34">
            <v>157.809</v>
          </cell>
        </row>
        <row r="35">
          <cell r="C35">
            <v>161.377131666667</v>
          </cell>
        </row>
      </sheetData>
      <sheetData sheetId="17">
        <row r="36">
          <cell r="I36">
            <v>322.74803540236189</v>
          </cell>
        </row>
      </sheetData>
      <sheetData sheetId="18">
        <row r="36">
          <cell r="G36">
            <v>563.72229166666671</v>
          </cell>
        </row>
      </sheetData>
      <sheetData sheetId="19"/>
      <sheetData sheetId="20"/>
      <sheetData sheetId="21"/>
      <sheetData sheetId="22"/>
      <sheetData sheetId="23">
        <row r="36">
          <cell r="E36">
            <v>301.32800000000003</v>
          </cell>
        </row>
      </sheetData>
      <sheetData sheetId="24"/>
      <sheetData sheetId="25"/>
      <sheetData sheetId="26"/>
      <sheetData sheetId="27">
        <row r="36">
          <cell r="H36">
            <v>611.23200000000008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310.43550869869347</v>
          </cell>
        </row>
      </sheetData>
      <sheetData sheetId="33">
        <row r="12">
          <cell r="S12">
            <v>1.76</v>
          </cell>
        </row>
      </sheetData>
      <sheetData sheetId="34">
        <row r="36">
          <cell r="E36">
            <v>199.99649130130749</v>
          </cell>
        </row>
      </sheetData>
      <sheetData sheetId="35">
        <row r="36">
          <cell r="E36">
            <v>310.03199999999998</v>
          </cell>
        </row>
      </sheetData>
      <sheetData sheetId="36"/>
      <sheetData sheetId="37">
        <row r="36">
          <cell r="E36">
            <v>383.96800000000002</v>
          </cell>
        </row>
      </sheetData>
      <sheetData sheetId="38">
        <row r="36">
          <cell r="E36">
            <v>13.239423799999999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41779</v>
          </cell>
        </row>
      </sheetData>
      <sheetData sheetId="9"/>
      <sheetData sheetId="10">
        <row r="7">
          <cell r="B7">
            <v>41779</v>
          </cell>
        </row>
      </sheetData>
      <sheetData sheetId="11">
        <row r="7">
          <cell r="B7">
            <v>41779</v>
          </cell>
        </row>
      </sheetData>
      <sheetData sheetId="12">
        <row r="7">
          <cell r="B7">
            <v>41779</v>
          </cell>
        </row>
      </sheetData>
      <sheetData sheetId="13">
        <row r="7">
          <cell r="B7">
            <v>41779</v>
          </cell>
        </row>
      </sheetData>
      <sheetData sheetId="14">
        <row r="36">
          <cell r="B36">
            <v>292.21932891071026</v>
          </cell>
        </row>
      </sheetData>
      <sheetData sheetId="15"/>
      <sheetData sheetId="16">
        <row r="8">
          <cell r="B8">
            <v>41779</v>
          </cell>
        </row>
        <row r="12">
          <cell r="C12">
            <v>157.809</v>
          </cell>
        </row>
        <row r="13">
          <cell r="C13">
            <v>157.809</v>
          </cell>
        </row>
        <row r="14">
          <cell r="C14">
            <v>157.809</v>
          </cell>
        </row>
        <row r="15">
          <cell r="C15">
            <v>157.809</v>
          </cell>
        </row>
        <row r="16">
          <cell r="C16">
            <v>157.809</v>
          </cell>
        </row>
        <row r="17">
          <cell r="C17">
            <v>157.809</v>
          </cell>
        </row>
        <row r="18">
          <cell r="C18">
            <v>157.809</v>
          </cell>
        </row>
        <row r="19">
          <cell r="C19">
            <v>157.809</v>
          </cell>
        </row>
        <row r="20">
          <cell r="C20">
            <v>161.03772000000001</v>
          </cell>
        </row>
        <row r="21">
          <cell r="C21">
            <v>179.66959499999999</v>
          </cell>
        </row>
        <row r="22">
          <cell r="C22">
            <v>171.83924166666699</v>
          </cell>
        </row>
        <row r="23">
          <cell r="C23">
            <v>167.58430166666699</v>
          </cell>
        </row>
        <row r="24">
          <cell r="C24">
            <v>167.27144999999999</v>
          </cell>
        </row>
        <row r="25">
          <cell r="C25">
            <v>167.29457666666701</v>
          </cell>
        </row>
        <row r="26">
          <cell r="C26">
            <v>167.30582166666699</v>
          </cell>
        </row>
        <row r="27">
          <cell r="C27">
            <v>167.305716666667</v>
          </cell>
        </row>
        <row r="28">
          <cell r="C28">
            <v>169.22064499999999</v>
          </cell>
        </row>
        <row r="29">
          <cell r="C29">
            <v>167.48494666666701</v>
          </cell>
        </row>
        <row r="30">
          <cell r="C30">
            <v>169.94687999999999</v>
          </cell>
        </row>
        <row r="31">
          <cell r="C31">
            <v>174.55264666666699</v>
          </cell>
        </row>
        <row r="32">
          <cell r="C32">
            <v>163.415318333333</v>
          </cell>
        </row>
        <row r="33">
          <cell r="C33">
            <v>161.07250500000001</v>
          </cell>
        </row>
        <row r="34">
          <cell r="C34">
            <v>156.42265166666701</v>
          </cell>
        </row>
        <row r="35">
          <cell r="C35">
            <v>156.38892000000001</v>
          </cell>
        </row>
      </sheetData>
      <sheetData sheetId="17">
        <row r="36">
          <cell r="I36">
            <v>333.24259852949331</v>
          </cell>
        </row>
      </sheetData>
      <sheetData sheetId="18">
        <row r="36">
          <cell r="G36">
            <v>564.30730000000005</v>
          </cell>
        </row>
      </sheetData>
      <sheetData sheetId="19"/>
      <sheetData sheetId="20"/>
      <sheetData sheetId="21"/>
      <sheetData sheetId="22"/>
      <sheetData sheetId="23">
        <row r="36">
          <cell r="E36">
            <v>248.56000000000003</v>
          </cell>
        </row>
      </sheetData>
      <sheetData sheetId="24"/>
      <sheetData sheetId="25"/>
      <sheetData sheetId="26"/>
      <sheetData sheetId="27">
        <row r="36">
          <cell r="H36">
            <v>657.37599999999998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269.59564187648851</v>
          </cell>
        </row>
      </sheetData>
      <sheetData sheetId="33">
        <row r="12">
          <cell r="S12">
            <v>1.3340000000000001</v>
          </cell>
        </row>
      </sheetData>
      <sheetData sheetId="34">
        <row r="36">
          <cell r="E36">
            <v>175.78035812351149</v>
          </cell>
        </row>
      </sheetData>
      <sheetData sheetId="35">
        <row r="36">
          <cell r="E36">
            <v>253.07200000000003</v>
          </cell>
        </row>
      </sheetData>
      <sheetData sheetId="36"/>
      <sheetData sheetId="37">
        <row r="36">
          <cell r="E36">
            <v>330.25599999999997</v>
          </cell>
        </row>
      </sheetData>
      <sheetData sheetId="38">
        <row r="36">
          <cell r="E36">
            <v>13.0783796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41780</v>
          </cell>
        </row>
      </sheetData>
      <sheetData sheetId="9"/>
      <sheetData sheetId="10">
        <row r="7">
          <cell r="B7">
            <v>41780</v>
          </cell>
        </row>
      </sheetData>
      <sheetData sheetId="11">
        <row r="7">
          <cell r="B7">
            <v>41780</v>
          </cell>
        </row>
      </sheetData>
      <sheetData sheetId="12">
        <row r="7">
          <cell r="B7">
            <v>41780</v>
          </cell>
        </row>
      </sheetData>
      <sheetData sheetId="13">
        <row r="7">
          <cell r="B7">
            <v>41780</v>
          </cell>
        </row>
      </sheetData>
      <sheetData sheetId="14">
        <row r="36">
          <cell r="B36">
            <v>294.77000495255703</v>
          </cell>
        </row>
      </sheetData>
      <sheetData sheetId="15"/>
      <sheetData sheetId="16">
        <row r="8">
          <cell r="B8">
            <v>41780</v>
          </cell>
        </row>
        <row r="12">
          <cell r="C12">
            <v>157.29490000000001</v>
          </cell>
        </row>
        <row r="13">
          <cell r="C13">
            <v>157.809</v>
          </cell>
        </row>
        <row r="14">
          <cell r="C14">
            <v>157.809</v>
          </cell>
        </row>
        <row r="15">
          <cell r="C15">
            <v>157.809</v>
          </cell>
        </row>
        <row r="16">
          <cell r="C16">
            <v>159.28079500000001</v>
          </cell>
        </row>
        <row r="17">
          <cell r="C17">
            <v>158.975435</v>
          </cell>
        </row>
        <row r="18">
          <cell r="C18">
            <v>159.081893333333</v>
          </cell>
        </row>
        <row r="19">
          <cell r="C19">
            <v>158.04364833333301</v>
          </cell>
        </row>
        <row r="20">
          <cell r="C20">
            <v>161.379066666667</v>
          </cell>
        </row>
        <row r="21">
          <cell r="C21">
            <v>166.90236999999999</v>
          </cell>
        </row>
        <row r="22">
          <cell r="C22">
            <v>170.22224</v>
          </cell>
        </row>
        <row r="23">
          <cell r="C23">
            <v>172.609735</v>
          </cell>
        </row>
        <row r="24">
          <cell r="C24">
            <v>168.40535666666699</v>
          </cell>
        </row>
        <row r="25">
          <cell r="C25">
            <v>168.42272333333301</v>
          </cell>
        </row>
        <row r="26">
          <cell r="C26">
            <v>168.41800333333299</v>
          </cell>
        </row>
        <row r="27">
          <cell r="C27">
            <v>168.03372833333299</v>
          </cell>
        </row>
        <row r="28">
          <cell r="C28">
            <v>170.21706166666701</v>
          </cell>
        </row>
        <row r="29">
          <cell r="C29">
            <v>165.72608666666699</v>
          </cell>
        </row>
        <row r="30">
          <cell r="C30">
            <v>170.83008166666701</v>
          </cell>
        </row>
        <row r="31">
          <cell r="C31">
            <v>169.43649833333299</v>
          </cell>
        </row>
        <row r="32">
          <cell r="C32">
            <v>171.269035</v>
          </cell>
        </row>
        <row r="33">
          <cell r="C33">
            <v>159.85461333333299</v>
          </cell>
        </row>
        <row r="34">
          <cell r="C34">
            <v>156.3569</v>
          </cell>
        </row>
        <row r="35">
          <cell r="C35">
            <v>155.934773333333</v>
          </cell>
        </row>
      </sheetData>
      <sheetData sheetId="17">
        <row r="36">
          <cell r="I36">
            <v>327.18961996507221</v>
          </cell>
        </row>
      </sheetData>
      <sheetData sheetId="18">
        <row r="36">
          <cell r="G36">
            <v>564.95529999999997</v>
          </cell>
        </row>
      </sheetData>
      <sheetData sheetId="19"/>
      <sheetData sheetId="20"/>
      <sheetData sheetId="21"/>
      <sheetData sheetId="22"/>
      <sheetData sheetId="23">
        <row r="36">
          <cell r="E36">
            <v>246.73599999999993</v>
          </cell>
        </row>
      </sheetData>
      <sheetData sheetId="24"/>
      <sheetData sheetId="25"/>
      <sheetData sheetId="26"/>
      <sheetData sheetId="27">
        <row r="36">
          <cell r="H36">
            <v>641.87199999999996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209.52543319302202</v>
          </cell>
        </row>
      </sheetData>
      <sheetData sheetId="33">
        <row r="12">
          <cell r="S12">
            <v>22.52075</v>
          </cell>
        </row>
      </sheetData>
      <sheetData sheetId="34">
        <row r="36">
          <cell r="E36">
            <v>147.21056680697802</v>
          </cell>
        </row>
      </sheetData>
      <sheetData sheetId="35">
        <row r="36">
          <cell r="E36">
            <v>220.38400000000001</v>
          </cell>
        </row>
      </sheetData>
      <sheetData sheetId="36"/>
      <sheetData sheetId="37">
        <row r="36">
          <cell r="E36">
            <v>314.99200000000002</v>
          </cell>
        </row>
      </sheetData>
      <sheetData sheetId="38">
        <row r="36">
          <cell r="E36">
            <v>13.028674599999999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41781</v>
          </cell>
        </row>
      </sheetData>
      <sheetData sheetId="9"/>
      <sheetData sheetId="10">
        <row r="7">
          <cell r="B7">
            <v>41781</v>
          </cell>
        </row>
      </sheetData>
      <sheetData sheetId="11">
        <row r="7">
          <cell r="B7">
            <v>41781</v>
          </cell>
        </row>
      </sheetData>
      <sheetData sheetId="12">
        <row r="7">
          <cell r="B7">
            <v>41781</v>
          </cell>
        </row>
      </sheetData>
      <sheetData sheetId="13">
        <row r="7">
          <cell r="B7">
            <v>41781</v>
          </cell>
        </row>
      </sheetData>
      <sheetData sheetId="14">
        <row r="36">
          <cell r="B36">
            <v>282.64418207885029</v>
          </cell>
        </row>
      </sheetData>
      <sheetData sheetId="15"/>
      <sheetData sheetId="16">
        <row r="8">
          <cell r="B8">
            <v>41781</v>
          </cell>
        </row>
        <row r="12">
          <cell r="C12">
            <v>155.91153499999999</v>
          </cell>
        </row>
        <row r="13">
          <cell r="C13">
            <v>155.90104666666701</v>
          </cell>
        </row>
        <row r="14">
          <cell r="C14">
            <v>155.91030833333301</v>
          </cell>
        </row>
        <row r="15">
          <cell r="C15">
            <v>156.112828333333</v>
          </cell>
        </row>
        <row r="16">
          <cell r="C16">
            <v>157.809</v>
          </cell>
        </row>
        <row r="17">
          <cell r="C17">
            <v>161.696</v>
          </cell>
        </row>
        <row r="18">
          <cell r="C18">
            <v>157.45662666666701</v>
          </cell>
        </row>
        <row r="19">
          <cell r="C19">
            <v>158.16258166666699</v>
          </cell>
        </row>
        <row r="20">
          <cell r="C20">
            <v>166.74289166666699</v>
          </cell>
        </row>
        <row r="21">
          <cell r="C21">
            <v>168.263115</v>
          </cell>
        </row>
        <row r="22">
          <cell r="C22">
            <v>168.35134333333301</v>
          </cell>
        </row>
        <row r="23">
          <cell r="C23">
            <v>168.312301666667</v>
          </cell>
        </row>
        <row r="24">
          <cell r="C24">
            <v>168.293933333333</v>
          </cell>
        </row>
        <row r="25">
          <cell r="C25">
            <v>168.34157166666699</v>
          </cell>
        </row>
        <row r="26">
          <cell r="C26">
            <v>168.97641666666701</v>
          </cell>
        </row>
        <row r="27">
          <cell r="C27">
            <v>168.49831499999999</v>
          </cell>
        </row>
        <row r="28">
          <cell r="C28">
            <v>160.84968333333299</v>
          </cell>
        </row>
        <row r="29">
          <cell r="C29">
            <v>158.83217500000001</v>
          </cell>
        </row>
        <row r="30">
          <cell r="C30">
            <v>169.431858333333</v>
          </cell>
        </row>
        <row r="31">
          <cell r="C31">
            <v>170.35080833333299</v>
          </cell>
        </row>
        <row r="32">
          <cell r="C32">
            <v>167.29405</v>
          </cell>
        </row>
        <row r="33">
          <cell r="C33">
            <v>159.99717833333301</v>
          </cell>
        </row>
        <row r="34">
          <cell r="C34">
            <v>157.809</v>
          </cell>
        </row>
        <row r="35">
          <cell r="C35">
            <v>156.3569</v>
          </cell>
        </row>
      </sheetData>
      <sheetData sheetId="17">
        <row r="36">
          <cell r="I36">
            <v>343.08100837475484</v>
          </cell>
        </row>
      </sheetData>
      <sheetData sheetId="18">
        <row r="36">
          <cell r="G36">
            <v>564.29610000000002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231.952</v>
          </cell>
        </row>
      </sheetData>
      <sheetData sheetId="24"/>
      <sheetData sheetId="25"/>
      <sheetData sheetId="26"/>
      <sheetData sheetId="27">
        <row r="36">
          <cell r="H36">
            <v>632.54399999999998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188.68355212431703</v>
          </cell>
        </row>
      </sheetData>
      <sheetData sheetId="33">
        <row r="12">
          <cell r="S12">
            <v>22.736000000000001</v>
          </cell>
        </row>
      </sheetData>
      <sheetData sheetId="34">
        <row r="36">
          <cell r="E36">
            <v>122.132447875683</v>
          </cell>
        </row>
      </sheetData>
      <sheetData sheetId="35">
        <row r="36">
          <cell r="E36">
            <v>159.91999999999999</v>
          </cell>
        </row>
      </sheetData>
      <sheetData sheetId="36"/>
      <sheetData sheetId="37">
        <row r="36">
          <cell r="E36">
            <v>251.84</v>
          </cell>
        </row>
      </sheetData>
      <sheetData sheetId="38">
        <row r="36">
          <cell r="E36">
            <v>12.9690286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41782</v>
          </cell>
        </row>
      </sheetData>
      <sheetData sheetId="9"/>
      <sheetData sheetId="10">
        <row r="7">
          <cell r="B7">
            <v>41782</v>
          </cell>
        </row>
      </sheetData>
      <sheetData sheetId="11">
        <row r="7">
          <cell r="B7">
            <v>41782</v>
          </cell>
        </row>
      </sheetData>
      <sheetData sheetId="12">
        <row r="7">
          <cell r="B7">
            <v>41782</v>
          </cell>
        </row>
      </sheetData>
      <sheetData sheetId="13">
        <row r="7">
          <cell r="B7">
            <v>41782</v>
          </cell>
        </row>
      </sheetData>
      <sheetData sheetId="14">
        <row r="36">
          <cell r="B36">
            <v>263.63127674181823</v>
          </cell>
        </row>
      </sheetData>
      <sheetData sheetId="15"/>
      <sheetData sheetId="16">
        <row r="8">
          <cell r="B8">
            <v>41782</v>
          </cell>
        </row>
        <row r="12">
          <cell r="C12">
            <v>158.88287500000001</v>
          </cell>
        </row>
        <row r="13">
          <cell r="C13">
            <v>152.66243666666699</v>
          </cell>
        </row>
        <row r="14">
          <cell r="C14">
            <v>158.57279333333301</v>
          </cell>
        </row>
        <row r="15">
          <cell r="C15">
            <v>156.22146000000001</v>
          </cell>
        </row>
        <row r="16">
          <cell r="C16">
            <v>156.3569</v>
          </cell>
        </row>
        <row r="17">
          <cell r="C17">
            <v>156.46668</v>
          </cell>
        </row>
        <row r="18">
          <cell r="C18">
            <v>157.809</v>
          </cell>
        </row>
        <row r="19">
          <cell r="C19">
            <v>157.29793333333299</v>
          </cell>
        </row>
        <row r="20">
          <cell r="C20">
            <v>163.02598499999999</v>
          </cell>
        </row>
        <row r="21">
          <cell r="C21">
            <v>167.24571333333299</v>
          </cell>
        </row>
        <row r="22">
          <cell r="C22">
            <v>166.142503333333</v>
          </cell>
        </row>
        <row r="23">
          <cell r="C23">
            <v>170.098418333333</v>
          </cell>
        </row>
        <row r="24">
          <cell r="C24">
            <v>168.04753333333301</v>
          </cell>
        </row>
        <row r="25">
          <cell r="C25">
            <v>167.619595</v>
          </cell>
        </row>
        <row r="26">
          <cell r="C26">
            <v>168.29045833333299</v>
          </cell>
        </row>
        <row r="27">
          <cell r="C27">
            <v>170.854848333333</v>
          </cell>
        </row>
        <row r="28">
          <cell r="C28">
            <v>170.41630499999999</v>
          </cell>
        </row>
        <row r="29">
          <cell r="C29">
            <v>164.04369500000001</v>
          </cell>
        </row>
        <row r="30">
          <cell r="C30">
            <v>165.74208833333299</v>
          </cell>
        </row>
        <row r="31">
          <cell r="C31">
            <v>166.57213666666701</v>
          </cell>
        </row>
        <row r="32">
          <cell r="C32">
            <v>160.759668333333</v>
          </cell>
        </row>
        <row r="33">
          <cell r="C33">
            <v>160.53678833333299</v>
          </cell>
        </row>
        <row r="34">
          <cell r="C34">
            <v>156.3569</v>
          </cell>
        </row>
        <row r="35">
          <cell r="C35">
            <v>156.10061999999999</v>
          </cell>
        </row>
      </sheetData>
      <sheetData sheetId="17">
        <row r="36">
          <cell r="I36">
            <v>285.74807480368099</v>
          </cell>
        </row>
      </sheetData>
      <sheetData sheetId="18">
        <row r="36">
          <cell r="G36">
            <v>565.02578333333327</v>
          </cell>
        </row>
      </sheetData>
      <sheetData sheetId="19"/>
      <sheetData sheetId="20"/>
      <sheetData sheetId="21"/>
      <sheetData sheetId="22"/>
      <sheetData sheetId="23">
        <row r="36">
          <cell r="E36">
            <v>234.39999999999995</v>
          </cell>
        </row>
      </sheetData>
      <sheetData sheetId="24"/>
      <sheetData sheetId="25"/>
      <sheetData sheetId="26"/>
      <sheetData sheetId="27">
        <row r="36">
          <cell r="H36">
            <v>629.02399999999989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256.01396542117544</v>
          </cell>
        </row>
      </sheetData>
      <sheetData sheetId="33">
        <row r="12">
          <cell r="S12">
            <v>16.96</v>
          </cell>
        </row>
      </sheetData>
      <sheetData sheetId="34">
        <row r="36">
          <cell r="E36">
            <v>176.01803457882551</v>
          </cell>
        </row>
      </sheetData>
      <sheetData sheetId="35">
        <row r="36">
          <cell r="E36">
            <v>253.72800000000001</v>
          </cell>
        </row>
      </sheetData>
      <sheetData sheetId="36"/>
      <sheetData sheetId="37">
        <row r="36">
          <cell r="E36">
            <v>367.79199999999997</v>
          </cell>
        </row>
      </sheetData>
      <sheetData sheetId="38">
        <row r="36">
          <cell r="E36">
            <v>26.170676599999997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41783</v>
          </cell>
        </row>
      </sheetData>
      <sheetData sheetId="9"/>
      <sheetData sheetId="10">
        <row r="7">
          <cell r="B7">
            <v>41783</v>
          </cell>
        </row>
      </sheetData>
      <sheetData sheetId="11">
        <row r="7">
          <cell r="B7">
            <v>41783</v>
          </cell>
        </row>
      </sheetData>
      <sheetData sheetId="12">
        <row r="7">
          <cell r="B7">
            <v>41783</v>
          </cell>
        </row>
      </sheetData>
      <sheetData sheetId="13">
        <row r="7">
          <cell r="B7">
            <v>41783</v>
          </cell>
        </row>
      </sheetData>
      <sheetData sheetId="14">
        <row r="36">
          <cell r="B36">
            <v>246.01463622711742</v>
          </cell>
        </row>
      </sheetData>
      <sheetData sheetId="15"/>
      <sheetData sheetId="16">
        <row r="8">
          <cell r="B8">
            <v>41783</v>
          </cell>
        </row>
        <row r="12">
          <cell r="C12">
            <v>160.47572</v>
          </cell>
        </row>
        <row r="13">
          <cell r="C13">
            <v>157.90339666666699</v>
          </cell>
        </row>
        <row r="14">
          <cell r="C14">
            <v>155.962193333334</v>
          </cell>
        </row>
        <row r="15">
          <cell r="C15">
            <v>150.75979000000001</v>
          </cell>
        </row>
        <row r="16">
          <cell r="C16">
            <v>154.595971666667</v>
          </cell>
        </row>
        <row r="17">
          <cell r="C17">
            <v>156.59290833333301</v>
          </cell>
        </row>
        <row r="18">
          <cell r="C18">
            <v>155.94838666666701</v>
          </cell>
        </row>
        <row r="19">
          <cell r="C19">
            <v>156.047541666667</v>
          </cell>
        </row>
        <row r="20">
          <cell r="C20">
            <v>157.16278666666699</v>
          </cell>
        </row>
        <row r="21">
          <cell r="C21">
            <v>157.82721833333301</v>
          </cell>
        </row>
        <row r="22">
          <cell r="C22">
            <v>158.32342</v>
          </cell>
        </row>
        <row r="23">
          <cell r="C23">
            <v>159.270095</v>
          </cell>
        </row>
        <row r="24">
          <cell r="C24">
            <v>160.448248333333</v>
          </cell>
        </row>
        <row r="25">
          <cell r="C25">
            <v>157.81254166666699</v>
          </cell>
        </row>
        <row r="26">
          <cell r="C26">
            <v>156.55942833333299</v>
          </cell>
        </row>
        <row r="27">
          <cell r="C27">
            <v>156.59805499999999</v>
          </cell>
        </row>
        <row r="28">
          <cell r="C28">
            <v>156.13657333333299</v>
          </cell>
        </row>
        <row r="29">
          <cell r="C29">
            <v>165.86093666666699</v>
          </cell>
        </row>
        <row r="30">
          <cell r="C30">
            <v>162.473941666667</v>
          </cell>
        </row>
        <row r="31">
          <cell r="C31">
            <v>170.19699333333301</v>
          </cell>
        </row>
        <row r="32">
          <cell r="C32">
            <v>169.08397333333301</v>
          </cell>
        </row>
        <row r="33">
          <cell r="C33">
            <v>158.81635333333301</v>
          </cell>
        </row>
        <row r="34">
          <cell r="C34">
            <v>156.50210999999999</v>
          </cell>
        </row>
        <row r="35">
          <cell r="C35">
            <v>157.809</v>
          </cell>
        </row>
      </sheetData>
      <sheetData sheetId="17">
        <row r="36">
          <cell r="I36">
            <v>287.24500000000006</v>
          </cell>
        </row>
      </sheetData>
      <sheetData sheetId="18">
        <row r="36">
          <cell r="G36">
            <v>555.81850833333328</v>
          </cell>
        </row>
      </sheetData>
      <sheetData sheetId="19"/>
      <sheetData sheetId="20"/>
      <sheetData sheetId="21"/>
      <sheetData sheetId="22"/>
      <sheetData sheetId="23">
        <row r="36">
          <cell r="E36">
            <v>293.48800000000006</v>
          </cell>
        </row>
      </sheetData>
      <sheetData sheetId="24"/>
      <sheetData sheetId="25"/>
      <sheetData sheetId="26"/>
      <sheetData sheetId="27">
        <row r="36">
          <cell r="H36">
            <v>610.27200000000016</v>
          </cell>
        </row>
      </sheetData>
      <sheetData sheetId="28"/>
      <sheetData sheetId="29"/>
      <sheetData sheetId="30"/>
      <sheetData sheetId="31"/>
      <sheetData sheetId="32">
        <row r="36">
          <cell r="E36">
            <v>248.89662595986451</v>
          </cell>
        </row>
      </sheetData>
      <sheetData sheetId="33">
        <row r="12">
          <cell r="S12">
            <v>8.9439999999999991</v>
          </cell>
        </row>
      </sheetData>
      <sheetData sheetId="34">
        <row r="36">
          <cell r="E36">
            <v>171.61537404013652</v>
          </cell>
        </row>
      </sheetData>
      <sheetData sheetId="35">
        <row r="36">
          <cell r="E36">
            <v>270.57599999999996</v>
          </cell>
        </row>
      </sheetData>
      <sheetData sheetId="36"/>
      <sheetData sheetId="37">
        <row r="36">
          <cell r="E36">
            <v>359.74400000000003</v>
          </cell>
        </row>
      </sheetData>
      <sheetData sheetId="38">
        <row r="36">
          <cell r="E36">
            <v>21.735002399999996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41784</v>
          </cell>
        </row>
      </sheetData>
      <sheetData sheetId="9"/>
      <sheetData sheetId="10">
        <row r="7">
          <cell r="B7">
            <v>41784</v>
          </cell>
        </row>
      </sheetData>
      <sheetData sheetId="11">
        <row r="7">
          <cell r="B7">
            <v>41784</v>
          </cell>
        </row>
      </sheetData>
      <sheetData sheetId="12">
        <row r="7">
          <cell r="B7">
            <v>41784</v>
          </cell>
        </row>
      </sheetData>
      <sheetData sheetId="13">
        <row r="7">
          <cell r="B7">
            <v>41784</v>
          </cell>
        </row>
      </sheetData>
      <sheetData sheetId="14">
        <row r="36">
          <cell r="B36">
            <v>256.31195156911821</v>
          </cell>
        </row>
      </sheetData>
      <sheetData sheetId="15"/>
      <sheetData sheetId="16">
        <row r="8">
          <cell r="B8">
            <v>41784</v>
          </cell>
        </row>
        <row r="12">
          <cell r="C12">
            <v>155.92636166666699</v>
          </cell>
        </row>
        <row r="13">
          <cell r="C13">
            <v>157.809</v>
          </cell>
        </row>
        <row r="14">
          <cell r="C14">
            <v>157.809</v>
          </cell>
        </row>
        <row r="15">
          <cell r="C15">
            <v>154.35880166666701</v>
          </cell>
        </row>
        <row r="16">
          <cell r="C16">
            <v>154.35558666666699</v>
          </cell>
        </row>
        <row r="17">
          <cell r="C17">
            <v>161.49318333333301</v>
          </cell>
        </row>
        <row r="18">
          <cell r="C18">
            <v>156.977673333333</v>
          </cell>
        </row>
        <row r="19">
          <cell r="C19">
            <v>155.63983666666701</v>
          </cell>
        </row>
        <row r="20">
          <cell r="C20">
            <v>155.66582666666699</v>
          </cell>
        </row>
        <row r="21">
          <cell r="C21">
            <v>158.59594000000001</v>
          </cell>
        </row>
        <row r="22">
          <cell r="C22">
            <v>159.77159166666701</v>
          </cell>
        </row>
        <row r="23">
          <cell r="C23">
            <v>160.33357166666701</v>
          </cell>
        </row>
        <row r="24">
          <cell r="C24">
            <v>159.74683999999999</v>
          </cell>
        </row>
        <row r="25">
          <cell r="C25">
            <v>158.40439166666701</v>
          </cell>
        </row>
        <row r="26">
          <cell r="C26">
            <v>156.84311333333301</v>
          </cell>
        </row>
        <row r="27">
          <cell r="C27">
            <v>157.809</v>
          </cell>
        </row>
        <row r="28">
          <cell r="C28">
            <v>157.20395833333299</v>
          </cell>
        </row>
        <row r="29">
          <cell r="C29">
            <v>157.58665999999999</v>
          </cell>
        </row>
        <row r="30">
          <cell r="C30">
            <v>171.931715</v>
          </cell>
        </row>
        <row r="31">
          <cell r="C31">
            <v>171.850775</v>
          </cell>
        </row>
        <row r="32">
          <cell r="C32">
            <v>167.43379666666701</v>
          </cell>
        </row>
        <row r="33">
          <cell r="C33">
            <v>157.809</v>
          </cell>
        </row>
        <row r="34">
          <cell r="C34">
            <v>157.40213</v>
          </cell>
        </row>
        <row r="35">
          <cell r="C35">
            <v>157.809</v>
          </cell>
        </row>
      </sheetData>
      <sheetData sheetId="17">
        <row r="36">
          <cell r="I36">
            <v>287.13404357753774</v>
          </cell>
        </row>
      </sheetData>
      <sheetData sheetId="18">
        <row r="36">
          <cell r="G36">
            <v>213.08033333333336</v>
          </cell>
        </row>
      </sheetData>
      <sheetData sheetId="19"/>
      <sheetData sheetId="20"/>
      <sheetData sheetId="21"/>
      <sheetData sheetId="22"/>
      <sheetData sheetId="23">
        <row r="36">
          <cell r="E36">
            <v>313.63200000000006</v>
          </cell>
        </row>
      </sheetData>
      <sheetData sheetId="24"/>
      <sheetData sheetId="25"/>
      <sheetData sheetId="26"/>
      <sheetData sheetId="27">
        <row r="36">
          <cell r="H36">
            <v>635.95199999999988</v>
          </cell>
        </row>
      </sheetData>
      <sheetData sheetId="28"/>
      <sheetData sheetId="29"/>
      <sheetData sheetId="30"/>
      <sheetData sheetId="31"/>
      <sheetData sheetId="32">
        <row r="36">
          <cell r="E36">
            <v>235.35816633606657</v>
          </cell>
        </row>
      </sheetData>
      <sheetData sheetId="33">
        <row r="12">
          <cell r="S12">
            <v>24</v>
          </cell>
        </row>
      </sheetData>
      <sheetData sheetId="34">
        <row r="36">
          <cell r="E36">
            <v>158.113833663935</v>
          </cell>
        </row>
      </sheetData>
      <sheetData sheetId="35">
        <row r="36">
          <cell r="E36">
            <v>223.71200000000005</v>
          </cell>
        </row>
      </sheetData>
      <sheetData sheetId="36"/>
      <sheetData sheetId="37">
        <row r="36">
          <cell r="E36">
            <v>296.84800000000007</v>
          </cell>
        </row>
      </sheetData>
      <sheetData sheetId="38">
        <row r="36">
          <cell r="E36">
            <v>26.478847599999995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41785</v>
          </cell>
        </row>
      </sheetData>
      <sheetData sheetId="9"/>
      <sheetData sheetId="10">
        <row r="7">
          <cell r="B7">
            <v>41785</v>
          </cell>
        </row>
      </sheetData>
      <sheetData sheetId="11">
        <row r="7">
          <cell r="B7">
            <v>41785</v>
          </cell>
        </row>
      </sheetData>
      <sheetData sheetId="12">
        <row r="7">
          <cell r="B7">
            <v>41785</v>
          </cell>
        </row>
      </sheetData>
      <sheetData sheetId="13">
        <row r="7">
          <cell r="B7">
            <v>41785</v>
          </cell>
        </row>
      </sheetData>
      <sheetData sheetId="14">
        <row r="36">
          <cell r="B36">
            <v>265.83512154608496</v>
          </cell>
        </row>
      </sheetData>
      <sheetData sheetId="15"/>
      <sheetData sheetId="16">
        <row r="8">
          <cell r="B8">
            <v>41785</v>
          </cell>
        </row>
        <row r="12">
          <cell r="C12">
            <v>154.89925666666699</v>
          </cell>
        </row>
        <row r="13">
          <cell r="C13">
            <v>157.53092000000001</v>
          </cell>
        </row>
        <row r="14">
          <cell r="C14">
            <v>155.36000000000001</v>
          </cell>
        </row>
        <row r="15">
          <cell r="C15">
            <v>155.949285</v>
          </cell>
        </row>
        <row r="16">
          <cell r="C16">
            <v>155.36519999999999</v>
          </cell>
        </row>
        <row r="17">
          <cell r="C17">
            <v>153.234178333334</v>
          </cell>
        </row>
        <row r="18">
          <cell r="C18">
            <v>155.36000000000001</v>
          </cell>
        </row>
        <row r="19">
          <cell r="C19">
            <v>155.36519999999999</v>
          </cell>
        </row>
        <row r="20">
          <cell r="C20">
            <v>163.84315000000001</v>
          </cell>
        </row>
        <row r="21">
          <cell r="C21">
            <v>169.843318333333</v>
          </cell>
        </row>
        <row r="22">
          <cell r="C22">
            <v>168.37225333333299</v>
          </cell>
        </row>
        <row r="23">
          <cell r="C23">
            <v>168.09557333333299</v>
          </cell>
        </row>
        <row r="24">
          <cell r="C24">
            <v>167.38037333333301</v>
          </cell>
        </row>
        <row r="25">
          <cell r="C25">
            <v>167.32514333333299</v>
          </cell>
        </row>
        <row r="26">
          <cell r="C26">
            <v>167.082271666667</v>
          </cell>
        </row>
        <row r="27">
          <cell r="C27">
            <v>158.825516666667</v>
          </cell>
        </row>
        <row r="28">
          <cell r="C28">
            <v>158.58497333333301</v>
          </cell>
        </row>
        <row r="29">
          <cell r="C29">
            <v>155.609141666667</v>
          </cell>
        </row>
        <row r="30">
          <cell r="C30">
            <v>164.361056666667</v>
          </cell>
        </row>
        <row r="31">
          <cell r="C31">
            <v>165.80638166666699</v>
          </cell>
        </row>
        <row r="32">
          <cell r="C32">
            <v>159.943913333333</v>
          </cell>
        </row>
        <row r="33">
          <cell r="C33">
            <v>155.36519999999999</v>
          </cell>
        </row>
        <row r="34">
          <cell r="C34">
            <v>155.36519999999999</v>
          </cell>
        </row>
        <row r="35">
          <cell r="C35">
            <v>160.156296666667</v>
          </cell>
        </row>
      </sheetData>
      <sheetData sheetId="17">
        <row r="36">
          <cell r="I36">
            <v>328.96997291824897</v>
          </cell>
        </row>
      </sheetData>
      <sheetData sheetId="18">
        <row r="36">
          <cell r="G36">
            <v>536.38380833333326</v>
          </cell>
        </row>
      </sheetData>
      <sheetData sheetId="19"/>
      <sheetData sheetId="20"/>
      <sheetData sheetId="21"/>
      <sheetData sheetId="22"/>
      <sheetData sheetId="23">
        <row r="36">
          <cell r="E36">
            <v>200.70400000000004</v>
          </cell>
        </row>
      </sheetData>
      <sheetData sheetId="24"/>
      <sheetData sheetId="25"/>
      <sheetData sheetId="26"/>
      <sheetData sheetId="27">
        <row r="36">
          <cell r="H36">
            <v>610.97600000000011</v>
          </cell>
        </row>
      </sheetData>
      <sheetData sheetId="28"/>
      <sheetData sheetId="29"/>
      <sheetData sheetId="30"/>
      <sheetData sheetId="31"/>
      <sheetData sheetId="32">
        <row r="36">
          <cell r="E36">
            <v>280.59413824321007</v>
          </cell>
        </row>
      </sheetData>
      <sheetData sheetId="33">
        <row r="12">
          <cell r="S12">
            <v>24.208000000000002</v>
          </cell>
        </row>
      </sheetData>
      <sheetData sheetId="34">
        <row r="36">
          <cell r="E36">
            <v>190.66986175679048</v>
          </cell>
        </row>
      </sheetData>
      <sheetData sheetId="35">
        <row r="36">
          <cell r="E36">
            <v>286.608</v>
          </cell>
        </row>
      </sheetData>
      <sheetData sheetId="36"/>
      <sheetData sheetId="37">
        <row r="36">
          <cell r="E36">
            <v>363.98400000000004</v>
          </cell>
        </row>
      </sheetData>
      <sheetData sheetId="38">
        <row r="36">
          <cell r="E36">
            <v>23.0869784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41786</v>
          </cell>
        </row>
      </sheetData>
      <sheetData sheetId="9"/>
      <sheetData sheetId="10">
        <row r="7">
          <cell r="B7">
            <v>41786</v>
          </cell>
        </row>
      </sheetData>
      <sheetData sheetId="11">
        <row r="7">
          <cell r="B7">
            <v>41786</v>
          </cell>
        </row>
      </sheetData>
      <sheetData sheetId="12">
        <row r="7">
          <cell r="B7">
            <v>41786</v>
          </cell>
        </row>
      </sheetData>
      <sheetData sheetId="13">
        <row r="7">
          <cell r="B7">
            <v>41786</v>
          </cell>
        </row>
      </sheetData>
      <sheetData sheetId="14">
        <row r="36">
          <cell r="B36">
            <v>274.38411593858092</v>
          </cell>
        </row>
      </sheetData>
      <sheetData sheetId="15"/>
      <sheetData sheetId="16">
        <row r="8">
          <cell r="B8">
            <v>41786</v>
          </cell>
        </row>
        <row r="12">
          <cell r="C12">
            <v>150.96525666666699</v>
          </cell>
        </row>
        <row r="13">
          <cell r="C13">
            <v>150.80903499999999</v>
          </cell>
        </row>
        <row r="14">
          <cell r="C14">
            <v>148.36089999999999</v>
          </cell>
        </row>
        <row r="15">
          <cell r="C15">
            <v>155.36000000000001</v>
          </cell>
        </row>
        <row r="16">
          <cell r="C16">
            <v>155.36000000000001</v>
          </cell>
        </row>
        <row r="17">
          <cell r="C17">
            <v>155.39663833333299</v>
          </cell>
        </row>
        <row r="18">
          <cell r="C18">
            <v>155.36000000000001</v>
          </cell>
        </row>
        <row r="19">
          <cell r="C19">
            <v>155.36000000000001</v>
          </cell>
        </row>
        <row r="20">
          <cell r="C20">
            <v>155.36519999999999</v>
          </cell>
        </row>
        <row r="21">
          <cell r="C21">
            <v>159.732386666667</v>
          </cell>
        </row>
        <row r="22">
          <cell r="C22">
            <v>159.408256666667</v>
          </cell>
        </row>
        <row r="23">
          <cell r="C23">
            <v>167.16813166666699</v>
          </cell>
        </row>
        <row r="24">
          <cell r="C24">
            <v>170.94967500000001</v>
          </cell>
        </row>
        <row r="25">
          <cell r="C25">
            <v>168.80219666666699</v>
          </cell>
        </row>
        <row r="26">
          <cell r="C26">
            <v>170.864925</v>
          </cell>
        </row>
        <row r="27">
          <cell r="C27">
            <v>163.177066666667</v>
          </cell>
        </row>
        <row r="28">
          <cell r="C28">
            <v>161.22371166666699</v>
          </cell>
        </row>
        <row r="29">
          <cell r="C29">
            <v>160.978508333333</v>
          </cell>
        </row>
        <row r="30">
          <cell r="C30">
            <v>158.022866666667</v>
          </cell>
        </row>
        <row r="31">
          <cell r="C31">
            <v>160.744261666667</v>
          </cell>
        </row>
        <row r="32">
          <cell r="C32">
            <v>158.25717333333299</v>
          </cell>
        </row>
        <row r="33">
          <cell r="C33">
            <v>155.36519999999999</v>
          </cell>
        </row>
        <row r="34">
          <cell r="C34">
            <v>155.36084500000001</v>
          </cell>
        </row>
        <row r="35">
          <cell r="C35">
            <v>155.36205333333299</v>
          </cell>
        </row>
      </sheetData>
      <sheetData sheetId="17">
        <row r="36">
          <cell r="I36">
            <v>287.12419551585918</v>
          </cell>
        </row>
      </sheetData>
      <sheetData sheetId="18">
        <row r="36">
          <cell r="G36">
            <v>563.23552500000005</v>
          </cell>
        </row>
      </sheetData>
      <sheetData sheetId="19"/>
      <sheetData sheetId="20"/>
      <sheetData sheetId="21"/>
      <sheetData sheetId="22"/>
      <sheetData sheetId="23">
        <row r="36">
          <cell r="E36">
            <v>121.36000000000001</v>
          </cell>
        </row>
      </sheetData>
      <sheetData sheetId="24"/>
      <sheetData sheetId="25"/>
      <sheetData sheetId="26"/>
      <sheetData sheetId="27">
        <row r="36">
          <cell r="H36">
            <v>630.19200000000001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322.03291831801243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209.87108168198651</v>
          </cell>
        </row>
      </sheetData>
      <sheetData sheetId="35">
        <row r="36">
          <cell r="E36">
            <v>306.17600000000004</v>
          </cell>
        </row>
      </sheetData>
      <sheetData sheetId="36"/>
      <sheetData sheetId="37">
        <row r="36">
          <cell r="E36">
            <v>433.2</v>
          </cell>
        </row>
      </sheetData>
      <sheetData sheetId="38">
        <row r="36">
          <cell r="E36">
            <v>12.8795596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41760</v>
          </cell>
        </row>
      </sheetData>
      <sheetData sheetId="9"/>
      <sheetData sheetId="10">
        <row r="7">
          <cell r="B7">
            <v>41760</v>
          </cell>
        </row>
      </sheetData>
      <sheetData sheetId="11">
        <row r="7">
          <cell r="B7">
            <v>41760</v>
          </cell>
        </row>
      </sheetData>
      <sheetData sheetId="12">
        <row r="7">
          <cell r="B7">
            <v>41760</v>
          </cell>
        </row>
      </sheetData>
      <sheetData sheetId="13">
        <row r="7">
          <cell r="B7">
            <v>41760</v>
          </cell>
        </row>
      </sheetData>
      <sheetData sheetId="14">
        <row r="36">
          <cell r="B36">
            <v>285.55341184500492</v>
          </cell>
        </row>
      </sheetData>
      <sheetData sheetId="15"/>
      <sheetData sheetId="16">
        <row r="8">
          <cell r="B8">
            <v>41760</v>
          </cell>
        </row>
        <row r="12">
          <cell r="C12">
            <v>155.49</v>
          </cell>
        </row>
        <row r="13">
          <cell r="C13">
            <v>155.49</v>
          </cell>
        </row>
        <row r="14">
          <cell r="C14">
            <v>155.12299999999999</v>
          </cell>
        </row>
        <row r="15">
          <cell r="C15">
            <v>153.98977666666701</v>
          </cell>
        </row>
        <row r="16">
          <cell r="C16">
            <v>153.424905</v>
          </cell>
        </row>
        <row r="17">
          <cell r="C17">
            <v>153.62747833333299</v>
          </cell>
        </row>
        <row r="18">
          <cell r="C18">
            <v>150.65868499999999</v>
          </cell>
        </row>
        <row r="19">
          <cell r="C19">
            <v>152.05279833333299</v>
          </cell>
        </row>
        <row r="20">
          <cell r="C20">
            <v>153.86010999999999</v>
          </cell>
        </row>
        <row r="21">
          <cell r="C21">
            <v>155.169876666666</v>
          </cell>
        </row>
        <row r="22">
          <cell r="C22">
            <v>156.18965333333301</v>
          </cell>
        </row>
        <row r="23">
          <cell r="C23">
            <v>155.840438333333</v>
          </cell>
        </row>
        <row r="24">
          <cell r="C24">
            <v>156.86164833333299</v>
          </cell>
        </row>
        <row r="25">
          <cell r="C25">
            <v>163.53899999999999</v>
          </cell>
        </row>
        <row r="26">
          <cell r="C26">
            <v>155.89292666666699</v>
          </cell>
        </row>
        <row r="27">
          <cell r="C27">
            <v>155.96756833333299</v>
          </cell>
        </row>
        <row r="28">
          <cell r="C28">
            <v>156.70450666666699</v>
          </cell>
        </row>
        <row r="29">
          <cell r="C29">
            <v>159.52762999999999</v>
          </cell>
        </row>
        <row r="30">
          <cell r="C30">
            <v>157.58090999999999</v>
          </cell>
        </row>
        <row r="31">
          <cell r="C31">
            <v>163.98699999999999</v>
          </cell>
        </row>
        <row r="32">
          <cell r="C32">
            <v>166.40884666666699</v>
          </cell>
        </row>
        <row r="33">
          <cell r="C33">
            <v>156.18496833333299</v>
          </cell>
        </row>
        <row r="34">
          <cell r="C34">
            <v>155.49027000000001</v>
          </cell>
        </row>
        <row r="35">
          <cell r="C35">
            <v>155.49029999999999</v>
          </cell>
        </row>
      </sheetData>
      <sheetData sheetId="17">
        <row r="36">
          <cell r="I36">
            <v>286.68368661362871</v>
          </cell>
        </row>
      </sheetData>
      <sheetData sheetId="18">
        <row r="36">
          <cell r="G36">
            <v>564.96596666666665</v>
          </cell>
        </row>
      </sheetData>
      <sheetData sheetId="19"/>
      <sheetData sheetId="20"/>
      <sheetData sheetId="21"/>
      <sheetData sheetId="22"/>
      <sheetData sheetId="23">
        <row r="36">
          <cell r="E36">
            <v>208.91200000000003</v>
          </cell>
        </row>
      </sheetData>
      <sheetData sheetId="24"/>
      <sheetData sheetId="25"/>
      <sheetData sheetId="26"/>
      <sheetData sheetId="27">
        <row r="36">
          <cell r="H36">
            <v>615.16799999999989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197.29404107864949</v>
          </cell>
        </row>
      </sheetData>
      <sheetData sheetId="33">
        <row r="12">
          <cell r="S12">
            <v>23.36</v>
          </cell>
        </row>
      </sheetData>
      <sheetData sheetId="34">
        <row r="36">
          <cell r="E36">
            <v>133.61795892135001</v>
          </cell>
        </row>
      </sheetData>
      <sheetData sheetId="35">
        <row r="36">
          <cell r="E36">
            <v>217.64</v>
          </cell>
        </row>
      </sheetData>
      <sheetData sheetId="36"/>
      <sheetData sheetId="37">
        <row r="36">
          <cell r="E36">
            <v>259.82400000000001</v>
          </cell>
        </row>
      </sheetData>
      <sheetData sheetId="38">
        <row r="36">
          <cell r="E36">
            <v>0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41787</v>
          </cell>
        </row>
      </sheetData>
      <sheetData sheetId="9"/>
      <sheetData sheetId="10">
        <row r="7">
          <cell r="B7">
            <v>41787</v>
          </cell>
        </row>
      </sheetData>
      <sheetData sheetId="11">
        <row r="7">
          <cell r="B7">
            <v>41787</v>
          </cell>
        </row>
      </sheetData>
      <sheetData sheetId="12">
        <row r="7">
          <cell r="B7">
            <v>41787</v>
          </cell>
        </row>
      </sheetData>
      <sheetData sheetId="13">
        <row r="7">
          <cell r="B7">
            <v>41787</v>
          </cell>
        </row>
      </sheetData>
      <sheetData sheetId="14">
        <row r="36">
          <cell r="B36">
            <v>271.04045710852779</v>
          </cell>
        </row>
      </sheetData>
      <sheetData sheetId="15"/>
      <sheetData sheetId="16">
        <row r="8">
          <cell r="B8">
            <v>41787</v>
          </cell>
        </row>
        <row r="12">
          <cell r="C12">
            <v>155.36373333333299</v>
          </cell>
        </row>
        <row r="13">
          <cell r="C13">
            <v>157.116058333333</v>
          </cell>
        </row>
        <row r="14">
          <cell r="C14">
            <v>155.59467000000001</v>
          </cell>
        </row>
        <row r="15">
          <cell r="C15">
            <v>149.75201999999999</v>
          </cell>
        </row>
        <row r="16">
          <cell r="C16">
            <v>149.382106666667</v>
          </cell>
        </row>
        <row r="17">
          <cell r="C17">
            <v>160.06649166666699</v>
          </cell>
        </row>
        <row r="18">
          <cell r="C18">
            <v>155.36519999999999</v>
          </cell>
        </row>
        <row r="19">
          <cell r="C19">
            <v>155.57646666666699</v>
          </cell>
        </row>
        <row r="20">
          <cell r="C20">
            <v>157.80133166666701</v>
          </cell>
        </row>
        <row r="21">
          <cell r="C21">
            <v>163.405</v>
          </cell>
        </row>
        <row r="22">
          <cell r="C22">
            <v>167.15965499999999</v>
          </cell>
        </row>
        <row r="23">
          <cell r="C23">
            <v>168.65375499999999</v>
          </cell>
        </row>
        <row r="24">
          <cell r="C24">
            <v>167.53346166666699</v>
          </cell>
        </row>
        <row r="25">
          <cell r="C25">
            <v>168.20392000000001</v>
          </cell>
        </row>
        <row r="26">
          <cell r="C26">
            <v>166.40581666666699</v>
          </cell>
        </row>
        <row r="27">
          <cell r="C27">
            <v>166.693751666667</v>
          </cell>
        </row>
        <row r="28">
          <cell r="C28">
            <v>170.13596833333301</v>
          </cell>
        </row>
        <row r="29">
          <cell r="C29">
            <v>160.95137500000001</v>
          </cell>
        </row>
        <row r="30">
          <cell r="C30">
            <v>172.25841500000001</v>
          </cell>
        </row>
        <row r="31">
          <cell r="C31">
            <v>168.85050166666699</v>
          </cell>
        </row>
        <row r="32">
          <cell r="C32">
            <v>161.44200333333299</v>
          </cell>
        </row>
        <row r="33">
          <cell r="C33">
            <v>155.36519999999999</v>
          </cell>
        </row>
        <row r="34">
          <cell r="C34">
            <v>159.95391499999999</v>
          </cell>
        </row>
        <row r="35">
          <cell r="C35">
            <v>155.36519999999999</v>
          </cell>
        </row>
      </sheetData>
      <sheetData sheetId="17">
        <row r="36">
          <cell r="I36">
            <v>293.01528273865671</v>
          </cell>
        </row>
      </sheetData>
      <sheetData sheetId="18">
        <row r="36">
          <cell r="G36">
            <v>564.36358333333339</v>
          </cell>
        </row>
      </sheetData>
      <sheetData sheetId="19"/>
      <sheetData sheetId="20"/>
      <sheetData sheetId="21"/>
      <sheetData sheetId="22"/>
      <sheetData sheetId="23">
        <row r="36">
          <cell r="E36">
            <v>117.39200000000001</v>
          </cell>
        </row>
      </sheetData>
      <sheetData sheetId="24"/>
      <sheetData sheetId="25"/>
      <sheetData sheetId="26"/>
      <sheetData sheetId="27">
        <row r="36">
          <cell r="H36">
            <v>614.16</v>
          </cell>
        </row>
      </sheetData>
      <sheetData sheetId="28"/>
      <sheetData sheetId="29"/>
      <sheetData sheetId="30"/>
      <sheetData sheetId="31"/>
      <sheetData sheetId="32">
        <row r="36">
          <cell r="E36">
            <v>271.06712324946648</v>
          </cell>
        </row>
      </sheetData>
      <sheetData sheetId="33">
        <row r="12">
          <cell r="S12">
            <v>22.256</v>
          </cell>
        </row>
      </sheetData>
      <sheetData sheetId="34">
        <row r="36">
          <cell r="E36">
            <v>176.70887675053402</v>
          </cell>
        </row>
      </sheetData>
      <sheetData sheetId="35">
        <row r="36">
          <cell r="E36">
            <v>278.44799999999998</v>
          </cell>
        </row>
      </sheetData>
      <sheetData sheetId="36"/>
      <sheetData sheetId="37">
        <row r="36">
          <cell r="E36">
            <v>354.43200000000002</v>
          </cell>
        </row>
      </sheetData>
      <sheetData sheetId="38">
        <row r="36">
          <cell r="E36">
            <v>16.649186799999999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41788</v>
          </cell>
        </row>
      </sheetData>
      <sheetData sheetId="9"/>
      <sheetData sheetId="10">
        <row r="7">
          <cell r="B7">
            <v>41788</v>
          </cell>
        </row>
      </sheetData>
      <sheetData sheetId="11">
        <row r="7">
          <cell r="B7">
            <v>41788</v>
          </cell>
        </row>
      </sheetData>
      <sheetData sheetId="12">
        <row r="7">
          <cell r="B7">
            <v>41788</v>
          </cell>
        </row>
      </sheetData>
      <sheetData sheetId="13">
        <row r="7">
          <cell r="B7">
            <v>41788</v>
          </cell>
        </row>
      </sheetData>
      <sheetData sheetId="14">
        <row r="36">
          <cell r="B36">
            <v>277.52503079543794</v>
          </cell>
        </row>
      </sheetData>
      <sheetData sheetId="15"/>
      <sheetData sheetId="16">
        <row r="8">
          <cell r="B8">
            <v>41788</v>
          </cell>
        </row>
        <row r="12">
          <cell r="C12">
            <v>155.36519999999999</v>
          </cell>
        </row>
        <row r="13">
          <cell r="C13">
            <v>155.79830000000001</v>
          </cell>
        </row>
        <row r="14">
          <cell r="C14">
            <v>155.36519999999999</v>
          </cell>
        </row>
        <row r="15">
          <cell r="C15">
            <v>155.36519999999999</v>
          </cell>
        </row>
        <row r="16">
          <cell r="C16">
            <v>155.36519999999999</v>
          </cell>
        </row>
        <row r="17">
          <cell r="C17">
            <v>159.774</v>
          </cell>
        </row>
        <row r="18">
          <cell r="C18">
            <v>156.78729999999999</v>
          </cell>
        </row>
        <row r="19">
          <cell r="C19">
            <v>159.37982333333301</v>
          </cell>
        </row>
        <row r="20">
          <cell r="C20">
            <v>165.19149999999999</v>
          </cell>
        </row>
        <row r="21">
          <cell r="C21">
            <v>167.45529999999999</v>
          </cell>
        </row>
        <row r="22">
          <cell r="C22">
            <v>167.49170000000001</v>
          </cell>
        </row>
        <row r="23">
          <cell r="C23">
            <v>166.898</v>
          </cell>
        </row>
        <row r="24">
          <cell r="C24">
            <v>166.97730000000001</v>
          </cell>
        </row>
        <row r="25">
          <cell r="C25">
            <v>166.9529</v>
          </cell>
        </row>
        <row r="26">
          <cell r="C26">
            <v>167.01390000000001</v>
          </cell>
        </row>
        <row r="27">
          <cell r="C27">
            <v>167.22739999999999</v>
          </cell>
        </row>
        <row r="28">
          <cell r="C28">
            <v>170.9408</v>
          </cell>
        </row>
        <row r="29">
          <cell r="C29">
            <v>166.96969999999999</v>
          </cell>
        </row>
        <row r="30">
          <cell r="C30">
            <v>169.6652</v>
          </cell>
        </row>
        <row r="31">
          <cell r="C31">
            <v>166.84309999999999</v>
          </cell>
        </row>
        <row r="32">
          <cell r="C32">
            <v>166.8553</v>
          </cell>
        </row>
        <row r="33">
          <cell r="C33">
            <v>176.48750000000001</v>
          </cell>
        </row>
        <row r="34">
          <cell r="C34">
            <v>165.08449999999999</v>
          </cell>
        </row>
        <row r="35">
          <cell r="C35">
            <v>158.62299999999999</v>
          </cell>
        </row>
      </sheetData>
      <sheetData sheetId="17">
        <row r="36">
          <cell r="I36">
            <v>290.79899782275675</v>
          </cell>
        </row>
      </sheetData>
      <sheetData sheetId="18">
        <row r="36">
          <cell r="G36">
            <v>567.08941666666669</v>
          </cell>
        </row>
      </sheetData>
      <sheetData sheetId="19"/>
      <sheetData sheetId="20"/>
      <sheetData sheetId="21"/>
      <sheetData sheetId="22"/>
      <sheetData sheetId="23">
        <row r="36">
          <cell r="E36">
            <v>163.82399999999998</v>
          </cell>
        </row>
      </sheetData>
      <sheetData sheetId="24"/>
      <sheetData sheetId="25"/>
      <sheetData sheetId="26"/>
      <sheetData sheetId="27">
        <row r="36">
          <cell r="H36">
            <v>608.36800000000017</v>
          </cell>
        </row>
      </sheetData>
      <sheetData sheetId="28"/>
      <sheetData sheetId="29"/>
      <sheetData sheetId="30"/>
      <sheetData sheetId="31"/>
      <sheetData sheetId="32">
        <row r="36">
          <cell r="E36">
            <v>71.822556794741999</v>
          </cell>
        </row>
      </sheetData>
      <sheetData sheetId="33">
        <row r="12">
          <cell r="S12">
            <v>5.1840000000000002</v>
          </cell>
        </row>
      </sheetData>
      <sheetData sheetId="34">
        <row r="36">
          <cell r="E36">
            <v>49.841443205258003</v>
          </cell>
        </row>
      </sheetData>
      <sheetData sheetId="35">
        <row r="36">
          <cell r="E36">
            <v>99.328000000000003</v>
          </cell>
        </row>
      </sheetData>
      <sheetData sheetId="36"/>
      <sheetData sheetId="37">
        <row r="36">
          <cell r="E36">
            <v>131.91999999999996</v>
          </cell>
        </row>
      </sheetData>
      <sheetData sheetId="38">
        <row r="36">
          <cell r="E36">
            <v>12.8020198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41789</v>
          </cell>
        </row>
      </sheetData>
      <sheetData sheetId="9"/>
      <sheetData sheetId="10">
        <row r="7">
          <cell r="B7">
            <v>41789</v>
          </cell>
        </row>
      </sheetData>
      <sheetData sheetId="11">
        <row r="7">
          <cell r="B7">
            <v>41789</v>
          </cell>
        </row>
      </sheetData>
      <sheetData sheetId="12">
        <row r="7">
          <cell r="B7">
            <v>41789</v>
          </cell>
        </row>
      </sheetData>
      <sheetData sheetId="13">
        <row r="7">
          <cell r="B7">
            <v>41789</v>
          </cell>
        </row>
      </sheetData>
      <sheetData sheetId="14">
        <row r="36">
          <cell r="B36">
            <v>254.18045167140502</v>
          </cell>
        </row>
      </sheetData>
      <sheetData sheetId="15"/>
      <sheetData sheetId="16">
        <row r="8">
          <cell r="B8">
            <v>41789</v>
          </cell>
        </row>
        <row r="12">
          <cell r="C12">
            <v>156.3263</v>
          </cell>
        </row>
        <row r="13">
          <cell r="C13">
            <v>155.60230000000001</v>
          </cell>
        </row>
        <row r="14">
          <cell r="C14">
            <v>156.43100000000001</v>
          </cell>
        </row>
        <row r="15">
          <cell r="C15">
            <v>156.43100000000001</v>
          </cell>
        </row>
        <row r="16">
          <cell r="C16">
            <v>156.42060000000001</v>
          </cell>
        </row>
        <row r="17">
          <cell r="C17">
            <v>163.405</v>
          </cell>
        </row>
        <row r="18">
          <cell r="C18">
            <v>155.60230000000001</v>
          </cell>
        </row>
        <row r="19">
          <cell r="C19">
            <v>156.672</v>
          </cell>
        </row>
        <row r="20">
          <cell r="C20">
            <v>164.90039999999999</v>
          </cell>
        </row>
        <row r="21">
          <cell r="C21">
            <v>166.25020000000001</v>
          </cell>
        </row>
        <row r="22">
          <cell r="C22">
            <v>166.03460000000001</v>
          </cell>
        </row>
        <row r="23">
          <cell r="C23">
            <v>165.3663</v>
          </cell>
        </row>
        <row r="24">
          <cell r="C24">
            <v>176.58959999999999</v>
          </cell>
        </row>
        <row r="25">
          <cell r="C25">
            <v>165.12430000000001</v>
          </cell>
        </row>
        <row r="26">
          <cell r="C26">
            <v>176.77600000000001</v>
          </cell>
        </row>
        <row r="27">
          <cell r="C27">
            <v>160.3699</v>
          </cell>
        </row>
        <row r="28">
          <cell r="C28">
            <v>156.83969999999999</v>
          </cell>
        </row>
        <row r="29">
          <cell r="C29">
            <v>156.83969999999999</v>
          </cell>
        </row>
        <row r="30">
          <cell r="C30">
            <v>176.94409999999999</v>
          </cell>
        </row>
        <row r="31">
          <cell r="C31">
            <v>166.19890000000001</v>
          </cell>
        </row>
        <row r="32">
          <cell r="C32">
            <v>178.88560000000001</v>
          </cell>
        </row>
        <row r="33">
          <cell r="C33">
            <v>173.86670000000001</v>
          </cell>
        </row>
        <row r="34">
          <cell r="C34">
            <v>155.36519999999999</v>
          </cell>
        </row>
        <row r="35">
          <cell r="C35">
            <v>155.36519999999999</v>
          </cell>
        </row>
      </sheetData>
      <sheetData sheetId="17">
        <row r="36">
          <cell r="I36">
            <v>211.071</v>
          </cell>
        </row>
      </sheetData>
      <sheetData sheetId="18">
        <row r="36">
          <cell r="G36">
            <v>565.4357500000001</v>
          </cell>
        </row>
      </sheetData>
      <sheetData sheetId="19"/>
      <sheetData sheetId="20"/>
      <sheetData sheetId="21"/>
      <sheetData sheetId="22"/>
      <sheetData sheetId="23">
        <row r="36">
          <cell r="E36">
            <v>166.04799999999997</v>
          </cell>
        </row>
      </sheetData>
      <sheetData sheetId="24"/>
      <sheetData sheetId="25"/>
      <sheetData sheetId="26"/>
      <sheetData sheetId="27">
        <row r="36">
          <cell r="H36">
            <v>614.39999999999986</v>
          </cell>
        </row>
      </sheetData>
      <sheetData sheetId="28"/>
      <sheetData sheetId="29"/>
      <sheetData sheetId="30"/>
      <sheetData sheetId="31"/>
      <sheetData sheetId="32">
        <row r="36">
          <cell r="E36">
            <v>26.666614605584996</v>
          </cell>
        </row>
      </sheetData>
      <sheetData sheetId="33">
        <row r="12">
          <cell r="S12">
            <v>50.591999999999999</v>
          </cell>
        </row>
      </sheetData>
      <sheetData sheetId="34">
        <row r="36">
          <cell r="E36">
            <v>19.349385394414998</v>
          </cell>
        </row>
      </sheetData>
      <sheetData sheetId="35">
        <row r="36">
          <cell r="E36">
            <v>46.928000000000004</v>
          </cell>
        </row>
      </sheetData>
      <sheetData sheetId="36"/>
      <sheetData sheetId="37">
        <row r="36">
          <cell r="E36">
            <v>60.048000000000002</v>
          </cell>
        </row>
      </sheetData>
      <sheetData sheetId="38">
        <row r="36">
          <cell r="E36">
            <v>13.122120000000001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41790</v>
          </cell>
        </row>
      </sheetData>
      <sheetData sheetId="9"/>
      <sheetData sheetId="10">
        <row r="7">
          <cell r="B7">
            <v>41790</v>
          </cell>
        </row>
      </sheetData>
      <sheetData sheetId="11">
        <row r="7">
          <cell r="B7">
            <v>41790</v>
          </cell>
        </row>
      </sheetData>
      <sheetData sheetId="12">
        <row r="7">
          <cell r="B7">
            <v>41790</v>
          </cell>
        </row>
      </sheetData>
      <sheetData sheetId="13">
        <row r="7">
          <cell r="B7">
            <v>41790</v>
          </cell>
        </row>
      </sheetData>
      <sheetData sheetId="14">
        <row r="36">
          <cell r="B36">
            <v>249.97107783937429</v>
          </cell>
        </row>
      </sheetData>
      <sheetData sheetId="15"/>
      <sheetData sheetId="16">
        <row r="12">
          <cell r="C12">
            <v>155.36519999999999</v>
          </cell>
        </row>
        <row r="13">
          <cell r="C13">
            <v>155.36519999999999</v>
          </cell>
        </row>
        <row r="14">
          <cell r="C14">
            <v>155.36519999999999</v>
          </cell>
        </row>
        <row r="15">
          <cell r="C15">
            <v>155.36519999999999</v>
          </cell>
        </row>
        <row r="16">
          <cell r="C16">
            <v>155.36519999999999</v>
          </cell>
        </row>
        <row r="17">
          <cell r="C17">
            <v>156.8501</v>
          </cell>
        </row>
        <row r="18">
          <cell r="C18">
            <v>156.8501</v>
          </cell>
        </row>
        <row r="19">
          <cell r="C19">
            <v>156.86060000000001</v>
          </cell>
        </row>
        <row r="20">
          <cell r="C20">
            <v>164.15469999999999</v>
          </cell>
        </row>
        <row r="21">
          <cell r="C21">
            <v>164.9213</v>
          </cell>
        </row>
        <row r="22">
          <cell r="C22">
            <v>165.01310000000001</v>
          </cell>
        </row>
        <row r="23">
          <cell r="C23">
            <v>165.17009999999999</v>
          </cell>
        </row>
        <row r="24">
          <cell r="C24">
            <v>164.0274</v>
          </cell>
        </row>
        <row r="25">
          <cell r="C25">
            <v>164.066</v>
          </cell>
        </row>
        <row r="26">
          <cell r="C26">
            <v>158.6996</v>
          </cell>
        </row>
        <row r="27">
          <cell r="C27">
            <v>160.33439999999999</v>
          </cell>
        </row>
        <row r="28">
          <cell r="C28">
            <v>157.2483</v>
          </cell>
        </row>
        <row r="29">
          <cell r="C29">
            <v>159.77770000000001</v>
          </cell>
        </row>
        <row r="30">
          <cell r="C30">
            <v>180.20699999999999</v>
          </cell>
        </row>
        <row r="31">
          <cell r="C31">
            <v>165.04400000000001</v>
          </cell>
        </row>
        <row r="32">
          <cell r="C32">
            <v>167.8783</v>
          </cell>
        </row>
        <row r="33">
          <cell r="C33">
            <v>170.47720000000001</v>
          </cell>
        </row>
        <row r="34">
          <cell r="C34">
            <v>163.405</v>
          </cell>
        </row>
        <row r="35">
          <cell r="C35">
            <v>155.85480000000001</v>
          </cell>
        </row>
      </sheetData>
      <sheetData sheetId="17">
        <row r="36">
          <cell r="I36">
            <v>296.86100000000005</v>
          </cell>
        </row>
      </sheetData>
      <sheetData sheetId="18">
        <row r="36">
          <cell r="G36">
            <v>565.84191666666698</v>
          </cell>
        </row>
      </sheetData>
      <sheetData sheetId="19"/>
      <sheetData sheetId="20"/>
      <sheetData sheetId="21"/>
      <sheetData sheetId="22"/>
      <sheetData sheetId="23">
        <row r="36">
          <cell r="E36">
            <v>114.78399999999999</v>
          </cell>
        </row>
      </sheetData>
      <sheetData sheetId="24"/>
      <sheetData sheetId="25"/>
      <sheetData sheetId="26"/>
      <sheetData sheetId="27">
        <row r="36">
          <cell r="H36">
            <v>596.27199999999993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21.536012619314498</v>
          </cell>
        </row>
      </sheetData>
      <sheetData sheetId="33">
        <row r="12">
          <cell r="S12">
            <v>25.008000000000003</v>
          </cell>
        </row>
      </sheetData>
      <sheetData sheetId="34">
        <row r="36">
          <cell r="E36">
            <v>16.799987380685504</v>
          </cell>
        </row>
      </sheetData>
      <sheetData sheetId="35">
        <row r="36">
          <cell r="E36">
            <v>48.544000000000004</v>
          </cell>
        </row>
      </sheetData>
      <sheetData sheetId="36"/>
      <sheetData sheetId="37">
        <row r="36">
          <cell r="E36">
            <v>59.472000000000016</v>
          </cell>
        </row>
      </sheetData>
      <sheetData sheetId="38">
        <row r="36">
          <cell r="E36">
            <v>13.474031400000001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0514"/>
    </sheetNames>
    <sheetDataSet>
      <sheetData sheetId="0">
        <row r="10">
          <cell r="B10">
            <v>41760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41761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0514"/>
    </sheetNames>
    <sheetDataSet>
      <sheetData sheetId="0">
        <row r="10">
          <cell r="B10">
            <v>41762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0514"/>
    </sheetNames>
    <sheetDataSet>
      <sheetData sheetId="0">
        <row r="10">
          <cell r="B10">
            <v>41763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0514"/>
    </sheetNames>
    <sheetDataSet>
      <sheetData sheetId="0">
        <row r="10">
          <cell r="B10">
            <v>41764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0514"/>
    </sheetNames>
    <sheetDataSet>
      <sheetData sheetId="0">
        <row r="10">
          <cell r="B10">
            <v>41765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41761</v>
          </cell>
        </row>
      </sheetData>
      <sheetData sheetId="9"/>
      <sheetData sheetId="10">
        <row r="7">
          <cell r="B7">
            <v>41761</v>
          </cell>
        </row>
      </sheetData>
      <sheetData sheetId="11">
        <row r="7">
          <cell r="B7">
            <v>41761</v>
          </cell>
        </row>
      </sheetData>
      <sheetData sheetId="12">
        <row r="7">
          <cell r="B7">
            <v>41761</v>
          </cell>
        </row>
      </sheetData>
      <sheetData sheetId="13">
        <row r="7">
          <cell r="B7">
            <v>41761</v>
          </cell>
        </row>
      </sheetData>
      <sheetData sheetId="14">
        <row r="36">
          <cell r="B36">
            <v>279.0081796817031</v>
          </cell>
        </row>
      </sheetData>
      <sheetData sheetId="15"/>
      <sheetData sheetId="16">
        <row r="8">
          <cell r="B8">
            <v>41761</v>
          </cell>
        </row>
        <row r="12">
          <cell r="C12">
            <v>155.49029999999999</v>
          </cell>
        </row>
        <row r="13">
          <cell r="C13">
            <v>155.30385166666699</v>
          </cell>
        </row>
        <row r="14">
          <cell r="C14">
            <v>153.56447333333301</v>
          </cell>
        </row>
        <row r="15">
          <cell r="C15">
            <v>153.5642</v>
          </cell>
        </row>
        <row r="16">
          <cell r="C16">
            <v>150.13480000000001</v>
          </cell>
        </row>
        <row r="17">
          <cell r="C17">
            <v>149.53360000000001</v>
          </cell>
        </row>
        <row r="18">
          <cell r="C18">
            <v>149.63570000000001</v>
          </cell>
        </row>
        <row r="19">
          <cell r="C19">
            <v>153.54679999999999</v>
          </cell>
        </row>
        <row r="20">
          <cell r="C20">
            <v>155.49029999999999</v>
          </cell>
        </row>
        <row r="21">
          <cell r="C21">
            <v>158.50059999999999</v>
          </cell>
        </row>
        <row r="22">
          <cell r="C22">
            <v>156.91782833333301</v>
          </cell>
        </row>
        <row r="23">
          <cell r="C23">
            <v>159.97112166666699</v>
          </cell>
        </row>
        <row r="24">
          <cell r="C24">
            <v>163.18104</v>
          </cell>
        </row>
        <row r="25">
          <cell r="C25">
            <v>166.07043833333299</v>
          </cell>
        </row>
        <row r="26">
          <cell r="C26">
            <v>164.392188333333</v>
          </cell>
        </row>
        <row r="27">
          <cell r="C27">
            <v>164.449113333333</v>
          </cell>
        </row>
        <row r="28">
          <cell r="C28">
            <v>165.852601666667</v>
          </cell>
        </row>
        <row r="29">
          <cell r="C29">
            <v>162.95943500000001</v>
          </cell>
        </row>
        <row r="30">
          <cell r="C30">
            <v>172.35521666666699</v>
          </cell>
        </row>
        <row r="31">
          <cell r="C31">
            <v>167.7833</v>
          </cell>
        </row>
        <row r="32">
          <cell r="C32">
            <v>166.29660000000001</v>
          </cell>
        </row>
        <row r="33">
          <cell r="C33">
            <v>170.396218333333</v>
          </cell>
        </row>
        <row r="34">
          <cell r="C34">
            <v>156.5275</v>
          </cell>
        </row>
        <row r="35">
          <cell r="C35">
            <v>155.49029999999999</v>
          </cell>
        </row>
      </sheetData>
      <sheetData sheetId="17">
        <row r="36">
          <cell r="I36">
            <v>285.17800000000005</v>
          </cell>
        </row>
      </sheetData>
      <sheetData sheetId="18">
        <row r="36">
          <cell r="G36">
            <v>564.88300000000004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111.77600000000001</v>
          </cell>
        </row>
      </sheetData>
      <sheetData sheetId="24"/>
      <sheetData sheetId="25"/>
      <sheetData sheetId="26"/>
      <sheetData sheetId="27">
        <row r="36">
          <cell r="H36">
            <v>617.93600000000004</v>
          </cell>
        </row>
      </sheetData>
      <sheetData sheetId="28"/>
      <sheetData sheetId="29"/>
      <sheetData sheetId="30"/>
      <sheetData sheetId="31"/>
      <sheetData sheetId="32">
        <row r="36">
          <cell r="E36">
            <v>230.57581323604546</v>
          </cell>
        </row>
      </sheetData>
      <sheetData sheetId="33">
        <row r="12">
          <cell r="S12">
            <v>42.128</v>
          </cell>
        </row>
      </sheetData>
      <sheetData sheetId="34">
        <row r="36">
          <cell r="E36">
            <v>148.78418676395546</v>
          </cell>
        </row>
      </sheetData>
      <sheetData sheetId="35">
        <row r="36">
          <cell r="E36">
            <v>244.16800000000003</v>
          </cell>
        </row>
      </sheetData>
      <sheetData sheetId="36"/>
      <sheetData sheetId="37">
        <row r="36">
          <cell r="E36">
            <v>330.0800000000001</v>
          </cell>
        </row>
      </sheetData>
      <sheetData sheetId="38">
        <row r="36">
          <cell r="E36">
            <v>0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0514"/>
    </sheetNames>
    <sheetDataSet>
      <sheetData sheetId="0">
        <row r="10">
          <cell r="B10">
            <v>41766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0514"/>
    </sheetNames>
    <sheetDataSet>
      <sheetData sheetId="0">
        <row r="10">
          <cell r="B10">
            <v>41767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0514"/>
    </sheetNames>
    <sheetDataSet>
      <sheetData sheetId="0">
        <row r="10">
          <cell r="B10">
            <v>41768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0514"/>
    </sheetNames>
    <sheetDataSet>
      <sheetData sheetId="0">
        <row r="10">
          <cell r="B10">
            <v>41769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0514"/>
    </sheetNames>
    <sheetDataSet>
      <sheetData sheetId="0">
        <row r="10">
          <cell r="B10">
            <v>41770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0514"/>
    </sheetNames>
    <sheetDataSet>
      <sheetData sheetId="0">
        <row r="10">
          <cell r="B10">
            <v>41771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0514"/>
    </sheetNames>
    <sheetDataSet>
      <sheetData sheetId="0">
        <row r="10">
          <cell r="B10">
            <v>41772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0514"/>
    </sheetNames>
    <sheetDataSet>
      <sheetData sheetId="0">
        <row r="10">
          <cell r="B10">
            <v>41773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514"/>
    </sheetNames>
    <sheetDataSet>
      <sheetData sheetId="0">
        <row r="10">
          <cell r="B10">
            <v>41774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514"/>
    </sheetNames>
    <sheetDataSet>
      <sheetData sheetId="0">
        <row r="10">
          <cell r="B10">
            <v>41775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41762</v>
          </cell>
        </row>
      </sheetData>
      <sheetData sheetId="9"/>
      <sheetData sheetId="10">
        <row r="7">
          <cell r="B7">
            <v>41762</v>
          </cell>
        </row>
      </sheetData>
      <sheetData sheetId="11">
        <row r="7">
          <cell r="B7">
            <v>41762</v>
          </cell>
        </row>
      </sheetData>
      <sheetData sheetId="12">
        <row r="7">
          <cell r="B7">
            <v>41762</v>
          </cell>
        </row>
      </sheetData>
      <sheetData sheetId="13">
        <row r="7">
          <cell r="B7">
            <v>41762</v>
          </cell>
        </row>
      </sheetData>
      <sheetData sheetId="14">
        <row r="36">
          <cell r="B36">
            <v>295.37436333267772</v>
          </cell>
        </row>
      </sheetData>
      <sheetData sheetId="15"/>
      <sheetData sheetId="16">
        <row r="8">
          <cell r="B8">
            <v>41762</v>
          </cell>
        </row>
        <row r="12">
          <cell r="C12">
            <v>155.49029999999999</v>
          </cell>
        </row>
        <row r="13">
          <cell r="C13">
            <v>155.829986666667</v>
          </cell>
        </row>
        <row r="14">
          <cell r="C14">
            <v>155.95359500000001</v>
          </cell>
        </row>
        <row r="15">
          <cell r="C15">
            <v>155.49029999999999</v>
          </cell>
        </row>
        <row r="16">
          <cell r="C16">
            <v>155.96220333333301</v>
          </cell>
        </row>
        <row r="17">
          <cell r="C17">
            <v>155.91642833333299</v>
          </cell>
        </row>
        <row r="18">
          <cell r="C18">
            <v>155.91222500000001</v>
          </cell>
        </row>
        <row r="19">
          <cell r="C19">
            <v>155.92081833333299</v>
          </cell>
        </row>
        <row r="20">
          <cell r="C20">
            <v>156.38022000000001</v>
          </cell>
        </row>
        <row r="21">
          <cell r="C21">
            <v>156.423315</v>
          </cell>
        </row>
        <row r="22">
          <cell r="C22">
            <v>159.89592999999999</v>
          </cell>
        </row>
        <row r="23">
          <cell r="C23">
            <v>159.89077333333299</v>
          </cell>
        </row>
        <row r="24">
          <cell r="C24">
            <v>163.53899999999999</v>
          </cell>
        </row>
        <row r="25">
          <cell r="C25">
            <v>163.53899999999999</v>
          </cell>
        </row>
        <row r="26">
          <cell r="C26">
            <v>163.53899999999999</v>
          </cell>
        </row>
        <row r="27">
          <cell r="C27">
            <v>159.91409999999999</v>
          </cell>
        </row>
        <row r="28">
          <cell r="C28">
            <v>156.834233333333</v>
          </cell>
        </row>
        <row r="29">
          <cell r="C29">
            <v>157.018153333333</v>
          </cell>
        </row>
        <row r="30">
          <cell r="C30">
            <v>165.60455999999999</v>
          </cell>
        </row>
        <row r="31">
          <cell r="C31">
            <v>165.96766666666699</v>
          </cell>
        </row>
        <row r="32">
          <cell r="C32">
            <v>162.61002999999999</v>
          </cell>
        </row>
        <row r="33">
          <cell r="C33">
            <v>159.80254333333301</v>
          </cell>
        </row>
        <row r="34">
          <cell r="C34">
            <v>155.85109499999999</v>
          </cell>
        </row>
        <row r="35">
          <cell r="C35">
            <v>155.82480000000001</v>
          </cell>
        </row>
      </sheetData>
      <sheetData sheetId="17">
        <row r="36">
          <cell r="I36">
            <v>284.44050000000004</v>
          </cell>
        </row>
      </sheetData>
      <sheetData sheetId="18">
        <row r="36">
          <cell r="G36">
            <v>566.29933333333338</v>
          </cell>
        </row>
      </sheetData>
      <sheetData sheetId="19"/>
      <sheetData sheetId="20"/>
      <sheetData sheetId="21"/>
      <sheetData sheetId="22"/>
      <sheetData sheetId="23">
        <row r="36">
          <cell r="E36">
            <v>337.88800000000003</v>
          </cell>
        </row>
      </sheetData>
      <sheetData sheetId="24"/>
      <sheetData sheetId="25"/>
      <sheetData sheetId="26"/>
      <sheetData sheetId="27">
        <row r="36">
          <cell r="H36">
            <v>602.16</v>
          </cell>
        </row>
      </sheetData>
      <sheetData sheetId="28"/>
      <sheetData sheetId="29"/>
      <sheetData sheetId="30"/>
      <sheetData sheetId="31"/>
      <sheetData sheetId="32">
        <row r="36">
          <cell r="E36">
            <v>152.78205000109799</v>
          </cell>
        </row>
      </sheetData>
      <sheetData sheetId="33">
        <row r="12">
          <cell r="S12">
            <v>41.167999999999999</v>
          </cell>
        </row>
      </sheetData>
      <sheetData sheetId="34">
        <row r="36">
          <cell r="E36">
            <v>105.61794999890201</v>
          </cell>
        </row>
      </sheetData>
      <sheetData sheetId="35">
        <row r="36">
          <cell r="E36">
            <v>158.98400000000001</v>
          </cell>
        </row>
      </sheetData>
      <sheetData sheetId="36"/>
      <sheetData sheetId="37">
        <row r="36">
          <cell r="E36">
            <v>237.27999999999997</v>
          </cell>
        </row>
      </sheetData>
      <sheetData sheetId="38">
        <row r="36">
          <cell r="E36">
            <v>6.8453726000000001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514"/>
    </sheetNames>
    <sheetDataSet>
      <sheetData sheetId="0">
        <row r="10">
          <cell r="B10">
            <v>41776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514"/>
    </sheetNames>
    <sheetDataSet>
      <sheetData sheetId="0">
        <row r="10">
          <cell r="B10">
            <v>41777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514"/>
    </sheetNames>
    <sheetDataSet>
      <sheetData sheetId="0">
        <row r="10">
          <cell r="B10">
            <v>41778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514"/>
    </sheetNames>
    <sheetDataSet>
      <sheetData sheetId="0">
        <row r="10">
          <cell r="B10">
            <v>41779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514"/>
    </sheetNames>
    <sheetDataSet>
      <sheetData sheetId="0">
        <row r="10">
          <cell r="B10">
            <v>41780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0514"/>
    </sheetNames>
    <sheetDataSet>
      <sheetData sheetId="0">
        <row r="10">
          <cell r="B10">
            <v>41781</v>
          </cell>
        </row>
        <row r="114">
          <cell r="N114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0514"/>
    </sheetNames>
    <sheetDataSet>
      <sheetData sheetId="0">
        <row r="10">
          <cell r="B10">
            <v>41782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0514"/>
    </sheetNames>
    <sheetDataSet>
      <sheetData sheetId="0">
        <row r="10">
          <cell r="B10">
            <v>41783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514"/>
    </sheetNames>
    <sheetDataSet>
      <sheetData sheetId="0">
        <row r="10">
          <cell r="B10">
            <v>41784</v>
          </cell>
        </row>
        <row r="114">
          <cell r="N114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0514"/>
    </sheetNames>
    <sheetDataSet>
      <sheetData sheetId="0">
        <row r="10">
          <cell r="B10">
            <v>41785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41763</v>
          </cell>
        </row>
      </sheetData>
      <sheetData sheetId="9"/>
      <sheetData sheetId="10">
        <row r="7">
          <cell r="B7">
            <v>41763</v>
          </cell>
        </row>
      </sheetData>
      <sheetData sheetId="11">
        <row r="7">
          <cell r="B7">
            <v>41763</v>
          </cell>
        </row>
      </sheetData>
      <sheetData sheetId="12">
        <row r="7">
          <cell r="B7">
            <v>41763</v>
          </cell>
        </row>
      </sheetData>
      <sheetData sheetId="13">
        <row r="7">
          <cell r="B7">
            <v>41763</v>
          </cell>
        </row>
      </sheetData>
      <sheetData sheetId="14">
        <row r="36">
          <cell r="B36">
            <v>266.29874008995432</v>
          </cell>
        </row>
      </sheetData>
      <sheetData sheetId="15"/>
      <sheetData sheetId="16">
        <row r="8">
          <cell r="B8">
            <v>41763</v>
          </cell>
        </row>
        <row r="12">
          <cell r="C12">
            <v>155.79031499999999</v>
          </cell>
        </row>
        <row r="13">
          <cell r="C13">
            <v>155.74898596491201</v>
          </cell>
        </row>
        <row r="14">
          <cell r="C14">
            <v>161.89174</v>
          </cell>
        </row>
        <row r="15">
          <cell r="C15">
            <v>155.769521666667</v>
          </cell>
        </row>
        <row r="16">
          <cell r="C16">
            <v>155.769573333333</v>
          </cell>
        </row>
        <row r="17">
          <cell r="C17">
            <v>155.04486333333301</v>
          </cell>
        </row>
        <row r="18">
          <cell r="C18">
            <v>149.94654333333301</v>
          </cell>
        </row>
        <row r="19">
          <cell r="C19">
            <v>143.993936666667</v>
          </cell>
        </row>
        <row r="20">
          <cell r="C20">
            <v>149.711158333333</v>
          </cell>
        </row>
        <row r="21">
          <cell r="C21">
            <v>150.274746666667</v>
          </cell>
        </row>
        <row r="22">
          <cell r="C22">
            <v>155.49</v>
          </cell>
        </row>
        <row r="23">
          <cell r="C23">
            <v>155.922378333333</v>
          </cell>
        </row>
        <row r="24">
          <cell r="C24">
            <v>155.70901166666701</v>
          </cell>
        </row>
        <row r="25">
          <cell r="C25">
            <v>155.87347</v>
          </cell>
        </row>
        <row r="26">
          <cell r="C26">
            <v>155.91171</v>
          </cell>
        </row>
        <row r="27">
          <cell r="C27">
            <v>155.92470666666699</v>
          </cell>
        </row>
        <row r="28">
          <cell r="C28">
            <v>155.95021499999999</v>
          </cell>
        </row>
        <row r="29">
          <cell r="C29">
            <v>159.74872999999999</v>
          </cell>
        </row>
        <row r="30">
          <cell r="C30">
            <v>163.15446333333301</v>
          </cell>
        </row>
        <row r="31">
          <cell r="C31">
            <v>164.43592000000001</v>
          </cell>
        </row>
        <row r="32">
          <cell r="C32">
            <v>163.53968333333299</v>
          </cell>
        </row>
        <row r="33">
          <cell r="C33">
            <v>157.67546833333299</v>
          </cell>
        </row>
        <row r="34">
          <cell r="C34">
            <v>155.49</v>
          </cell>
        </row>
        <row r="35">
          <cell r="C35">
            <v>155.49029999999999</v>
          </cell>
        </row>
      </sheetData>
      <sheetData sheetId="17">
        <row r="36">
          <cell r="I36">
            <v>285.73899999999998</v>
          </cell>
        </row>
      </sheetData>
      <sheetData sheetId="18">
        <row r="36">
          <cell r="G36">
            <v>541.78133333333324</v>
          </cell>
        </row>
      </sheetData>
      <sheetData sheetId="19"/>
      <sheetData sheetId="20"/>
      <sheetData sheetId="21"/>
      <sheetData sheetId="22"/>
      <sheetData sheetId="23">
        <row r="36">
          <cell r="E36">
            <v>341.64799999999997</v>
          </cell>
        </row>
      </sheetData>
      <sheetData sheetId="24"/>
      <sheetData sheetId="25"/>
      <sheetData sheetId="26"/>
      <sheetData sheetId="27">
        <row r="36">
          <cell r="H36">
            <v>624.60799999999995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241.28213953613553</v>
          </cell>
        </row>
      </sheetData>
      <sheetData sheetId="33">
        <row r="12">
          <cell r="S12">
            <v>41.842500000000001</v>
          </cell>
        </row>
      </sheetData>
      <sheetData sheetId="34">
        <row r="36">
          <cell r="E36">
            <v>165.8858604638645</v>
          </cell>
        </row>
      </sheetData>
      <sheetData sheetId="35">
        <row r="36">
          <cell r="E36">
            <v>248.26400000000001</v>
          </cell>
        </row>
      </sheetData>
      <sheetData sheetId="36"/>
      <sheetData sheetId="37">
        <row r="36">
          <cell r="E36">
            <v>327.26400000000001</v>
          </cell>
        </row>
      </sheetData>
      <sheetData sheetId="38">
        <row r="36">
          <cell r="E36">
            <v>12.0445156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0514"/>
    </sheetNames>
    <sheetDataSet>
      <sheetData sheetId="0">
        <row r="10">
          <cell r="B10">
            <v>41786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0514"/>
    </sheetNames>
    <sheetDataSet>
      <sheetData sheetId="0">
        <row r="10">
          <cell r="B10">
            <v>41787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0514"/>
    </sheetNames>
    <sheetDataSet>
      <sheetData sheetId="0">
        <row r="10">
          <cell r="B10">
            <v>41788</v>
          </cell>
        </row>
        <row r="114">
          <cell r="N114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0514"/>
    </sheetNames>
    <sheetDataSet>
      <sheetData sheetId="0">
        <row r="10">
          <cell r="B10">
            <v>41789</v>
          </cell>
        </row>
        <row r="114">
          <cell r="N114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41790</v>
          </cell>
        </row>
        <row r="114">
          <cell r="N114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41764</v>
          </cell>
        </row>
      </sheetData>
      <sheetData sheetId="9"/>
      <sheetData sheetId="10">
        <row r="7">
          <cell r="B7">
            <v>41764</v>
          </cell>
        </row>
      </sheetData>
      <sheetData sheetId="11">
        <row r="7">
          <cell r="B7">
            <v>41764</v>
          </cell>
        </row>
      </sheetData>
      <sheetData sheetId="12">
        <row r="7">
          <cell r="B7">
            <v>41764</v>
          </cell>
        </row>
      </sheetData>
      <sheetData sheetId="13">
        <row r="7">
          <cell r="B7">
            <v>41764</v>
          </cell>
        </row>
      </sheetData>
      <sheetData sheetId="14">
        <row r="36">
          <cell r="B36">
            <v>304.18944678681243</v>
          </cell>
        </row>
      </sheetData>
      <sheetData sheetId="15"/>
      <sheetData sheetId="16">
        <row r="8">
          <cell r="B8">
            <v>41764</v>
          </cell>
        </row>
        <row r="12">
          <cell r="C12">
            <v>149.94982666666701</v>
          </cell>
        </row>
        <row r="13">
          <cell r="C13">
            <v>149.53079333333301</v>
          </cell>
        </row>
        <row r="14">
          <cell r="C14">
            <v>157.03</v>
          </cell>
        </row>
        <row r="15">
          <cell r="C15">
            <v>154.92525499999999</v>
          </cell>
        </row>
        <row r="16">
          <cell r="C16">
            <v>156.77701999999999</v>
          </cell>
        </row>
        <row r="17">
          <cell r="C17">
            <v>156.42807999999999</v>
          </cell>
        </row>
        <row r="18">
          <cell r="C18">
            <v>157.03</v>
          </cell>
        </row>
        <row r="19">
          <cell r="C19">
            <v>157.03</v>
          </cell>
        </row>
        <row r="20">
          <cell r="C20">
            <v>166.82517999999999</v>
          </cell>
        </row>
        <row r="21">
          <cell r="C21">
            <v>164.80942833333299</v>
          </cell>
        </row>
        <row r="22">
          <cell r="C22">
            <v>171.73267000000001</v>
          </cell>
        </row>
        <row r="23">
          <cell r="C23">
            <v>172.22568000000001</v>
          </cell>
        </row>
        <row r="24">
          <cell r="C24">
            <v>167.10291000000001</v>
          </cell>
        </row>
        <row r="25">
          <cell r="C25">
            <v>168.550221666667</v>
          </cell>
        </row>
        <row r="26">
          <cell r="C26">
            <v>169.51148333333299</v>
          </cell>
        </row>
        <row r="27">
          <cell r="C27">
            <v>167.03655172413801</v>
          </cell>
        </row>
        <row r="28">
          <cell r="C28">
            <v>164.87040500000001</v>
          </cell>
        </row>
        <row r="29">
          <cell r="C29">
            <v>159.92857333333299</v>
          </cell>
        </row>
        <row r="30">
          <cell r="C30">
            <v>166.76726333333301</v>
          </cell>
        </row>
        <row r="31">
          <cell r="C31">
            <v>169.04306333333301</v>
          </cell>
        </row>
        <row r="32">
          <cell r="C32">
            <v>162.22678500000001</v>
          </cell>
        </row>
        <row r="33">
          <cell r="C33">
            <v>157.03</v>
          </cell>
        </row>
        <row r="34">
          <cell r="C34">
            <v>157.03</v>
          </cell>
        </row>
        <row r="35">
          <cell r="C35">
            <v>157.03</v>
          </cell>
        </row>
      </sheetData>
      <sheetData sheetId="17">
        <row r="36">
          <cell r="I36">
            <v>290.8067959657746</v>
          </cell>
        </row>
      </sheetData>
      <sheetData sheetId="18">
        <row r="36">
          <cell r="G36">
            <v>564.52944166666668</v>
          </cell>
        </row>
      </sheetData>
      <sheetData sheetId="19"/>
      <sheetData sheetId="20"/>
      <sheetData sheetId="21"/>
      <sheetData sheetId="22"/>
      <sheetData sheetId="23">
        <row r="36">
          <cell r="E36">
            <v>326.6880000000001</v>
          </cell>
        </row>
      </sheetData>
      <sheetData sheetId="24"/>
      <sheetData sheetId="25"/>
      <sheetData sheetId="26"/>
      <sheetData sheetId="27">
        <row r="36">
          <cell r="H36">
            <v>623.77600000000007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258.34271495094902</v>
          </cell>
        </row>
      </sheetData>
      <sheetData sheetId="33">
        <row r="12">
          <cell r="S12">
            <v>8.4640000000000004</v>
          </cell>
        </row>
      </sheetData>
      <sheetData sheetId="34">
        <row r="36">
          <cell r="E36">
            <v>175.00128504905149</v>
          </cell>
        </row>
      </sheetData>
      <sheetData sheetId="35">
        <row r="36">
          <cell r="E36">
            <v>226.64800000000002</v>
          </cell>
        </row>
      </sheetData>
      <sheetData sheetId="36"/>
      <sheetData sheetId="37">
        <row r="36">
          <cell r="E36">
            <v>335.76</v>
          </cell>
        </row>
      </sheetData>
      <sheetData sheetId="38">
        <row r="36">
          <cell r="E36">
            <v>5.4595972000000002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41765</v>
          </cell>
        </row>
      </sheetData>
      <sheetData sheetId="9"/>
      <sheetData sheetId="10">
        <row r="7">
          <cell r="B7">
            <v>41765</v>
          </cell>
        </row>
      </sheetData>
      <sheetData sheetId="11">
        <row r="7">
          <cell r="B7">
            <v>41765</v>
          </cell>
        </row>
      </sheetData>
      <sheetData sheetId="12">
        <row r="7">
          <cell r="B7">
            <v>41765</v>
          </cell>
        </row>
      </sheetData>
      <sheetData sheetId="13">
        <row r="7">
          <cell r="B7">
            <v>41765</v>
          </cell>
        </row>
      </sheetData>
      <sheetData sheetId="14">
        <row r="36">
          <cell r="B36">
            <v>285.20063125706514</v>
          </cell>
        </row>
      </sheetData>
      <sheetData sheetId="15"/>
      <sheetData sheetId="16">
        <row r="8">
          <cell r="B8">
            <v>41765</v>
          </cell>
        </row>
        <row r="12">
          <cell r="C12">
            <v>157.03</v>
          </cell>
        </row>
        <row r="13">
          <cell r="C13">
            <v>154.809971186441</v>
          </cell>
        </row>
        <row r="14">
          <cell r="C14">
            <v>154.83453793103499</v>
          </cell>
        </row>
        <row r="15">
          <cell r="C15">
            <v>155.19644500000001</v>
          </cell>
        </row>
        <row r="16">
          <cell r="C16">
            <v>157.03</v>
          </cell>
        </row>
        <row r="17">
          <cell r="C17">
            <v>157.03</v>
          </cell>
        </row>
        <row r="18">
          <cell r="C18">
            <v>157.03</v>
          </cell>
        </row>
        <row r="19">
          <cell r="C19">
            <v>159.23889</v>
          </cell>
        </row>
        <row r="20">
          <cell r="C20">
            <v>168.18646833333301</v>
          </cell>
        </row>
        <row r="21">
          <cell r="C21">
            <v>165.21182999999999</v>
          </cell>
        </row>
        <row r="22">
          <cell r="C22">
            <v>167.95022881355899</v>
          </cell>
        </row>
        <row r="23">
          <cell r="C23">
            <v>169.418485</v>
          </cell>
        </row>
        <row r="24">
          <cell r="C24">
            <v>167.153343333333</v>
          </cell>
        </row>
        <row r="25">
          <cell r="C25">
            <v>166.46941333333299</v>
          </cell>
        </row>
        <row r="26">
          <cell r="C26">
            <v>166.48311000000001</v>
          </cell>
        </row>
        <row r="27">
          <cell r="C27">
            <v>166.31079500000001</v>
          </cell>
        </row>
        <row r="28">
          <cell r="C28">
            <v>169.97003000000001</v>
          </cell>
        </row>
        <row r="29">
          <cell r="C29">
            <v>167.87536499999999</v>
          </cell>
        </row>
        <row r="30">
          <cell r="C30">
            <v>165.97117666666699</v>
          </cell>
        </row>
        <row r="31">
          <cell r="C31">
            <v>169.09143</v>
          </cell>
        </row>
        <row r="32">
          <cell r="C32">
            <v>165.45492166666699</v>
          </cell>
        </row>
        <row r="33">
          <cell r="C33">
            <v>159.78764000000001</v>
          </cell>
        </row>
        <row r="34">
          <cell r="C34">
            <v>157.03</v>
          </cell>
        </row>
        <row r="35">
          <cell r="C35">
            <v>155.52520000000001</v>
          </cell>
        </row>
      </sheetData>
      <sheetData sheetId="17">
        <row r="36">
          <cell r="I36">
            <v>312.65974511299373</v>
          </cell>
        </row>
      </sheetData>
      <sheetData sheetId="18">
        <row r="36">
          <cell r="G36">
            <v>565.30883333333338</v>
          </cell>
        </row>
      </sheetData>
      <sheetData sheetId="19"/>
      <sheetData sheetId="20"/>
      <sheetData sheetId="21"/>
      <sheetData sheetId="22"/>
      <sheetData sheetId="23">
        <row r="36">
          <cell r="E36">
            <v>77.856000000000023</v>
          </cell>
        </row>
      </sheetData>
      <sheetData sheetId="24"/>
      <sheetData sheetId="25"/>
      <sheetData sheetId="26"/>
      <sheetData sheetId="27">
        <row r="36">
          <cell r="H36">
            <v>617.44000000000005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209.73872203003495</v>
          </cell>
        </row>
      </sheetData>
      <sheetData sheetId="33">
        <row r="12">
          <cell r="S12">
            <v>22.880000000000003</v>
          </cell>
        </row>
      </sheetData>
      <sheetData sheetId="34">
        <row r="36">
          <cell r="E36">
            <v>152.46927796996499</v>
          </cell>
        </row>
      </sheetData>
      <sheetData sheetId="35">
        <row r="36">
          <cell r="E36">
            <v>226.75199999999995</v>
          </cell>
        </row>
      </sheetData>
      <sheetData sheetId="36"/>
      <sheetData sheetId="37">
        <row r="36">
          <cell r="E36">
            <v>290.67199999999997</v>
          </cell>
        </row>
      </sheetData>
      <sheetData sheetId="38">
        <row r="36">
          <cell r="E36">
            <v>15.672980600000001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EAAI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41766</v>
          </cell>
        </row>
      </sheetData>
      <sheetData sheetId="9"/>
      <sheetData sheetId="10">
        <row r="7">
          <cell r="B7">
            <v>41766</v>
          </cell>
        </row>
      </sheetData>
      <sheetData sheetId="11">
        <row r="7">
          <cell r="B7">
            <v>41766</v>
          </cell>
        </row>
      </sheetData>
      <sheetData sheetId="12">
        <row r="7">
          <cell r="B7">
            <v>41766</v>
          </cell>
        </row>
      </sheetData>
      <sheetData sheetId="13">
        <row r="7">
          <cell r="B7">
            <v>41766</v>
          </cell>
        </row>
      </sheetData>
      <sheetData sheetId="14">
        <row r="36">
          <cell r="B36">
            <v>292.35686067203403</v>
          </cell>
        </row>
      </sheetData>
      <sheetData sheetId="15"/>
      <sheetData sheetId="16">
        <row r="8">
          <cell r="B8">
            <v>41766</v>
          </cell>
        </row>
        <row r="12">
          <cell r="C12">
            <v>155.52520000000001</v>
          </cell>
        </row>
        <row r="13">
          <cell r="C13">
            <v>157.03</v>
          </cell>
        </row>
        <row r="14">
          <cell r="C14">
            <v>157.03</v>
          </cell>
        </row>
        <row r="15">
          <cell r="C15">
            <v>157.03</v>
          </cell>
        </row>
        <row r="16">
          <cell r="C16">
            <v>157.03</v>
          </cell>
        </row>
        <row r="17">
          <cell r="C17">
            <v>156.89280333333301</v>
          </cell>
        </row>
        <row r="18">
          <cell r="C18">
            <v>156.90816166666701</v>
          </cell>
        </row>
        <row r="19">
          <cell r="C19">
            <v>157.65257</v>
          </cell>
        </row>
        <row r="20">
          <cell r="C20">
            <v>172.32156166666701</v>
          </cell>
        </row>
        <row r="21">
          <cell r="C21">
            <v>165.711768333333</v>
          </cell>
        </row>
        <row r="22">
          <cell r="C22">
            <v>167.70546166666699</v>
          </cell>
        </row>
        <row r="23">
          <cell r="C23">
            <v>168.42759833333301</v>
          </cell>
        </row>
        <row r="24">
          <cell r="C24">
            <v>166.36517166666701</v>
          </cell>
        </row>
        <row r="25">
          <cell r="C25">
            <v>166.359961666667</v>
          </cell>
        </row>
        <row r="26">
          <cell r="C26">
            <v>166.35102000000001</v>
          </cell>
        </row>
        <row r="27">
          <cell r="C27">
            <v>166.33898500000001</v>
          </cell>
        </row>
        <row r="28">
          <cell r="C28">
            <v>166.38610499999999</v>
          </cell>
        </row>
        <row r="29">
          <cell r="C29">
            <v>167.50312666666699</v>
          </cell>
        </row>
        <row r="30">
          <cell r="C30">
            <v>169.18049666666701</v>
          </cell>
        </row>
        <row r="31">
          <cell r="C31">
            <v>167.07211333333299</v>
          </cell>
        </row>
        <row r="32">
          <cell r="C32">
            <v>170.833775</v>
          </cell>
        </row>
        <row r="33">
          <cell r="C33">
            <v>162.37266333333301</v>
          </cell>
        </row>
        <row r="34">
          <cell r="C34">
            <v>158.876843333333</v>
          </cell>
        </row>
        <row r="35">
          <cell r="C35">
            <v>157.03</v>
          </cell>
        </row>
      </sheetData>
      <sheetData sheetId="17">
        <row r="36">
          <cell r="I36">
            <v>337.55629196499081</v>
          </cell>
        </row>
      </sheetData>
      <sheetData sheetId="18">
        <row r="36">
          <cell r="G36">
            <v>564.89425000000006</v>
          </cell>
        </row>
      </sheetData>
      <sheetData sheetId="19"/>
      <sheetData sheetId="20"/>
      <sheetData sheetId="21"/>
      <sheetData sheetId="22"/>
      <sheetData sheetId="23">
        <row r="36">
          <cell r="E36">
            <v>231.392</v>
          </cell>
        </row>
      </sheetData>
      <sheetData sheetId="24"/>
      <sheetData sheetId="25"/>
      <sheetData sheetId="26"/>
      <sheetData sheetId="27">
        <row r="36">
          <cell r="H36">
            <v>616.41599999999994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143.45981147382901</v>
          </cell>
        </row>
      </sheetData>
      <sheetData sheetId="33">
        <row r="12">
          <cell r="S12">
            <v>25.136749999999999</v>
          </cell>
        </row>
      </sheetData>
      <sheetData sheetId="34">
        <row r="36">
          <cell r="E36">
            <v>88.956188526171502</v>
          </cell>
        </row>
      </sheetData>
      <sheetData sheetId="35">
        <row r="36">
          <cell r="E36">
            <v>166.184</v>
          </cell>
        </row>
      </sheetData>
      <sheetData sheetId="36"/>
      <sheetData sheetId="37">
        <row r="36">
          <cell r="E36">
            <v>219.328</v>
          </cell>
        </row>
      </sheetData>
      <sheetData sheetId="38">
        <row r="36">
          <cell r="E36">
            <v>29.485005999999995</v>
          </cell>
        </row>
      </sheetData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topLeftCell="A19" zoomScale="80" zoomScaleNormal="80" workbookViewId="0">
      <selection activeCell="AG42" sqref="AG42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3" width="9.5703125" style="1" customWidth="1"/>
    <col min="34" max="16384" width="9.140625" style="1"/>
  </cols>
  <sheetData>
    <row r="2" spans="1:33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3.5" customHeight="1" x14ac:dyDescent="0.25"/>
    <row r="7" spans="1:33" ht="26.25" customHeight="1" x14ac:dyDescent="0.25">
      <c r="B7" s="8" t="s">
        <v>0</v>
      </c>
    </row>
    <row r="8" spans="1:33" ht="18.75" x14ac:dyDescent="0.25">
      <c r="B8" s="9" t="s">
        <v>1</v>
      </c>
    </row>
    <row r="9" spans="1:33" ht="20.25" x14ac:dyDescent="0.25">
      <c r="B9" s="8" t="str">
        <f>+[1]PEAJE!C8</f>
        <v>PERIODO: 01.MAYO.2014 - 31.MAYO.2014</v>
      </c>
      <c r="C9" s="10"/>
      <c r="D9" s="10"/>
      <c r="E9" s="10"/>
      <c r="F9" s="10"/>
      <c r="G9" s="10"/>
    </row>
    <row r="11" spans="1:33" x14ac:dyDescent="0.25">
      <c r="C11" s="11">
        <f>[2]Sheet1!C4</f>
        <v>41760</v>
      </c>
      <c r="D11" s="11">
        <f>[2]Sheet1!D4</f>
        <v>41761</v>
      </c>
      <c r="E11" s="11">
        <f>[2]Sheet1!E4</f>
        <v>41762</v>
      </c>
      <c r="F11" s="11">
        <f>[2]Sheet1!F4</f>
        <v>41763</v>
      </c>
      <c r="G11" s="11">
        <f>[2]Sheet1!G4</f>
        <v>41764</v>
      </c>
      <c r="H11" s="11">
        <f>[2]Sheet1!H4</f>
        <v>41765</v>
      </c>
      <c r="I11" s="11">
        <f>[2]Sheet1!I4</f>
        <v>41766</v>
      </c>
      <c r="J11" s="11">
        <f>[2]Sheet1!J4</f>
        <v>41767</v>
      </c>
      <c r="K11" s="11">
        <f>[2]Sheet1!K4</f>
        <v>41768</v>
      </c>
      <c r="L11" s="11">
        <f>[2]Sheet1!L4</f>
        <v>41769</v>
      </c>
      <c r="M11" s="11">
        <f>[2]Sheet1!M4</f>
        <v>41770</v>
      </c>
      <c r="N11" s="11">
        <f>[2]Sheet1!N4</f>
        <v>41771</v>
      </c>
      <c r="O11" s="11">
        <f>[2]Sheet1!O4</f>
        <v>41772</v>
      </c>
      <c r="P11" s="11">
        <f>[2]Sheet1!P4</f>
        <v>41773</v>
      </c>
      <c r="Q11" s="11">
        <f>[2]Sheet1!Q4</f>
        <v>41774</v>
      </c>
      <c r="R11" s="11">
        <f>[2]Sheet1!R4</f>
        <v>41775</v>
      </c>
      <c r="S11" s="11">
        <f>[2]Sheet1!S4</f>
        <v>41776</v>
      </c>
      <c r="T11" s="11">
        <f>[2]Sheet1!T4</f>
        <v>41777</v>
      </c>
      <c r="U11" s="11">
        <f>[2]Sheet1!U4</f>
        <v>41778</v>
      </c>
      <c r="V11" s="11">
        <f>[2]Sheet1!V4</f>
        <v>41779</v>
      </c>
      <c r="W11" s="11">
        <f>[2]Sheet1!W4</f>
        <v>41780</v>
      </c>
      <c r="X11" s="11">
        <f>[2]Sheet1!X4</f>
        <v>41781</v>
      </c>
      <c r="Y11" s="11">
        <f>[2]Sheet1!Y4</f>
        <v>41782</v>
      </c>
      <c r="Z11" s="11">
        <f>[2]Sheet1!Z4</f>
        <v>41783</v>
      </c>
      <c r="AA11" s="11">
        <f>[2]Sheet1!AA4</f>
        <v>41784</v>
      </c>
      <c r="AB11" s="11">
        <f>[2]Sheet1!AB4</f>
        <v>41785</v>
      </c>
      <c r="AC11" s="11">
        <f>[2]Sheet1!AC4</f>
        <v>41786</v>
      </c>
      <c r="AD11" s="11">
        <f>[2]Sheet1!AD4</f>
        <v>41787</v>
      </c>
      <c r="AE11" s="11">
        <f>[2]Sheet1!AE4</f>
        <v>41788</v>
      </c>
      <c r="AF11" s="11">
        <f>[2]Sheet1!AF4</f>
        <v>41789</v>
      </c>
      <c r="AG11" s="11">
        <f>[2]Sheet1!AG4</f>
        <v>41790</v>
      </c>
    </row>
    <row r="12" spans="1:33" s="12" customFormat="1" ht="20.100000000000001" customHeight="1" x14ac:dyDescent="0.25">
      <c r="B12" s="13" t="s">
        <v>2</v>
      </c>
      <c r="C12" s="14">
        <f>[3]RESUMEN!$B$7</f>
        <v>41760</v>
      </c>
      <c r="D12" s="14">
        <f>[4]RESUMEN!$B$7</f>
        <v>41761</v>
      </c>
      <c r="E12" s="14">
        <f>[5]RESUMEN!$B$7</f>
        <v>41762</v>
      </c>
      <c r="F12" s="14">
        <f>[6]RESUMEN!$B$7</f>
        <v>41763</v>
      </c>
      <c r="G12" s="14">
        <f>[7]RESUMEN!$B$7</f>
        <v>41764</v>
      </c>
      <c r="H12" s="14">
        <f>[8]RESUMEN!$B$7</f>
        <v>41765</v>
      </c>
      <c r="I12" s="14">
        <f>[9]RESUMEN!$B$7</f>
        <v>41766</v>
      </c>
      <c r="J12" s="14">
        <f>[10]RESUMEN!$B$7</f>
        <v>41767</v>
      </c>
      <c r="K12" s="14">
        <f>[11]RESUMEN!$B$7</f>
        <v>41768</v>
      </c>
      <c r="L12" s="14">
        <f>[12]RESUMEN!$B$7</f>
        <v>41769</v>
      </c>
      <c r="M12" s="14">
        <f>[13]RESUMEN!$B$7</f>
        <v>41770</v>
      </c>
      <c r="N12" s="14">
        <f>[14]RESUMEN!$B$7</f>
        <v>41771</v>
      </c>
      <c r="O12" s="14">
        <f>[15]RESUMEN!$B$7</f>
        <v>41772</v>
      </c>
      <c r="P12" s="14">
        <f>[16]RESUMEN!$B$7</f>
        <v>41773</v>
      </c>
      <c r="Q12" s="14">
        <f>[17]RESUMEN!$B$7</f>
        <v>41774</v>
      </c>
      <c r="R12" s="14">
        <f>[18]RESUMEN!$B$7</f>
        <v>41775</v>
      </c>
      <c r="S12" s="14">
        <f>[19]RESUMEN!$B$7</f>
        <v>41776</v>
      </c>
      <c r="T12" s="14">
        <f>[20]RESUMEN!$B$7</f>
        <v>41777</v>
      </c>
      <c r="U12" s="14">
        <f>[21]RESUMEN!$B$7</f>
        <v>41778</v>
      </c>
      <c r="V12" s="14">
        <f>[22]RESUMEN!$B$7</f>
        <v>41779</v>
      </c>
      <c r="W12" s="14">
        <f>[23]RESUMEN!$B$7</f>
        <v>41780</v>
      </c>
      <c r="X12" s="14">
        <f>[24]RESUMEN!$B$7</f>
        <v>41781</v>
      </c>
      <c r="Y12" s="14">
        <f>[25]RESUMEN!$B$7</f>
        <v>41782</v>
      </c>
      <c r="Z12" s="14">
        <f>[26]RESUMEN!$B$7</f>
        <v>41783</v>
      </c>
      <c r="AA12" s="14">
        <f>[27]RESUMEN!$B$7</f>
        <v>41784</v>
      </c>
      <c r="AB12" s="14">
        <f>[28]RESUMEN!$B$7</f>
        <v>41785</v>
      </c>
      <c r="AC12" s="14">
        <f>[29]RESUMEN!$B$7</f>
        <v>41786</v>
      </c>
      <c r="AD12" s="14">
        <f>[30]RESUMEN!$B$7</f>
        <v>41787</v>
      </c>
      <c r="AE12" s="14">
        <f>[31]RESUMEN!$B$7</f>
        <v>41788</v>
      </c>
      <c r="AF12" s="14">
        <f>[32]RESUMEN!$B$7</f>
        <v>41789</v>
      </c>
      <c r="AG12" s="14">
        <f>[33]RESUMEN!$B$7</f>
        <v>41790</v>
      </c>
    </row>
    <row r="13" spans="1:33" ht="20.100000000000001" customHeight="1" x14ac:dyDescent="0.25">
      <c r="A13" s="15"/>
      <c r="B13" s="16">
        <v>4.1666666666666664E-2</v>
      </c>
      <c r="C13" s="17">
        <f>+'[3]ENEL PCA+PCF'!$C12</f>
        <v>155.49</v>
      </c>
      <c r="D13" s="17">
        <f>+'[4]ENEL PCA+PCF'!$C12</f>
        <v>155.49029999999999</v>
      </c>
      <c r="E13" s="17">
        <f>+'[5]ENEL PCA+PCF'!$C12</f>
        <v>155.49029999999999</v>
      </c>
      <c r="F13" s="17">
        <f>+'[6]ENEL PCA+PCF'!$C12</f>
        <v>155.79031499999999</v>
      </c>
      <c r="G13" s="17">
        <f>+'[7]ENEL PCA+PCF'!$C12</f>
        <v>149.94982666666701</v>
      </c>
      <c r="H13" s="17">
        <f>+'[8]ENEL PCA+PCF'!$C12</f>
        <v>157.03</v>
      </c>
      <c r="I13" s="17">
        <f>+'[9]ENEL PCA+PCF'!$C12</f>
        <v>155.52520000000001</v>
      </c>
      <c r="J13" s="17">
        <f>+'[10]ENEL PCA+PCF'!$C12</f>
        <v>157.03</v>
      </c>
      <c r="K13" s="17">
        <f>+'[11]ENEL PCA+PCF'!$C12</f>
        <v>155.613763333333</v>
      </c>
      <c r="L13" s="17">
        <f>+'[12]ENEL PCA+PCF'!$C12</f>
        <v>157.03788</v>
      </c>
      <c r="M13" s="17">
        <f>+'[13]ENEL PCA+PCF'!$C12</f>
        <v>156.59728833333301</v>
      </c>
      <c r="N13" s="17">
        <f>+'[14]ENEL PCA+PCF'!$C12</f>
        <v>155.76760999999999</v>
      </c>
      <c r="O13" s="17">
        <f>+'[15]ENEL PCA+PCF'!$C12</f>
        <v>153.08185499999999</v>
      </c>
      <c r="P13" s="17">
        <f>+'[16]ENEL PCA+PCF'!$C12</f>
        <v>154.45500000000001</v>
      </c>
      <c r="Q13" s="17">
        <f>+'[17]ENEL PCA+PCF'!$C12</f>
        <v>154.07140166666699</v>
      </c>
      <c r="R13" s="17">
        <f>+'[18]ENEL PCA+PCF'!$C12</f>
        <v>154.45500000000001</v>
      </c>
      <c r="S13" s="17">
        <f>+'[19]ENEL PCA+PCF'!$C12</f>
        <v>160.36000000000001</v>
      </c>
      <c r="T13" s="17">
        <f>+'[20]ENEL PCA+PCF'!$C12</f>
        <v>157.603878333333</v>
      </c>
      <c r="U13" s="17">
        <f>+'[21]ENEL PCA+PCF'!$C12</f>
        <v>153.06324833333301</v>
      </c>
      <c r="V13" s="17">
        <f>+'[22]ENEL PCA+PCF'!$C12</f>
        <v>157.809</v>
      </c>
      <c r="W13" s="17">
        <f>+'[23]ENEL PCA+PCF'!$C12</f>
        <v>157.29490000000001</v>
      </c>
      <c r="X13" s="17">
        <f>+'[24]ENEL PCA+PCF'!$C12</f>
        <v>155.91153499999999</v>
      </c>
      <c r="Y13" s="17">
        <f>+'[25]ENEL PCA+PCF'!$C12</f>
        <v>158.88287500000001</v>
      </c>
      <c r="Z13" s="17">
        <f>+'[26]ENEL PCA+PCF'!$C12</f>
        <v>160.47572</v>
      </c>
      <c r="AA13" s="17">
        <f>+'[27]ENEL PCA+PCF'!$C12</f>
        <v>155.92636166666699</v>
      </c>
      <c r="AB13" s="17">
        <f>+'[28]ENEL PCA+PCF'!$C12</f>
        <v>154.89925666666699</v>
      </c>
      <c r="AC13" s="17">
        <f>+'[29]ENEL PCA+PCF'!$C12</f>
        <v>150.96525666666699</v>
      </c>
      <c r="AD13" s="17">
        <f>+'[30]ENEL PCA+PCF'!$C12</f>
        <v>155.36373333333299</v>
      </c>
      <c r="AE13" s="17">
        <f>+'[31]ENEL PCA+PCF'!$C12</f>
        <v>155.36519999999999</v>
      </c>
      <c r="AF13" s="17">
        <f>+'[32]ENEL PCA+PCF'!$C12</f>
        <v>156.3263</v>
      </c>
      <c r="AG13" s="17">
        <f>+'[33]ENEL PCA+PCF'!$C12</f>
        <v>155.36519999999999</v>
      </c>
    </row>
    <row r="14" spans="1:33" ht="20.100000000000001" customHeight="1" x14ac:dyDescent="0.25">
      <c r="A14" s="15"/>
      <c r="B14" s="16">
        <v>8.3333333333333301E-2</v>
      </c>
      <c r="C14" s="17">
        <f>+'[3]ENEL PCA+PCF'!$C13</f>
        <v>155.49</v>
      </c>
      <c r="D14" s="17">
        <f>+'[4]ENEL PCA+PCF'!$C13</f>
        <v>155.30385166666699</v>
      </c>
      <c r="E14" s="17">
        <f>+'[5]ENEL PCA+PCF'!$C13</f>
        <v>155.829986666667</v>
      </c>
      <c r="F14" s="17">
        <f>+'[6]ENEL PCA+PCF'!$C13</f>
        <v>155.74898596491201</v>
      </c>
      <c r="G14" s="17">
        <f>+'[7]ENEL PCA+PCF'!$C13</f>
        <v>149.53079333333301</v>
      </c>
      <c r="H14" s="17">
        <f>+'[8]ENEL PCA+PCF'!$C13</f>
        <v>154.809971186441</v>
      </c>
      <c r="I14" s="17">
        <f>+'[9]ENEL PCA+PCF'!$C13</f>
        <v>157.03</v>
      </c>
      <c r="J14" s="17">
        <f>+'[10]ENEL PCA+PCF'!$C13</f>
        <v>156.91673333333301</v>
      </c>
      <c r="K14" s="17">
        <f>+'[11]ENEL PCA+PCF'!$C13</f>
        <v>155.19716500000001</v>
      </c>
      <c r="L14" s="17">
        <f>+'[12]ENEL PCA+PCF'!$C13</f>
        <v>157.145193333333</v>
      </c>
      <c r="M14" s="17">
        <f>+'[13]ENEL PCA+PCF'!$C13</f>
        <v>157.03</v>
      </c>
      <c r="N14" s="17">
        <f>+'[14]ENEL PCA+PCF'!$C13</f>
        <v>160.36000000000001</v>
      </c>
      <c r="O14" s="17">
        <f>+'[15]ENEL PCA+PCF'!$C13</f>
        <v>152.33891</v>
      </c>
      <c r="P14" s="17">
        <f>+'[16]ENEL PCA+PCF'!$C13</f>
        <v>154.28351166666701</v>
      </c>
      <c r="Q14" s="17">
        <f>+'[17]ENEL PCA+PCF'!$C13</f>
        <v>152.925436666667</v>
      </c>
      <c r="R14" s="17">
        <f>+'[18]ENEL PCA+PCF'!$C13</f>
        <v>154.18960000000001</v>
      </c>
      <c r="S14" s="17">
        <f>+'[19]ENEL PCA+PCF'!$C13</f>
        <v>160.36000000000001</v>
      </c>
      <c r="T14" s="17">
        <f>+'[20]ENEL PCA+PCF'!$C13</f>
        <v>148.64636999999999</v>
      </c>
      <c r="U14" s="17">
        <f>+'[21]ENEL PCA+PCF'!$C13</f>
        <v>150.970028333333</v>
      </c>
      <c r="V14" s="17">
        <f>+'[22]ENEL PCA+PCF'!$C13</f>
        <v>157.809</v>
      </c>
      <c r="W14" s="17">
        <f>+'[23]ENEL PCA+PCF'!$C13</f>
        <v>157.809</v>
      </c>
      <c r="X14" s="17">
        <f>+'[24]ENEL PCA+PCF'!$C13</f>
        <v>155.90104666666701</v>
      </c>
      <c r="Y14" s="17">
        <f>+'[25]ENEL PCA+PCF'!$C13</f>
        <v>152.66243666666699</v>
      </c>
      <c r="Z14" s="17">
        <f>+'[26]ENEL PCA+PCF'!$C13</f>
        <v>157.90339666666699</v>
      </c>
      <c r="AA14" s="17">
        <f>+'[27]ENEL PCA+PCF'!$C13</f>
        <v>157.809</v>
      </c>
      <c r="AB14" s="17">
        <f>+'[28]ENEL PCA+PCF'!$C13</f>
        <v>157.53092000000001</v>
      </c>
      <c r="AC14" s="17">
        <f>+'[29]ENEL PCA+PCF'!$C13</f>
        <v>150.80903499999999</v>
      </c>
      <c r="AD14" s="17">
        <f>+'[30]ENEL PCA+PCF'!$C13</f>
        <v>157.116058333333</v>
      </c>
      <c r="AE14" s="17">
        <f>+'[31]ENEL PCA+PCF'!$C13</f>
        <v>155.79830000000001</v>
      </c>
      <c r="AF14" s="17">
        <f>+'[32]ENEL PCA+PCF'!$C13</f>
        <v>155.60230000000001</v>
      </c>
      <c r="AG14" s="17">
        <f>+'[33]ENEL PCA+PCF'!$C13</f>
        <v>155.36519999999999</v>
      </c>
    </row>
    <row r="15" spans="1:33" ht="20.100000000000001" customHeight="1" x14ac:dyDescent="0.25">
      <c r="A15" s="15"/>
      <c r="B15" s="16">
        <v>0.125</v>
      </c>
      <c r="C15" s="17">
        <f>+'[3]ENEL PCA+PCF'!$C14</f>
        <v>155.12299999999999</v>
      </c>
      <c r="D15" s="17">
        <f>+'[4]ENEL PCA+PCF'!$C14</f>
        <v>153.56447333333301</v>
      </c>
      <c r="E15" s="17">
        <f>+'[5]ENEL PCA+PCF'!$C14</f>
        <v>155.95359500000001</v>
      </c>
      <c r="F15" s="17">
        <f>+'[6]ENEL PCA+PCF'!$C14</f>
        <v>161.89174</v>
      </c>
      <c r="G15" s="17">
        <f>+'[7]ENEL PCA+PCF'!$C14</f>
        <v>157.03</v>
      </c>
      <c r="H15" s="17">
        <f>+'[8]ENEL PCA+PCF'!$C14</f>
        <v>154.83453793103499</v>
      </c>
      <c r="I15" s="17">
        <f>+'[9]ENEL PCA+PCF'!$C14</f>
        <v>157.03</v>
      </c>
      <c r="J15" s="17">
        <f>+'[10]ENEL PCA+PCF'!$C14</f>
        <v>156.73818666666699</v>
      </c>
      <c r="K15" s="17">
        <f>+'[11]ENEL PCA+PCF'!$C14</f>
        <v>154.97234333333299</v>
      </c>
      <c r="L15" s="17">
        <f>+'[12]ENEL PCA+PCF'!$C14</f>
        <v>157.032716666667</v>
      </c>
      <c r="M15" s="17">
        <f>+'[13]ENEL PCA+PCF'!$C14</f>
        <v>155.58505</v>
      </c>
      <c r="N15" s="17">
        <f>+'[14]ENEL PCA+PCF'!$C14</f>
        <v>158.64574666666701</v>
      </c>
      <c r="O15" s="17">
        <f>+'[15]ENEL PCA+PCF'!$C14</f>
        <v>150.10569333333299</v>
      </c>
      <c r="P15" s="17">
        <f>+'[16]ENEL PCA+PCF'!$C14</f>
        <v>153.96090333333299</v>
      </c>
      <c r="Q15" s="17">
        <f>+'[17]ENEL PCA+PCF'!$C14</f>
        <v>157.99799999999999</v>
      </c>
      <c r="R15" s="17">
        <f>+'[18]ENEL PCA+PCF'!$C14</f>
        <v>154.2842</v>
      </c>
      <c r="S15" s="17">
        <f>+'[19]ENEL PCA+PCF'!$C14</f>
        <v>160.36000000000001</v>
      </c>
      <c r="T15" s="17">
        <f>+'[20]ENEL PCA+PCF'!$C14</f>
        <v>149.48482999999999</v>
      </c>
      <c r="U15" s="17">
        <f>+'[21]ENEL PCA+PCF'!$C14</f>
        <v>148.379434782609</v>
      </c>
      <c r="V15" s="17">
        <f>+'[22]ENEL PCA+PCF'!$C14</f>
        <v>157.809</v>
      </c>
      <c r="W15" s="17">
        <f>+'[23]ENEL PCA+PCF'!$C14</f>
        <v>157.809</v>
      </c>
      <c r="X15" s="17">
        <f>+'[24]ENEL PCA+PCF'!$C14</f>
        <v>155.91030833333301</v>
      </c>
      <c r="Y15" s="17">
        <f>+'[25]ENEL PCA+PCF'!$C14</f>
        <v>158.57279333333301</v>
      </c>
      <c r="Z15" s="17">
        <f>+'[26]ENEL PCA+PCF'!$C14</f>
        <v>155.962193333334</v>
      </c>
      <c r="AA15" s="17">
        <f>+'[27]ENEL PCA+PCF'!$C14</f>
        <v>157.809</v>
      </c>
      <c r="AB15" s="17">
        <f>+'[28]ENEL PCA+PCF'!$C14</f>
        <v>155.36000000000001</v>
      </c>
      <c r="AC15" s="17">
        <f>+'[29]ENEL PCA+PCF'!$C14</f>
        <v>148.36089999999999</v>
      </c>
      <c r="AD15" s="17">
        <f>+'[30]ENEL PCA+PCF'!$C14</f>
        <v>155.59467000000001</v>
      </c>
      <c r="AE15" s="17">
        <f>+'[31]ENEL PCA+PCF'!$C14</f>
        <v>155.36519999999999</v>
      </c>
      <c r="AF15" s="17">
        <f>+'[32]ENEL PCA+PCF'!$C14</f>
        <v>156.43100000000001</v>
      </c>
      <c r="AG15" s="17">
        <f>+'[33]ENEL PCA+PCF'!$C14</f>
        <v>155.36519999999999</v>
      </c>
    </row>
    <row r="16" spans="1:33" ht="20.100000000000001" customHeight="1" x14ac:dyDescent="0.25">
      <c r="A16" s="15"/>
      <c r="B16" s="16">
        <v>0.16666666666666699</v>
      </c>
      <c r="C16" s="17">
        <f>+'[3]ENEL PCA+PCF'!$C15</f>
        <v>153.98977666666701</v>
      </c>
      <c r="D16" s="17">
        <f>+'[4]ENEL PCA+PCF'!$C15</f>
        <v>153.5642</v>
      </c>
      <c r="E16" s="17">
        <f>+'[5]ENEL PCA+PCF'!$C15</f>
        <v>155.49029999999999</v>
      </c>
      <c r="F16" s="17">
        <f>+'[6]ENEL PCA+PCF'!$C15</f>
        <v>155.769521666667</v>
      </c>
      <c r="G16" s="17">
        <f>+'[7]ENEL PCA+PCF'!$C15</f>
        <v>154.92525499999999</v>
      </c>
      <c r="H16" s="17">
        <f>+'[8]ENEL PCA+PCF'!$C15</f>
        <v>155.19644500000001</v>
      </c>
      <c r="I16" s="17">
        <f>+'[9]ENEL PCA+PCF'!$C15</f>
        <v>157.03</v>
      </c>
      <c r="J16" s="17">
        <f>+'[10]ENEL PCA+PCF'!$C15</f>
        <v>155.52520000000001</v>
      </c>
      <c r="K16" s="17">
        <f>+'[11]ENEL PCA+PCF'!$C15</f>
        <v>155.190161666667</v>
      </c>
      <c r="L16" s="17">
        <f>+'[12]ENEL PCA+PCF'!$C15</f>
        <v>156.7792</v>
      </c>
      <c r="M16" s="17">
        <f>+'[13]ENEL PCA+PCF'!$C15</f>
        <v>154.65626499999999</v>
      </c>
      <c r="N16" s="17">
        <f>+'[14]ENEL PCA+PCF'!$C15</f>
        <v>157.401761666667</v>
      </c>
      <c r="O16" s="17">
        <f>+'[15]ENEL PCA+PCF'!$C15</f>
        <v>150.41646666666699</v>
      </c>
      <c r="P16" s="17">
        <f>+'[16]ENEL PCA+PCF'!$C15</f>
        <v>154.24745166666699</v>
      </c>
      <c r="Q16" s="17">
        <f>+'[17]ENEL PCA+PCF'!$C15</f>
        <v>155.64174499999999</v>
      </c>
      <c r="R16" s="17">
        <f>+'[18]ENEL PCA+PCF'!$C15</f>
        <v>152.50530000000001</v>
      </c>
      <c r="S16" s="17">
        <f>+'[19]ENEL PCA+PCF'!$C15</f>
        <v>160.36000000000001</v>
      </c>
      <c r="T16" s="17">
        <f>+'[20]ENEL PCA+PCF'!$C15</f>
        <v>150.15573000000001</v>
      </c>
      <c r="U16" s="17">
        <f>+'[21]ENEL PCA+PCF'!$C15</f>
        <v>144.84050833333299</v>
      </c>
      <c r="V16" s="17">
        <f>+'[22]ENEL PCA+PCF'!$C15</f>
        <v>157.809</v>
      </c>
      <c r="W16" s="17">
        <f>+'[23]ENEL PCA+PCF'!$C15</f>
        <v>157.809</v>
      </c>
      <c r="X16" s="17">
        <f>+'[24]ENEL PCA+PCF'!$C15</f>
        <v>156.112828333333</v>
      </c>
      <c r="Y16" s="17">
        <f>+'[25]ENEL PCA+PCF'!$C15</f>
        <v>156.22146000000001</v>
      </c>
      <c r="Z16" s="17">
        <f>+'[26]ENEL PCA+PCF'!$C15</f>
        <v>150.75979000000001</v>
      </c>
      <c r="AA16" s="17">
        <f>+'[27]ENEL PCA+PCF'!$C15</f>
        <v>154.35880166666701</v>
      </c>
      <c r="AB16" s="17">
        <f>+'[28]ENEL PCA+PCF'!$C15</f>
        <v>155.949285</v>
      </c>
      <c r="AC16" s="17">
        <f>+'[29]ENEL PCA+PCF'!$C15</f>
        <v>155.36000000000001</v>
      </c>
      <c r="AD16" s="17">
        <f>+'[30]ENEL PCA+PCF'!$C15</f>
        <v>149.75201999999999</v>
      </c>
      <c r="AE16" s="17">
        <f>+'[31]ENEL PCA+PCF'!$C15</f>
        <v>155.36519999999999</v>
      </c>
      <c r="AF16" s="17">
        <f>+'[32]ENEL PCA+PCF'!$C15</f>
        <v>156.43100000000001</v>
      </c>
      <c r="AG16" s="17">
        <f>+'[33]ENEL PCA+PCF'!$C15</f>
        <v>155.36519999999999</v>
      </c>
    </row>
    <row r="17" spans="1:108" ht="20.100000000000001" customHeight="1" x14ac:dyDescent="0.25">
      <c r="A17" s="15"/>
      <c r="B17" s="16">
        <v>0.20833333333333301</v>
      </c>
      <c r="C17" s="17">
        <f>+'[3]ENEL PCA+PCF'!$C16</f>
        <v>153.424905</v>
      </c>
      <c r="D17" s="17">
        <f>+'[4]ENEL PCA+PCF'!$C16</f>
        <v>150.13480000000001</v>
      </c>
      <c r="E17" s="17">
        <f>+'[5]ENEL PCA+PCF'!$C16</f>
        <v>155.96220333333301</v>
      </c>
      <c r="F17" s="17">
        <f>+'[6]ENEL PCA+PCF'!$C16</f>
        <v>155.769573333333</v>
      </c>
      <c r="G17" s="17">
        <f>+'[7]ENEL PCA+PCF'!$C16</f>
        <v>156.77701999999999</v>
      </c>
      <c r="H17" s="17">
        <f>+'[8]ENEL PCA+PCF'!$C16</f>
        <v>157.03</v>
      </c>
      <c r="I17" s="17">
        <f>+'[9]ENEL PCA+PCF'!$C16</f>
        <v>157.03</v>
      </c>
      <c r="J17" s="17">
        <f>+'[10]ENEL PCA+PCF'!$C16</f>
        <v>155.52520000000001</v>
      </c>
      <c r="K17" s="17">
        <f>+'[11]ENEL PCA+PCF'!$C16</f>
        <v>156.23525000000001</v>
      </c>
      <c r="L17" s="17">
        <f>+'[12]ENEL PCA+PCF'!$C16</f>
        <v>155.75092000000001</v>
      </c>
      <c r="M17" s="17">
        <f>+'[13]ENEL PCA+PCF'!$C16</f>
        <v>153.570991666667</v>
      </c>
      <c r="N17" s="17">
        <f>+'[14]ENEL PCA+PCF'!$C16</f>
        <v>160.36000000000001</v>
      </c>
      <c r="O17" s="17">
        <f>+'[15]ENEL PCA+PCF'!$C16</f>
        <v>157.132295</v>
      </c>
      <c r="P17" s="17">
        <f>+'[16]ENEL PCA+PCF'!$C16</f>
        <v>154.203663333333</v>
      </c>
      <c r="Q17" s="17">
        <f>+'[17]ENEL PCA+PCF'!$C16</f>
        <v>154.61320000000001</v>
      </c>
      <c r="R17" s="17">
        <f>+'[18]ENEL PCA+PCF'!$C16</f>
        <v>152.43450000000001</v>
      </c>
      <c r="S17" s="17">
        <f>+'[19]ENEL PCA+PCF'!$C16</f>
        <v>160.36000000000001</v>
      </c>
      <c r="T17" s="17">
        <f>+'[20]ENEL PCA+PCF'!$C16</f>
        <v>149.978295</v>
      </c>
      <c r="U17" s="17">
        <f>+'[21]ENEL PCA+PCF'!$C16</f>
        <v>157.809</v>
      </c>
      <c r="V17" s="17">
        <f>+'[22]ENEL PCA+PCF'!$C16</f>
        <v>157.809</v>
      </c>
      <c r="W17" s="17">
        <f>+'[23]ENEL PCA+PCF'!$C16</f>
        <v>159.28079500000001</v>
      </c>
      <c r="X17" s="17">
        <f>+'[24]ENEL PCA+PCF'!$C16</f>
        <v>157.809</v>
      </c>
      <c r="Y17" s="17">
        <f>+'[25]ENEL PCA+PCF'!$C16</f>
        <v>156.3569</v>
      </c>
      <c r="Z17" s="17">
        <f>+'[26]ENEL PCA+PCF'!$C16</f>
        <v>154.595971666667</v>
      </c>
      <c r="AA17" s="17">
        <f>+'[27]ENEL PCA+PCF'!$C16</f>
        <v>154.35558666666699</v>
      </c>
      <c r="AB17" s="17">
        <f>+'[28]ENEL PCA+PCF'!$C16</f>
        <v>155.36519999999999</v>
      </c>
      <c r="AC17" s="17">
        <f>+'[29]ENEL PCA+PCF'!$C16</f>
        <v>155.36000000000001</v>
      </c>
      <c r="AD17" s="17">
        <f>+'[30]ENEL PCA+PCF'!$C16</f>
        <v>149.382106666667</v>
      </c>
      <c r="AE17" s="17">
        <f>+'[31]ENEL PCA+PCF'!$C16</f>
        <v>155.36519999999999</v>
      </c>
      <c r="AF17" s="17">
        <f>+'[32]ENEL PCA+PCF'!$C16</f>
        <v>156.42060000000001</v>
      </c>
      <c r="AG17" s="17">
        <f>+'[33]ENEL PCA+PCF'!$C16</f>
        <v>155.36519999999999</v>
      </c>
    </row>
    <row r="18" spans="1:108" ht="20.100000000000001" customHeight="1" x14ac:dyDescent="0.25">
      <c r="A18" s="15"/>
      <c r="B18" s="16">
        <v>0.25</v>
      </c>
      <c r="C18" s="17">
        <f>+'[3]ENEL PCA+PCF'!$C17</f>
        <v>153.62747833333299</v>
      </c>
      <c r="D18" s="17">
        <f>+'[4]ENEL PCA+PCF'!$C17</f>
        <v>149.53360000000001</v>
      </c>
      <c r="E18" s="17">
        <f>+'[5]ENEL PCA+PCF'!$C17</f>
        <v>155.91642833333299</v>
      </c>
      <c r="F18" s="17">
        <f>+'[6]ENEL PCA+PCF'!$C17</f>
        <v>155.04486333333301</v>
      </c>
      <c r="G18" s="17">
        <f>+'[7]ENEL PCA+PCF'!$C17</f>
        <v>156.42807999999999</v>
      </c>
      <c r="H18" s="17">
        <f>+'[8]ENEL PCA+PCF'!$C17</f>
        <v>157.03</v>
      </c>
      <c r="I18" s="17">
        <f>+'[9]ENEL PCA+PCF'!$C17</f>
        <v>156.89280333333301</v>
      </c>
      <c r="J18" s="17">
        <f>+'[10]ENEL PCA+PCF'!$C17</f>
        <v>155.52520000000001</v>
      </c>
      <c r="K18" s="17">
        <f>+'[11]ENEL PCA+PCF'!$C17</f>
        <v>156.65496666666701</v>
      </c>
      <c r="L18" s="17">
        <f>+'[12]ENEL PCA+PCF'!$C17</f>
        <v>157.03</v>
      </c>
      <c r="M18" s="17">
        <f>+'[13]ENEL PCA+PCF'!$C17</f>
        <v>153.35884833333299</v>
      </c>
      <c r="N18" s="17">
        <f>+'[14]ENEL PCA+PCF'!$C17</f>
        <v>147.96145166666699</v>
      </c>
      <c r="O18" s="17">
        <f>+'[15]ENEL PCA+PCF'!$C17</f>
        <v>153.78857666666701</v>
      </c>
      <c r="P18" s="17">
        <f>+'[16]ENEL PCA+PCF'!$C17</f>
        <v>154.408328333333</v>
      </c>
      <c r="Q18" s="17">
        <f>+'[17]ENEL PCA+PCF'!$C17</f>
        <v>154.70178999999999</v>
      </c>
      <c r="R18" s="17">
        <f>+'[18]ENEL PCA+PCF'!$C17</f>
        <v>152.40889999999999</v>
      </c>
      <c r="S18" s="17">
        <f>+'[19]ENEL PCA+PCF'!$C17</f>
        <v>155.727628333333</v>
      </c>
      <c r="T18" s="17">
        <f>+'[20]ENEL PCA+PCF'!$C17</f>
        <v>149.64787999999999</v>
      </c>
      <c r="U18" s="17">
        <f>+'[21]ENEL PCA+PCF'!$C17</f>
        <v>152.62559666666701</v>
      </c>
      <c r="V18" s="17">
        <f>+'[22]ENEL PCA+PCF'!$C17</f>
        <v>157.809</v>
      </c>
      <c r="W18" s="17">
        <f>+'[23]ENEL PCA+PCF'!$C17</f>
        <v>158.975435</v>
      </c>
      <c r="X18" s="17">
        <f>+'[24]ENEL PCA+PCF'!$C17</f>
        <v>161.696</v>
      </c>
      <c r="Y18" s="17">
        <f>+'[25]ENEL PCA+PCF'!$C17</f>
        <v>156.46668</v>
      </c>
      <c r="Z18" s="17">
        <f>+'[26]ENEL PCA+PCF'!$C17</f>
        <v>156.59290833333301</v>
      </c>
      <c r="AA18" s="17">
        <f>+'[27]ENEL PCA+PCF'!$C17</f>
        <v>161.49318333333301</v>
      </c>
      <c r="AB18" s="17">
        <f>+'[28]ENEL PCA+PCF'!$C17</f>
        <v>153.234178333334</v>
      </c>
      <c r="AC18" s="17">
        <f>+'[29]ENEL PCA+PCF'!$C17</f>
        <v>155.39663833333299</v>
      </c>
      <c r="AD18" s="17">
        <f>+'[30]ENEL PCA+PCF'!$C17</f>
        <v>160.06649166666699</v>
      </c>
      <c r="AE18" s="17">
        <f>+'[31]ENEL PCA+PCF'!$C17</f>
        <v>159.774</v>
      </c>
      <c r="AF18" s="17">
        <f>+'[32]ENEL PCA+PCF'!$C17</f>
        <v>163.405</v>
      </c>
      <c r="AG18" s="17">
        <f>+'[33]ENEL PCA+PCF'!$C17</f>
        <v>156.8501</v>
      </c>
    </row>
    <row r="19" spans="1:108" ht="20.100000000000001" customHeight="1" x14ac:dyDescent="0.25">
      <c r="A19" s="15"/>
      <c r="B19" s="16">
        <v>0.29166666666666702</v>
      </c>
      <c r="C19" s="17">
        <f>+'[3]ENEL PCA+PCF'!$C18</f>
        <v>150.65868499999999</v>
      </c>
      <c r="D19" s="17">
        <f>+'[4]ENEL PCA+PCF'!$C18</f>
        <v>149.63570000000001</v>
      </c>
      <c r="E19" s="17">
        <f>+'[5]ENEL PCA+PCF'!$C18</f>
        <v>155.91222500000001</v>
      </c>
      <c r="F19" s="17">
        <f>+'[6]ENEL PCA+PCF'!$C18</f>
        <v>149.94654333333301</v>
      </c>
      <c r="G19" s="17">
        <f>+'[7]ENEL PCA+PCF'!$C18</f>
        <v>157.03</v>
      </c>
      <c r="H19" s="17">
        <f>+'[8]ENEL PCA+PCF'!$C18</f>
        <v>157.03</v>
      </c>
      <c r="I19" s="17">
        <f>+'[9]ENEL PCA+PCF'!$C18</f>
        <v>156.90816166666701</v>
      </c>
      <c r="J19" s="17">
        <f>+'[10]ENEL PCA+PCF'!$C18</f>
        <v>157.03</v>
      </c>
      <c r="K19" s="17">
        <f>+'[11]ENEL PCA+PCF'!$C18</f>
        <v>155.72097833333299</v>
      </c>
      <c r="L19" s="17">
        <f>+'[12]ENEL PCA+PCF'!$C18</f>
        <v>157.03</v>
      </c>
      <c r="M19" s="17">
        <f>+'[13]ENEL PCA+PCF'!$C18</f>
        <v>149.082038333333</v>
      </c>
      <c r="N19" s="17">
        <f>+'[14]ENEL PCA+PCF'!$C18</f>
        <v>150.32558666666699</v>
      </c>
      <c r="O19" s="17">
        <f>+'[15]ENEL PCA+PCF'!$C18</f>
        <v>152.92675333333301</v>
      </c>
      <c r="P19" s="17">
        <f>+'[16]ENEL PCA+PCF'!$C18</f>
        <v>154.16429333333301</v>
      </c>
      <c r="Q19" s="17">
        <f>+'[17]ENEL PCA+PCF'!$C18</f>
        <v>154.30493000000001</v>
      </c>
      <c r="R19" s="17">
        <f>+'[18]ENEL PCA+PCF'!$C18</f>
        <v>148.78749999999999</v>
      </c>
      <c r="S19" s="17">
        <f>+'[19]ENEL PCA+PCF'!$C18</f>
        <v>147.513285</v>
      </c>
      <c r="T19" s="17">
        <f>+'[20]ENEL PCA+PCF'!$C18</f>
        <v>143.454941666667</v>
      </c>
      <c r="U19" s="17">
        <f>+'[21]ENEL PCA+PCF'!$C18</f>
        <v>157.87237166666699</v>
      </c>
      <c r="V19" s="17">
        <f>+'[22]ENEL PCA+PCF'!$C18</f>
        <v>157.809</v>
      </c>
      <c r="W19" s="17">
        <f>+'[23]ENEL PCA+PCF'!$C18</f>
        <v>159.081893333333</v>
      </c>
      <c r="X19" s="17">
        <f>+'[24]ENEL PCA+PCF'!$C18</f>
        <v>157.45662666666701</v>
      </c>
      <c r="Y19" s="17">
        <f>+'[25]ENEL PCA+PCF'!$C18</f>
        <v>157.809</v>
      </c>
      <c r="Z19" s="17">
        <f>+'[26]ENEL PCA+PCF'!$C18</f>
        <v>155.94838666666701</v>
      </c>
      <c r="AA19" s="17">
        <f>+'[27]ENEL PCA+PCF'!$C18</f>
        <v>156.977673333333</v>
      </c>
      <c r="AB19" s="17">
        <f>+'[28]ENEL PCA+PCF'!$C18</f>
        <v>155.36000000000001</v>
      </c>
      <c r="AC19" s="17">
        <f>+'[29]ENEL PCA+PCF'!$C18</f>
        <v>155.36000000000001</v>
      </c>
      <c r="AD19" s="17">
        <f>+'[30]ENEL PCA+PCF'!$C18</f>
        <v>155.36519999999999</v>
      </c>
      <c r="AE19" s="17">
        <f>+'[31]ENEL PCA+PCF'!$C18</f>
        <v>156.78729999999999</v>
      </c>
      <c r="AF19" s="17">
        <f>+'[32]ENEL PCA+PCF'!$C18</f>
        <v>155.60230000000001</v>
      </c>
      <c r="AG19" s="17">
        <f>+'[33]ENEL PCA+PCF'!$C18</f>
        <v>156.8501</v>
      </c>
    </row>
    <row r="20" spans="1:108" ht="20.100000000000001" customHeight="1" x14ac:dyDescent="0.25">
      <c r="A20" s="15"/>
      <c r="B20" s="16">
        <v>0.33333333333333298</v>
      </c>
      <c r="C20" s="17">
        <f>+'[3]ENEL PCA+PCF'!$C19</f>
        <v>152.05279833333299</v>
      </c>
      <c r="D20" s="17">
        <f>+'[4]ENEL PCA+PCF'!$C19</f>
        <v>153.54679999999999</v>
      </c>
      <c r="E20" s="17">
        <f>+'[5]ENEL PCA+PCF'!$C19</f>
        <v>155.92081833333299</v>
      </c>
      <c r="F20" s="17">
        <f>+'[6]ENEL PCA+PCF'!$C19</f>
        <v>143.993936666667</v>
      </c>
      <c r="G20" s="17">
        <f>+'[7]ENEL PCA+PCF'!$C19</f>
        <v>157.03</v>
      </c>
      <c r="H20" s="17">
        <f>+'[8]ENEL PCA+PCF'!$C19</f>
        <v>159.23889</v>
      </c>
      <c r="I20" s="17">
        <f>+'[9]ENEL PCA+PCF'!$C19</f>
        <v>157.65257</v>
      </c>
      <c r="J20" s="17">
        <f>+'[10]ENEL PCA+PCF'!$C19</f>
        <v>157.03</v>
      </c>
      <c r="K20" s="17">
        <f>+'[11]ENEL PCA+PCF'!$C19</f>
        <v>156.982943333333</v>
      </c>
      <c r="L20" s="17">
        <f>+'[12]ENEL PCA+PCF'!$C19</f>
        <v>157.03</v>
      </c>
      <c r="M20" s="17">
        <f>+'[13]ENEL PCA+PCF'!$C19</f>
        <v>153.66110499999999</v>
      </c>
      <c r="N20" s="17">
        <f>+'[14]ENEL PCA+PCF'!$C19</f>
        <v>154.52986999999999</v>
      </c>
      <c r="O20" s="17">
        <f>+'[15]ENEL PCA+PCF'!$C19</f>
        <v>153.75378833333301</v>
      </c>
      <c r="P20" s="17">
        <f>+'[16]ENEL PCA+PCF'!$C19</f>
        <v>153.927911666667</v>
      </c>
      <c r="Q20" s="17">
        <f>+'[17]ENEL PCA+PCF'!$C19</f>
        <v>154.467411666667</v>
      </c>
      <c r="R20" s="17">
        <f>+'[18]ENEL PCA+PCF'!$C19</f>
        <v>154.13016666666701</v>
      </c>
      <c r="S20" s="17">
        <f>+'[19]ENEL PCA+PCF'!$C19</f>
        <v>152.16347166666699</v>
      </c>
      <c r="T20" s="17">
        <f>+'[20]ENEL PCA+PCF'!$C19</f>
        <v>147.446</v>
      </c>
      <c r="U20" s="17">
        <f>+'[21]ENEL PCA+PCF'!$C19</f>
        <v>157.809</v>
      </c>
      <c r="V20" s="17">
        <f>+'[22]ENEL PCA+PCF'!$C19</f>
        <v>157.809</v>
      </c>
      <c r="W20" s="17">
        <f>+'[23]ENEL PCA+PCF'!$C19</f>
        <v>158.04364833333301</v>
      </c>
      <c r="X20" s="17">
        <f>+'[24]ENEL PCA+PCF'!$C19</f>
        <v>158.16258166666699</v>
      </c>
      <c r="Y20" s="17">
        <f>+'[25]ENEL PCA+PCF'!$C19</f>
        <v>157.29793333333299</v>
      </c>
      <c r="Z20" s="17">
        <f>+'[26]ENEL PCA+PCF'!$C19</f>
        <v>156.047541666667</v>
      </c>
      <c r="AA20" s="17">
        <f>+'[27]ENEL PCA+PCF'!$C19</f>
        <v>155.63983666666701</v>
      </c>
      <c r="AB20" s="17">
        <f>+'[28]ENEL PCA+PCF'!$C19</f>
        <v>155.36519999999999</v>
      </c>
      <c r="AC20" s="17">
        <f>+'[29]ENEL PCA+PCF'!$C19</f>
        <v>155.36000000000001</v>
      </c>
      <c r="AD20" s="17">
        <f>+'[30]ENEL PCA+PCF'!$C19</f>
        <v>155.57646666666699</v>
      </c>
      <c r="AE20" s="17">
        <f>+'[31]ENEL PCA+PCF'!$C19</f>
        <v>159.37982333333301</v>
      </c>
      <c r="AF20" s="17">
        <f>+'[32]ENEL PCA+PCF'!$C19</f>
        <v>156.672</v>
      </c>
      <c r="AG20" s="17">
        <f>+'[33]ENEL PCA+PCF'!$C19</f>
        <v>156.86060000000001</v>
      </c>
    </row>
    <row r="21" spans="1:108" ht="20.100000000000001" customHeight="1" x14ac:dyDescent="0.25">
      <c r="A21" s="15"/>
      <c r="B21" s="16">
        <v>0.375</v>
      </c>
      <c r="C21" s="17">
        <f>+'[3]ENEL PCA+PCF'!$C20</f>
        <v>153.86010999999999</v>
      </c>
      <c r="D21" s="17">
        <f>+'[4]ENEL PCA+PCF'!$C20</f>
        <v>155.49029999999999</v>
      </c>
      <c r="E21" s="17">
        <f>+'[5]ENEL PCA+PCF'!$C20</f>
        <v>156.38022000000001</v>
      </c>
      <c r="F21" s="17">
        <f>+'[6]ENEL PCA+PCF'!$C20</f>
        <v>149.711158333333</v>
      </c>
      <c r="G21" s="17">
        <f>+'[7]ENEL PCA+PCF'!$C20</f>
        <v>166.82517999999999</v>
      </c>
      <c r="H21" s="17">
        <f>+'[8]ENEL PCA+PCF'!$C20</f>
        <v>168.18646833333301</v>
      </c>
      <c r="I21" s="17">
        <f>+'[9]ENEL PCA+PCF'!$C20</f>
        <v>172.32156166666701</v>
      </c>
      <c r="J21" s="17">
        <f>+'[10]ENEL PCA+PCF'!$C20</f>
        <v>166.771183333333</v>
      </c>
      <c r="K21" s="17">
        <f>+'[11]ENEL PCA+PCF'!$C20</f>
        <v>167.520248333333</v>
      </c>
      <c r="L21" s="17">
        <f>+'[12]ENEL PCA+PCF'!$C20</f>
        <v>157.03</v>
      </c>
      <c r="M21" s="17">
        <f>+'[13]ENEL PCA+PCF'!$C20</f>
        <v>154.77847333333301</v>
      </c>
      <c r="N21" s="17">
        <f>+'[14]ENEL PCA+PCF'!$C20</f>
        <v>159.608123333333</v>
      </c>
      <c r="O21" s="17">
        <f>+'[15]ENEL PCA+PCF'!$C20</f>
        <v>160.115518333333</v>
      </c>
      <c r="P21" s="17">
        <f>+'[16]ENEL PCA+PCF'!$C20</f>
        <v>157.003023333333</v>
      </c>
      <c r="Q21" s="17">
        <f>+'[17]ENEL PCA+PCF'!$C20</f>
        <v>162.67107833333301</v>
      </c>
      <c r="R21" s="17">
        <f>+'[18]ENEL PCA+PCF'!$C20</f>
        <v>160.36000000000001</v>
      </c>
      <c r="S21" s="17">
        <f>+'[19]ENEL PCA+PCF'!$C20</f>
        <v>153.802965</v>
      </c>
      <c r="T21" s="17">
        <f>+'[20]ENEL PCA+PCF'!$C20</f>
        <v>160.36000000000001</v>
      </c>
      <c r="U21" s="17">
        <f>+'[21]ENEL PCA+PCF'!$C20</f>
        <v>162.14880666666701</v>
      </c>
      <c r="V21" s="17">
        <f>+'[22]ENEL PCA+PCF'!$C20</f>
        <v>161.03772000000001</v>
      </c>
      <c r="W21" s="17">
        <f>+'[23]ENEL PCA+PCF'!$C20</f>
        <v>161.379066666667</v>
      </c>
      <c r="X21" s="17">
        <f>+'[24]ENEL PCA+PCF'!$C20</f>
        <v>166.74289166666699</v>
      </c>
      <c r="Y21" s="17">
        <f>+'[25]ENEL PCA+PCF'!$C20</f>
        <v>163.02598499999999</v>
      </c>
      <c r="Z21" s="17">
        <f>+'[26]ENEL PCA+PCF'!$C20</f>
        <v>157.16278666666699</v>
      </c>
      <c r="AA21" s="17">
        <f>+'[27]ENEL PCA+PCF'!$C20</f>
        <v>155.66582666666699</v>
      </c>
      <c r="AB21" s="17">
        <f>+'[28]ENEL PCA+PCF'!$C20</f>
        <v>163.84315000000001</v>
      </c>
      <c r="AC21" s="17">
        <f>+'[29]ENEL PCA+PCF'!$C20</f>
        <v>155.36519999999999</v>
      </c>
      <c r="AD21" s="17">
        <f>+'[30]ENEL PCA+PCF'!$C20</f>
        <v>157.80133166666701</v>
      </c>
      <c r="AE21" s="17">
        <f>+'[31]ENEL PCA+PCF'!$C20</f>
        <v>165.19149999999999</v>
      </c>
      <c r="AF21" s="17">
        <f>+'[32]ENEL PCA+PCF'!$C20</f>
        <v>164.90039999999999</v>
      </c>
      <c r="AG21" s="17">
        <f>+'[33]ENEL PCA+PCF'!$C20</f>
        <v>164.15469999999999</v>
      </c>
    </row>
    <row r="22" spans="1:108" ht="20.100000000000001" customHeight="1" x14ac:dyDescent="0.25">
      <c r="A22" s="15"/>
      <c r="B22" s="16">
        <v>0.41666666666666702</v>
      </c>
      <c r="C22" s="17">
        <f>+'[3]ENEL PCA+PCF'!$C21</f>
        <v>155.169876666666</v>
      </c>
      <c r="D22" s="17">
        <f>+'[4]ENEL PCA+PCF'!$C21</f>
        <v>158.50059999999999</v>
      </c>
      <c r="E22" s="17">
        <f>+'[5]ENEL PCA+PCF'!$C21</f>
        <v>156.423315</v>
      </c>
      <c r="F22" s="17">
        <f>+'[6]ENEL PCA+PCF'!$C21</f>
        <v>150.274746666667</v>
      </c>
      <c r="G22" s="17">
        <f>+'[7]ENEL PCA+PCF'!$C21</f>
        <v>164.80942833333299</v>
      </c>
      <c r="H22" s="17">
        <f>+'[8]ENEL PCA+PCF'!$C21</f>
        <v>165.21182999999999</v>
      </c>
      <c r="I22" s="17">
        <f>+'[9]ENEL PCA+PCF'!$C21</f>
        <v>165.711768333333</v>
      </c>
      <c r="J22" s="17">
        <f>+'[10]ENEL PCA+PCF'!$C21</f>
        <v>170.06339500000001</v>
      </c>
      <c r="K22" s="17">
        <f>+'[11]ENEL PCA+PCF'!$C21</f>
        <v>169.36565666666701</v>
      </c>
      <c r="L22" s="17">
        <f>+'[12]ENEL PCA+PCF'!$C21</f>
        <v>157.683938333333</v>
      </c>
      <c r="M22" s="17">
        <f>+'[13]ENEL PCA+PCF'!$C21</f>
        <v>155.078945</v>
      </c>
      <c r="N22" s="17">
        <f>+'[14]ENEL PCA+PCF'!$C21</f>
        <v>164.32775166666701</v>
      </c>
      <c r="O22" s="17">
        <f>+'[15]ENEL PCA+PCF'!$C21</f>
        <v>162.43299999999999</v>
      </c>
      <c r="P22" s="17">
        <f>+'[16]ENEL PCA+PCF'!$C21</f>
        <v>163.85180500000001</v>
      </c>
      <c r="Q22" s="17">
        <f>+'[17]ENEL PCA+PCF'!$C21</f>
        <v>164.92641166666701</v>
      </c>
      <c r="R22" s="17">
        <f>+'[18]ENEL PCA+PCF'!$C21</f>
        <v>160.36000000000001</v>
      </c>
      <c r="S22" s="17">
        <f>+'[19]ENEL PCA+PCF'!$C21</f>
        <v>154.233745</v>
      </c>
      <c r="T22" s="17">
        <f>+'[20]ENEL PCA+PCF'!$C21</f>
        <v>160.36000000000001</v>
      </c>
      <c r="U22" s="17">
        <f>+'[21]ENEL PCA+PCF'!$C21</f>
        <v>158.8886</v>
      </c>
      <c r="V22" s="17">
        <f>+'[22]ENEL PCA+PCF'!$C21</f>
        <v>179.66959499999999</v>
      </c>
      <c r="W22" s="17">
        <f>+'[23]ENEL PCA+PCF'!$C21</f>
        <v>166.90236999999999</v>
      </c>
      <c r="X22" s="17">
        <f>+'[24]ENEL PCA+PCF'!$C21</f>
        <v>168.263115</v>
      </c>
      <c r="Y22" s="17">
        <f>+'[25]ENEL PCA+PCF'!$C21</f>
        <v>167.24571333333299</v>
      </c>
      <c r="Z22" s="17">
        <f>+'[26]ENEL PCA+PCF'!$C21</f>
        <v>157.82721833333301</v>
      </c>
      <c r="AA22" s="17">
        <f>+'[27]ENEL PCA+PCF'!$C21</f>
        <v>158.59594000000001</v>
      </c>
      <c r="AB22" s="17">
        <f>+'[28]ENEL PCA+PCF'!$C21</f>
        <v>169.843318333333</v>
      </c>
      <c r="AC22" s="17">
        <f>+'[29]ENEL PCA+PCF'!$C21</f>
        <v>159.732386666667</v>
      </c>
      <c r="AD22" s="17">
        <f>+'[30]ENEL PCA+PCF'!$C21</f>
        <v>163.405</v>
      </c>
      <c r="AE22" s="17">
        <f>+'[31]ENEL PCA+PCF'!$C21</f>
        <v>167.45529999999999</v>
      </c>
      <c r="AF22" s="17">
        <f>+'[32]ENEL PCA+PCF'!$C21</f>
        <v>166.25020000000001</v>
      </c>
      <c r="AG22" s="17">
        <f>+'[33]ENEL PCA+PCF'!$C21</f>
        <v>164.9213</v>
      </c>
    </row>
    <row r="23" spans="1:108" ht="20.100000000000001" customHeight="1" x14ac:dyDescent="0.25">
      <c r="A23" s="15"/>
      <c r="B23" s="16">
        <v>0.45833333333333298</v>
      </c>
      <c r="C23" s="17">
        <f>+'[3]ENEL PCA+PCF'!$C22</f>
        <v>156.18965333333301</v>
      </c>
      <c r="D23" s="17">
        <f>+'[4]ENEL PCA+PCF'!$C22</f>
        <v>156.91782833333301</v>
      </c>
      <c r="E23" s="17">
        <f>+'[5]ENEL PCA+PCF'!$C22</f>
        <v>159.89592999999999</v>
      </c>
      <c r="F23" s="17">
        <f>+'[6]ENEL PCA+PCF'!$C22</f>
        <v>155.49</v>
      </c>
      <c r="G23" s="17">
        <f>+'[7]ENEL PCA+PCF'!$C22</f>
        <v>171.73267000000001</v>
      </c>
      <c r="H23" s="17">
        <f>+'[8]ENEL PCA+PCF'!$C22</f>
        <v>167.95022881355899</v>
      </c>
      <c r="I23" s="17">
        <f>+'[9]ENEL PCA+PCF'!$C22</f>
        <v>167.70546166666699</v>
      </c>
      <c r="J23" s="17">
        <f>+'[10]ENEL PCA+PCF'!$C22</f>
        <v>167.83869166666699</v>
      </c>
      <c r="K23" s="17">
        <f>+'[11]ENEL PCA+PCF'!$C22</f>
        <v>167.56040666666701</v>
      </c>
      <c r="L23" s="17">
        <f>+'[12]ENEL PCA+PCF'!$C22</f>
        <v>160.19091166666701</v>
      </c>
      <c r="M23" s="17">
        <f>+'[13]ENEL PCA+PCF'!$C22</f>
        <v>154.36916666666701</v>
      </c>
      <c r="N23" s="17">
        <f>+'[14]ENEL PCA+PCF'!$C22</f>
        <v>165.94776666666701</v>
      </c>
      <c r="O23" s="17">
        <f>+'[15]ENEL PCA+PCF'!$C22</f>
        <v>168.12029999999999</v>
      </c>
      <c r="P23" s="17">
        <f>+'[16]ENEL PCA+PCF'!$C22</f>
        <v>168.081461666667</v>
      </c>
      <c r="Q23" s="17">
        <f>+'[17]ENEL PCA+PCF'!$C22</f>
        <v>171.24084999999999</v>
      </c>
      <c r="R23" s="17">
        <f>+'[18]ENEL PCA+PCF'!$C22</f>
        <v>163.92740499999999</v>
      </c>
      <c r="S23" s="17">
        <f>+'[19]ENEL PCA+PCF'!$C22</f>
        <v>154.42994999999999</v>
      </c>
      <c r="T23" s="17">
        <f>+'[20]ENEL PCA+PCF'!$C22</f>
        <v>159.572666666667</v>
      </c>
      <c r="U23" s="17">
        <f>+'[21]ENEL PCA+PCF'!$C22</f>
        <v>166.10666333333299</v>
      </c>
      <c r="V23" s="17">
        <f>+'[22]ENEL PCA+PCF'!$C22</f>
        <v>171.83924166666699</v>
      </c>
      <c r="W23" s="17">
        <f>+'[23]ENEL PCA+PCF'!$C22</f>
        <v>170.22224</v>
      </c>
      <c r="X23" s="17">
        <f>+'[24]ENEL PCA+PCF'!$C22</f>
        <v>168.35134333333301</v>
      </c>
      <c r="Y23" s="17">
        <f>+'[25]ENEL PCA+PCF'!$C22</f>
        <v>166.142503333333</v>
      </c>
      <c r="Z23" s="17">
        <f>+'[26]ENEL PCA+PCF'!$C22</f>
        <v>158.32342</v>
      </c>
      <c r="AA23" s="17">
        <f>+'[27]ENEL PCA+PCF'!$C22</f>
        <v>159.77159166666701</v>
      </c>
      <c r="AB23" s="17">
        <f>+'[28]ENEL PCA+PCF'!$C22</f>
        <v>168.37225333333299</v>
      </c>
      <c r="AC23" s="17">
        <f>+'[29]ENEL PCA+PCF'!$C22</f>
        <v>159.408256666667</v>
      </c>
      <c r="AD23" s="17">
        <f>+'[30]ENEL PCA+PCF'!$C22</f>
        <v>167.15965499999999</v>
      </c>
      <c r="AE23" s="17">
        <f>+'[31]ENEL PCA+PCF'!$C22</f>
        <v>167.49170000000001</v>
      </c>
      <c r="AF23" s="17">
        <f>+'[32]ENEL PCA+PCF'!$C22</f>
        <v>166.03460000000001</v>
      </c>
      <c r="AG23" s="17">
        <f>+'[33]ENEL PCA+PCF'!$C22</f>
        <v>165.01310000000001</v>
      </c>
    </row>
    <row r="24" spans="1:108" ht="20.100000000000001" customHeight="1" x14ac:dyDescent="0.25">
      <c r="A24" s="15"/>
      <c r="B24" s="16">
        <v>0.5</v>
      </c>
      <c r="C24" s="17">
        <f>+'[3]ENEL PCA+PCF'!$C23</f>
        <v>155.840438333333</v>
      </c>
      <c r="D24" s="17">
        <f>+'[4]ENEL PCA+PCF'!$C23</f>
        <v>159.97112166666699</v>
      </c>
      <c r="E24" s="17">
        <f>+'[5]ENEL PCA+PCF'!$C23</f>
        <v>159.89077333333299</v>
      </c>
      <c r="F24" s="17">
        <f>+'[6]ENEL PCA+PCF'!$C23</f>
        <v>155.922378333333</v>
      </c>
      <c r="G24" s="17">
        <f>+'[7]ENEL PCA+PCF'!$C23</f>
        <v>172.22568000000001</v>
      </c>
      <c r="H24" s="17">
        <f>+'[8]ENEL PCA+PCF'!$C23</f>
        <v>169.418485</v>
      </c>
      <c r="I24" s="17">
        <f>+'[9]ENEL PCA+PCF'!$C23</f>
        <v>168.42759833333301</v>
      </c>
      <c r="J24" s="17">
        <f>+'[10]ENEL PCA+PCF'!$C23</f>
        <v>166.33066500000001</v>
      </c>
      <c r="K24" s="17">
        <f>+'[11]ENEL PCA+PCF'!$C23</f>
        <v>167.49489333333301</v>
      </c>
      <c r="L24" s="17">
        <f>+'[12]ENEL PCA+PCF'!$C23</f>
        <v>167.202361666667</v>
      </c>
      <c r="M24" s="17">
        <f>+'[13]ENEL PCA+PCF'!$C23</f>
        <v>155.173143333333</v>
      </c>
      <c r="N24" s="17">
        <f>+'[14]ENEL PCA+PCF'!$C23</f>
        <v>167.66114166666699</v>
      </c>
      <c r="O24" s="17">
        <f>+'[15]ENEL PCA+PCF'!$C23</f>
        <v>168.012673333333</v>
      </c>
      <c r="P24" s="17">
        <f>+'[16]ENEL PCA+PCF'!$C23</f>
        <v>165.17965000000001</v>
      </c>
      <c r="Q24" s="17">
        <f>+'[17]ENEL PCA+PCF'!$C23</f>
        <v>165.22672333333301</v>
      </c>
      <c r="R24" s="17">
        <f>+'[18]ENEL PCA+PCF'!$C23</f>
        <v>166.291596666667</v>
      </c>
      <c r="S24" s="17">
        <f>+'[19]ENEL PCA+PCF'!$C23</f>
        <v>158.63217166666701</v>
      </c>
      <c r="T24" s="17">
        <f>+'[20]ENEL PCA+PCF'!$C23</f>
        <v>160.36000000000001</v>
      </c>
      <c r="U24" s="17">
        <f>+'[21]ENEL PCA+PCF'!$C23</f>
        <v>167.09006666666701</v>
      </c>
      <c r="V24" s="17">
        <f>+'[22]ENEL PCA+PCF'!$C23</f>
        <v>167.58430166666699</v>
      </c>
      <c r="W24" s="17">
        <f>+'[23]ENEL PCA+PCF'!$C23</f>
        <v>172.609735</v>
      </c>
      <c r="X24" s="17">
        <f>+'[24]ENEL PCA+PCF'!$C23</f>
        <v>168.312301666667</v>
      </c>
      <c r="Y24" s="17">
        <f>+'[25]ENEL PCA+PCF'!$C23</f>
        <v>170.098418333333</v>
      </c>
      <c r="Z24" s="17">
        <f>+'[26]ENEL PCA+PCF'!$C23</f>
        <v>159.270095</v>
      </c>
      <c r="AA24" s="17">
        <f>+'[27]ENEL PCA+PCF'!$C23</f>
        <v>160.33357166666701</v>
      </c>
      <c r="AB24" s="17">
        <f>+'[28]ENEL PCA+PCF'!$C23</f>
        <v>168.09557333333299</v>
      </c>
      <c r="AC24" s="17">
        <f>+'[29]ENEL PCA+PCF'!$C23</f>
        <v>167.16813166666699</v>
      </c>
      <c r="AD24" s="17">
        <f>+'[30]ENEL PCA+PCF'!$C23</f>
        <v>168.65375499999999</v>
      </c>
      <c r="AE24" s="17">
        <f>+'[31]ENEL PCA+PCF'!$C23</f>
        <v>166.898</v>
      </c>
      <c r="AF24" s="17">
        <f>+'[32]ENEL PCA+PCF'!$C23</f>
        <v>165.3663</v>
      </c>
      <c r="AG24" s="17">
        <f>+'[33]ENEL PCA+PCF'!$C23</f>
        <v>165.17009999999999</v>
      </c>
    </row>
    <row r="25" spans="1:108" ht="20.100000000000001" customHeight="1" x14ac:dyDescent="0.25">
      <c r="A25" s="15"/>
      <c r="B25" s="16">
        <v>0.54166666666666696</v>
      </c>
      <c r="C25" s="17">
        <f>+'[3]ENEL PCA+PCF'!$C24</f>
        <v>156.86164833333299</v>
      </c>
      <c r="D25" s="17">
        <f>+'[4]ENEL PCA+PCF'!$C24</f>
        <v>163.18104</v>
      </c>
      <c r="E25" s="17">
        <f>+'[5]ENEL PCA+PCF'!$C24</f>
        <v>163.53899999999999</v>
      </c>
      <c r="F25" s="17">
        <f>+'[6]ENEL PCA+PCF'!$C24</f>
        <v>155.70901166666701</v>
      </c>
      <c r="G25" s="17">
        <f>+'[7]ENEL PCA+PCF'!$C24</f>
        <v>167.10291000000001</v>
      </c>
      <c r="H25" s="17">
        <f>+'[8]ENEL PCA+PCF'!$C24</f>
        <v>167.153343333333</v>
      </c>
      <c r="I25" s="17">
        <f>+'[9]ENEL PCA+PCF'!$C24</f>
        <v>166.36517166666701</v>
      </c>
      <c r="J25" s="17">
        <f>+'[10]ENEL PCA+PCF'!$C24</f>
        <v>166.36732333333299</v>
      </c>
      <c r="K25" s="17">
        <f>+'[11]ENEL PCA+PCF'!$C24</f>
        <v>166.564245</v>
      </c>
      <c r="L25" s="17">
        <f>+'[12]ENEL PCA+PCF'!$C24</f>
        <v>165.69090666666699</v>
      </c>
      <c r="M25" s="17">
        <f>+'[13]ENEL PCA+PCF'!$C24</f>
        <v>156.55348000000001</v>
      </c>
      <c r="N25" s="17">
        <f>+'[14]ENEL PCA+PCF'!$C24</f>
        <v>166.319895</v>
      </c>
      <c r="O25" s="17">
        <f>+'[15]ENEL PCA+PCF'!$C24</f>
        <v>166.00280833333301</v>
      </c>
      <c r="P25" s="17">
        <f>+'[16]ENEL PCA+PCF'!$C24</f>
        <v>167.931833333333</v>
      </c>
      <c r="Q25" s="17">
        <f>+'[17]ENEL PCA+PCF'!$C24</f>
        <v>165.29217666666699</v>
      </c>
      <c r="R25" s="17">
        <f>+'[18]ENEL PCA+PCF'!$C24</f>
        <v>165.70644666666701</v>
      </c>
      <c r="S25" s="17">
        <f>+'[19]ENEL PCA+PCF'!$C24</f>
        <v>154.95364833333301</v>
      </c>
      <c r="T25" s="17">
        <f>+'[20]ENEL PCA+PCF'!$C24</f>
        <v>162.02142000000001</v>
      </c>
      <c r="U25" s="17">
        <f>+'[21]ENEL PCA+PCF'!$C24</f>
        <v>167.59781833333301</v>
      </c>
      <c r="V25" s="17">
        <f>+'[22]ENEL PCA+PCF'!$C24</f>
        <v>167.27144999999999</v>
      </c>
      <c r="W25" s="17">
        <f>+'[23]ENEL PCA+PCF'!$C24</f>
        <v>168.40535666666699</v>
      </c>
      <c r="X25" s="17">
        <f>+'[24]ENEL PCA+PCF'!$C24</f>
        <v>168.293933333333</v>
      </c>
      <c r="Y25" s="17">
        <f>+'[25]ENEL PCA+PCF'!$C24</f>
        <v>168.04753333333301</v>
      </c>
      <c r="Z25" s="17">
        <f>+'[26]ENEL PCA+PCF'!$C24</f>
        <v>160.448248333333</v>
      </c>
      <c r="AA25" s="17">
        <f>+'[27]ENEL PCA+PCF'!$C24</f>
        <v>159.74683999999999</v>
      </c>
      <c r="AB25" s="17">
        <f>+'[28]ENEL PCA+PCF'!$C24</f>
        <v>167.38037333333301</v>
      </c>
      <c r="AC25" s="17">
        <f>+'[29]ENEL PCA+PCF'!$C24</f>
        <v>170.94967500000001</v>
      </c>
      <c r="AD25" s="17">
        <f>+'[30]ENEL PCA+PCF'!$C24</f>
        <v>167.53346166666699</v>
      </c>
      <c r="AE25" s="17">
        <f>+'[31]ENEL PCA+PCF'!$C24</f>
        <v>166.97730000000001</v>
      </c>
      <c r="AF25" s="17">
        <f>+'[32]ENEL PCA+PCF'!$C24</f>
        <v>176.58959999999999</v>
      </c>
      <c r="AG25" s="17">
        <f>+'[33]ENEL PCA+PCF'!$C24</f>
        <v>164.0274</v>
      </c>
    </row>
    <row r="26" spans="1:108" ht="20.100000000000001" customHeight="1" x14ac:dyDescent="0.25">
      <c r="A26" s="15"/>
      <c r="B26" s="16">
        <v>0.58333333333333304</v>
      </c>
      <c r="C26" s="17">
        <f>+'[3]ENEL PCA+PCF'!$C25</f>
        <v>163.53899999999999</v>
      </c>
      <c r="D26" s="17">
        <f>+'[4]ENEL PCA+PCF'!$C25</f>
        <v>166.07043833333299</v>
      </c>
      <c r="E26" s="17">
        <f>+'[5]ENEL PCA+PCF'!$C25</f>
        <v>163.53899999999999</v>
      </c>
      <c r="F26" s="17">
        <f>+'[6]ENEL PCA+PCF'!$C25</f>
        <v>155.87347</v>
      </c>
      <c r="G26" s="17">
        <f>+'[7]ENEL PCA+PCF'!$C25</f>
        <v>168.550221666667</v>
      </c>
      <c r="H26" s="17">
        <f>+'[8]ENEL PCA+PCF'!$C25</f>
        <v>166.46941333333299</v>
      </c>
      <c r="I26" s="17">
        <f>+'[9]ENEL PCA+PCF'!$C25</f>
        <v>166.359961666667</v>
      </c>
      <c r="J26" s="17">
        <f>+'[10]ENEL PCA+PCF'!$C25</f>
        <v>166.38681666666699</v>
      </c>
      <c r="K26" s="17">
        <f>+'[11]ENEL PCA+PCF'!$C25</f>
        <v>166.65230500000001</v>
      </c>
      <c r="L26" s="17">
        <f>+'[12]ENEL PCA+PCF'!$C25</f>
        <v>166.05983499999999</v>
      </c>
      <c r="M26" s="17">
        <f>+'[13]ENEL PCA+PCF'!$C25</f>
        <v>157.03</v>
      </c>
      <c r="N26" s="17">
        <f>+'[14]ENEL PCA+PCF'!$C25</f>
        <v>168.28437333333301</v>
      </c>
      <c r="O26" s="17">
        <f>+'[15]ENEL PCA+PCF'!$C25</f>
        <v>165.36150166666701</v>
      </c>
      <c r="P26" s="17">
        <f>+'[16]ENEL PCA+PCF'!$C25</f>
        <v>167.484005</v>
      </c>
      <c r="Q26" s="17">
        <f>+'[17]ENEL PCA+PCF'!$C25</f>
        <v>165.337138333333</v>
      </c>
      <c r="R26" s="17">
        <f>+'[18]ENEL PCA+PCF'!$C25</f>
        <v>167.75986</v>
      </c>
      <c r="S26" s="17">
        <f>+'[19]ENEL PCA+PCF'!$C25</f>
        <v>155.55338166666701</v>
      </c>
      <c r="T26" s="17">
        <f>+'[20]ENEL PCA+PCF'!$C25</f>
        <v>160.475855</v>
      </c>
      <c r="U26" s="17">
        <f>+'[21]ENEL PCA+PCF'!$C25</f>
        <v>167.59513000000001</v>
      </c>
      <c r="V26" s="17">
        <f>+'[22]ENEL PCA+PCF'!$C25</f>
        <v>167.29457666666701</v>
      </c>
      <c r="W26" s="17">
        <f>+'[23]ENEL PCA+PCF'!$C25</f>
        <v>168.42272333333301</v>
      </c>
      <c r="X26" s="17">
        <f>+'[24]ENEL PCA+PCF'!$C25</f>
        <v>168.34157166666699</v>
      </c>
      <c r="Y26" s="17">
        <f>+'[25]ENEL PCA+PCF'!$C25</f>
        <v>167.619595</v>
      </c>
      <c r="Z26" s="17">
        <f>+'[26]ENEL PCA+PCF'!$C25</f>
        <v>157.81254166666699</v>
      </c>
      <c r="AA26" s="17">
        <f>+'[27]ENEL PCA+PCF'!$C25</f>
        <v>158.40439166666701</v>
      </c>
      <c r="AB26" s="17">
        <f>+'[28]ENEL PCA+PCF'!$C25</f>
        <v>167.32514333333299</v>
      </c>
      <c r="AC26" s="17">
        <f>+'[29]ENEL PCA+PCF'!$C25</f>
        <v>168.80219666666699</v>
      </c>
      <c r="AD26" s="17">
        <f>+'[30]ENEL PCA+PCF'!$C25</f>
        <v>168.20392000000001</v>
      </c>
      <c r="AE26" s="17">
        <f>+'[31]ENEL PCA+PCF'!$C25</f>
        <v>166.9529</v>
      </c>
      <c r="AF26" s="17">
        <f>+'[32]ENEL PCA+PCF'!$C25</f>
        <v>165.12430000000001</v>
      </c>
      <c r="AG26" s="17">
        <f>+'[33]ENEL PCA+PCF'!$C25</f>
        <v>164.066</v>
      </c>
    </row>
    <row r="27" spans="1:108" ht="20.100000000000001" customHeight="1" x14ac:dyDescent="0.25">
      <c r="A27" s="15"/>
      <c r="B27" s="16">
        <v>0.625</v>
      </c>
      <c r="C27" s="17">
        <f>+'[3]ENEL PCA+PCF'!$C26</f>
        <v>155.89292666666699</v>
      </c>
      <c r="D27" s="17">
        <f>+'[4]ENEL PCA+PCF'!$C26</f>
        <v>164.392188333333</v>
      </c>
      <c r="E27" s="17">
        <f>+'[5]ENEL PCA+PCF'!$C26</f>
        <v>163.53899999999999</v>
      </c>
      <c r="F27" s="17">
        <f>+'[6]ENEL PCA+PCF'!$C26</f>
        <v>155.91171</v>
      </c>
      <c r="G27" s="17">
        <f>+'[7]ENEL PCA+PCF'!$C26</f>
        <v>169.51148333333299</v>
      </c>
      <c r="H27" s="17">
        <f>+'[8]ENEL PCA+PCF'!$C26</f>
        <v>166.48311000000001</v>
      </c>
      <c r="I27" s="17">
        <f>+'[9]ENEL PCA+PCF'!$C26</f>
        <v>166.35102000000001</v>
      </c>
      <c r="J27" s="17">
        <f>+'[10]ENEL PCA+PCF'!$C26</f>
        <v>166.362928333333</v>
      </c>
      <c r="K27" s="17">
        <f>+'[11]ENEL PCA+PCF'!$C26</f>
        <v>167.160333333333</v>
      </c>
      <c r="L27" s="17">
        <f>+'[12]ENEL PCA+PCF'!$C26</f>
        <v>164.517605</v>
      </c>
      <c r="M27" s="17">
        <f>+'[13]ENEL PCA+PCF'!$C26</f>
        <v>157.03</v>
      </c>
      <c r="N27" s="17">
        <f>+'[14]ENEL PCA+PCF'!$C26</f>
        <v>165.36200500000001</v>
      </c>
      <c r="O27" s="17">
        <f>+'[15]ENEL PCA+PCF'!$C26</f>
        <v>165.390211666667</v>
      </c>
      <c r="P27" s="17">
        <f>+'[16]ENEL PCA+PCF'!$C26</f>
        <v>165.353581666667</v>
      </c>
      <c r="Q27" s="17">
        <f>+'[17]ENEL PCA+PCF'!$C26</f>
        <v>166.29143833333299</v>
      </c>
      <c r="R27" s="17">
        <f>+'[18]ENEL PCA+PCF'!$C26</f>
        <v>164.58846500000001</v>
      </c>
      <c r="S27" s="17">
        <f>+'[19]ENEL PCA+PCF'!$C26</f>
        <v>155.37901333333301</v>
      </c>
      <c r="T27" s="17">
        <f>+'[20]ENEL PCA+PCF'!$C26</f>
        <v>160.36000000000001</v>
      </c>
      <c r="U27" s="17">
        <f>+'[21]ENEL PCA+PCF'!$C26</f>
        <v>167.27911</v>
      </c>
      <c r="V27" s="17">
        <f>+'[22]ENEL PCA+PCF'!$C26</f>
        <v>167.30582166666699</v>
      </c>
      <c r="W27" s="17">
        <f>+'[23]ENEL PCA+PCF'!$C26</f>
        <v>168.41800333333299</v>
      </c>
      <c r="X27" s="17">
        <f>+'[24]ENEL PCA+PCF'!$C26</f>
        <v>168.97641666666701</v>
      </c>
      <c r="Y27" s="17">
        <f>+'[25]ENEL PCA+PCF'!$C26</f>
        <v>168.29045833333299</v>
      </c>
      <c r="Z27" s="17">
        <f>+'[26]ENEL PCA+PCF'!$C26</f>
        <v>156.55942833333299</v>
      </c>
      <c r="AA27" s="17">
        <f>+'[27]ENEL PCA+PCF'!$C26</f>
        <v>156.84311333333301</v>
      </c>
      <c r="AB27" s="17">
        <f>+'[28]ENEL PCA+PCF'!$C26</f>
        <v>167.082271666667</v>
      </c>
      <c r="AC27" s="17">
        <f>+'[29]ENEL PCA+PCF'!$C26</f>
        <v>170.864925</v>
      </c>
      <c r="AD27" s="17">
        <f>+'[30]ENEL PCA+PCF'!$C26</f>
        <v>166.40581666666699</v>
      </c>
      <c r="AE27" s="17">
        <f>+'[31]ENEL PCA+PCF'!$C26</f>
        <v>167.01390000000001</v>
      </c>
      <c r="AF27" s="17">
        <f>+'[32]ENEL PCA+PCF'!$C26</f>
        <v>176.77600000000001</v>
      </c>
      <c r="AG27" s="17">
        <f>+'[33]ENEL PCA+PCF'!$C26</f>
        <v>158.6996</v>
      </c>
    </row>
    <row r="28" spans="1:108" ht="20.100000000000001" customHeight="1" x14ac:dyDescent="0.25">
      <c r="A28" s="15"/>
      <c r="B28" s="16">
        <v>0.66666666666666696</v>
      </c>
      <c r="C28" s="17">
        <f>+'[3]ENEL PCA+PCF'!$C27</f>
        <v>155.96756833333299</v>
      </c>
      <c r="D28" s="17">
        <f>+'[4]ENEL PCA+PCF'!$C27</f>
        <v>164.449113333333</v>
      </c>
      <c r="E28" s="17">
        <f>+'[5]ENEL PCA+PCF'!$C27</f>
        <v>159.91409999999999</v>
      </c>
      <c r="F28" s="17">
        <f>+'[6]ENEL PCA+PCF'!$C27</f>
        <v>155.92470666666699</v>
      </c>
      <c r="G28" s="17">
        <f>+'[7]ENEL PCA+PCF'!$C27</f>
        <v>167.03655172413801</v>
      </c>
      <c r="H28" s="17">
        <f>+'[8]ENEL PCA+PCF'!$C27</f>
        <v>166.31079500000001</v>
      </c>
      <c r="I28" s="17">
        <f>+'[9]ENEL PCA+PCF'!$C27</f>
        <v>166.33898500000001</v>
      </c>
      <c r="J28" s="17">
        <f>+'[10]ENEL PCA+PCF'!$C27</f>
        <v>166.35275666666701</v>
      </c>
      <c r="K28" s="17">
        <f>+'[11]ENEL PCA+PCF'!$C27</f>
        <v>170.39102</v>
      </c>
      <c r="L28" s="17">
        <f>+'[12]ENEL PCA+PCF'!$C27</f>
        <v>166.29446833333299</v>
      </c>
      <c r="M28" s="17">
        <f>+'[13]ENEL PCA+PCF'!$C27</f>
        <v>157.03</v>
      </c>
      <c r="N28" s="17">
        <f>+'[14]ENEL PCA+PCF'!$C27</f>
        <v>165.428943333333</v>
      </c>
      <c r="O28" s="17">
        <f>+'[15]ENEL PCA+PCF'!$C27</f>
        <v>165.32389499999999</v>
      </c>
      <c r="P28" s="17">
        <f>+'[16]ENEL PCA+PCF'!$C27</f>
        <v>165.39778999999999</v>
      </c>
      <c r="Q28" s="17">
        <f>+'[17]ENEL PCA+PCF'!$C27</f>
        <v>167.14971</v>
      </c>
      <c r="R28" s="17">
        <f>+'[18]ENEL PCA+PCF'!$C27</f>
        <v>169.135256666667</v>
      </c>
      <c r="S28" s="17">
        <f>+'[19]ENEL PCA+PCF'!$C27</f>
        <v>154.45500000000001</v>
      </c>
      <c r="T28" s="17">
        <f>+'[20]ENEL PCA+PCF'!$C27</f>
        <v>154.45500000000001</v>
      </c>
      <c r="U28" s="17">
        <f>+'[21]ENEL PCA+PCF'!$C27</f>
        <v>167.32561000000001</v>
      </c>
      <c r="V28" s="17">
        <f>+'[22]ENEL PCA+PCF'!$C27</f>
        <v>167.305716666667</v>
      </c>
      <c r="W28" s="17">
        <f>+'[23]ENEL PCA+PCF'!$C27</f>
        <v>168.03372833333299</v>
      </c>
      <c r="X28" s="17">
        <f>+'[24]ENEL PCA+PCF'!$C27</f>
        <v>168.49831499999999</v>
      </c>
      <c r="Y28" s="17">
        <f>+'[25]ENEL PCA+PCF'!$C27</f>
        <v>170.854848333333</v>
      </c>
      <c r="Z28" s="17">
        <f>+'[26]ENEL PCA+PCF'!$C27</f>
        <v>156.59805499999999</v>
      </c>
      <c r="AA28" s="17">
        <f>+'[27]ENEL PCA+PCF'!$C27</f>
        <v>157.809</v>
      </c>
      <c r="AB28" s="17">
        <f>+'[28]ENEL PCA+PCF'!$C27</f>
        <v>158.825516666667</v>
      </c>
      <c r="AC28" s="17">
        <f>+'[29]ENEL PCA+PCF'!$C27</f>
        <v>163.177066666667</v>
      </c>
      <c r="AD28" s="17">
        <f>+'[30]ENEL PCA+PCF'!$C27</f>
        <v>166.693751666667</v>
      </c>
      <c r="AE28" s="17">
        <f>+'[31]ENEL PCA+PCF'!$C27</f>
        <v>167.22739999999999</v>
      </c>
      <c r="AF28" s="17">
        <f>+'[32]ENEL PCA+PCF'!$C27</f>
        <v>160.3699</v>
      </c>
      <c r="AG28" s="17">
        <f>+'[33]ENEL PCA+PCF'!$C27</f>
        <v>160.33439999999999</v>
      </c>
    </row>
    <row r="29" spans="1:108" ht="20.100000000000001" customHeight="1" x14ac:dyDescent="0.25">
      <c r="A29" s="15"/>
      <c r="B29" s="16">
        <v>0.70833333333333304</v>
      </c>
      <c r="C29" s="17">
        <f>+'[3]ENEL PCA+PCF'!$C28</f>
        <v>156.70450666666699</v>
      </c>
      <c r="D29" s="17">
        <f>+'[4]ENEL PCA+PCF'!$C28</f>
        <v>165.852601666667</v>
      </c>
      <c r="E29" s="17">
        <f>+'[5]ENEL PCA+PCF'!$C28</f>
        <v>156.834233333333</v>
      </c>
      <c r="F29" s="17">
        <f>+'[6]ENEL PCA+PCF'!$C28</f>
        <v>155.95021499999999</v>
      </c>
      <c r="G29" s="17">
        <f>+'[7]ENEL PCA+PCF'!$C28</f>
        <v>164.87040500000001</v>
      </c>
      <c r="H29" s="17">
        <f>+'[8]ENEL PCA+PCF'!$C28</f>
        <v>169.97003000000001</v>
      </c>
      <c r="I29" s="17">
        <f>+'[9]ENEL PCA+PCF'!$C28</f>
        <v>166.38610499999999</v>
      </c>
      <c r="J29" s="17">
        <f>+'[10]ENEL PCA+PCF'!$C28</f>
        <v>169.205346666667</v>
      </c>
      <c r="K29" s="17">
        <f>+'[11]ENEL PCA+PCF'!$C28</f>
        <v>166.73767333333299</v>
      </c>
      <c r="L29" s="17">
        <f>+'[12]ENEL PCA+PCF'!$C28</f>
        <v>159.946388333333</v>
      </c>
      <c r="M29" s="17">
        <f>+'[13]ENEL PCA+PCF'!$C28</f>
        <v>156.45316</v>
      </c>
      <c r="N29" s="17">
        <f>+'[14]ENEL PCA+PCF'!$C28</f>
        <v>171.24684833333299</v>
      </c>
      <c r="O29" s="17">
        <f>+'[15]ENEL PCA+PCF'!$C28</f>
        <v>169.30195000000001</v>
      </c>
      <c r="P29" s="17">
        <f>+'[16]ENEL PCA+PCF'!$C28</f>
        <v>169.223615</v>
      </c>
      <c r="Q29" s="17">
        <f>+'[17]ENEL PCA+PCF'!$C28</f>
        <v>165.20037666666701</v>
      </c>
      <c r="R29" s="17">
        <f>+'[18]ENEL PCA+PCF'!$C28</f>
        <v>169.278641666667</v>
      </c>
      <c r="S29" s="17">
        <f>+'[19]ENEL PCA+PCF'!$C28</f>
        <v>155.15028166666701</v>
      </c>
      <c r="T29" s="17">
        <f>+'[20]ENEL PCA+PCF'!$C28</f>
        <v>160.36000000000001</v>
      </c>
      <c r="U29" s="17">
        <f>+'[21]ENEL PCA+PCF'!$C28</f>
        <v>166.46016499999999</v>
      </c>
      <c r="V29" s="17">
        <f>+'[22]ENEL PCA+PCF'!$C28</f>
        <v>169.22064499999999</v>
      </c>
      <c r="W29" s="17">
        <f>+'[23]ENEL PCA+PCF'!$C28</f>
        <v>170.21706166666701</v>
      </c>
      <c r="X29" s="17">
        <f>+'[24]ENEL PCA+PCF'!$C28</f>
        <v>160.84968333333299</v>
      </c>
      <c r="Y29" s="17">
        <f>+'[25]ENEL PCA+PCF'!$C28</f>
        <v>170.41630499999999</v>
      </c>
      <c r="Z29" s="17">
        <f>+'[26]ENEL PCA+PCF'!$C28</f>
        <v>156.13657333333299</v>
      </c>
      <c r="AA29" s="17">
        <f>+'[27]ENEL PCA+PCF'!$C28</f>
        <v>157.20395833333299</v>
      </c>
      <c r="AB29" s="17">
        <f>+'[28]ENEL PCA+PCF'!$C28</f>
        <v>158.58497333333301</v>
      </c>
      <c r="AC29" s="17">
        <f>+'[29]ENEL PCA+PCF'!$C28</f>
        <v>161.22371166666699</v>
      </c>
      <c r="AD29" s="17">
        <f>+'[30]ENEL PCA+PCF'!$C28</f>
        <v>170.13596833333301</v>
      </c>
      <c r="AE29" s="17">
        <f>+'[31]ENEL PCA+PCF'!$C28</f>
        <v>170.9408</v>
      </c>
      <c r="AF29" s="17">
        <f>+'[32]ENEL PCA+PCF'!$C28</f>
        <v>156.83969999999999</v>
      </c>
      <c r="AG29" s="17">
        <f>+'[33]ENEL PCA+PCF'!$C28</f>
        <v>157.2483</v>
      </c>
    </row>
    <row r="30" spans="1:108" ht="20.100000000000001" customHeight="1" x14ac:dyDescent="0.25">
      <c r="A30" s="15"/>
      <c r="B30" s="16">
        <v>0.75</v>
      </c>
      <c r="C30" s="17">
        <f>+'[3]ENEL PCA+PCF'!$C29</f>
        <v>159.52762999999999</v>
      </c>
      <c r="D30" s="17">
        <f>+'[4]ENEL PCA+PCF'!$C29</f>
        <v>162.95943500000001</v>
      </c>
      <c r="E30" s="17">
        <f>+'[5]ENEL PCA+PCF'!$C29</f>
        <v>157.018153333333</v>
      </c>
      <c r="F30" s="17">
        <f>+'[6]ENEL PCA+PCF'!$C29</f>
        <v>159.74872999999999</v>
      </c>
      <c r="G30" s="17">
        <f>+'[7]ENEL PCA+PCF'!$C29</f>
        <v>159.92857333333299</v>
      </c>
      <c r="H30" s="17">
        <f>+'[8]ENEL PCA+PCF'!$C29</f>
        <v>167.87536499999999</v>
      </c>
      <c r="I30" s="17">
        <f>+'[9]ENEL PCA+PCF'!$C29</f>
        <v>167.50312666666699</v>
      </c>
      <c r="J30" s="17">
        <f>+'[10]ENEL PCA+PCF'!$C29</f>
        <v>165.556591666667</v>
      </c>
      <c r="K30" s="17">
        <f>+'[11]ENEL PCA+PCF'!$C29</f>
        <v>166.735095</v>
      </c>
      <c r="L30" s="17">
        <f>+'[12]ENEL PCA+PCF'!$C29</f>
        <v>165.269026666667</v>
      </c>
      <c r="M30" s="17">
        <f>+'[13]ENEL PCA+PCF'!$C29</f>
        <v>161.08980666666699</v>
      </c>
      <c r="N30" s="17">
        <f>+'[14]ENEL PCA+PCF'!$C29</f>
        <v>164.716913333333</v>
      </c>
      <c r="O30" s="17">
        <f>+'[15]ENEL PCA+PCF'!$C29</f>
        <v>166.60355999999999</v>
      </c>
      <c r="P30" s="17">
        <f>+'[16]ENEL PCA+PCF'!$C29</f>
        <v>162.63159999999999</v>
      </c>
      <c r="Q30" s="17">
        <f>+'[17]ENEL PCA+PCF'!$C29</f>
        <v>160.36000000000001</v>
      </c>
      <c r="R30" s="17">
        <f>+'[18]ENEL PCA+PCF'!$C29</f>
        <v>164.07386</v>
      </c>
      <c r="S30" s="17">
        <f>+'[19]ENEL PCA+PCF'!$C29</f>
        <v>160.45518999999999</v>
      </c>
      <c r="T30" s="17">
        <f>+'[20]ENEL PCA+PCF'!$C29</f>
        <v>160.36000000000001</v>
      </c>
      <c r="U30" s="17">
        <f>+'[21]ENEL PCA+PCF'!$C29</f>
        <v>176.889995</v>
      </c>
      <c r="V30" s="17">
        <f>+'[22]ENEL PCA+PCF'!$C29</f>
        <v>167.48494666666701</v>
      </c>
      <c r="W30" s="17">
        <f>+'[23]ENEL PCA+PCF'!$C29</f>
        <v>165.72608666666699</v>
      </c>
      <c r="X30" s="17">
        <f>+'[24]ENEL PCA+PCF'!$C29</f>
        <v>158.83217500000001</v>
      </c>
      <c r="Y30" s="17">
        <f>+'[25]ENEL PCA+PCF'!$C29</f>
        <v>164.04369500000001</v>
      </c>
      <c r="Z30" s="17">
        <f>+'[26]ENEL PCA+PCF'!$C29</f>
        <v>165.86093666666699</v>
      </c>
      <c r="AA30" s="17">
        <f>+'[27]ENEL PCA+PCF'!$C29</f>
        <v>157.58665999999999</v>
      </c>
      <c r="AB30" s="17">
        <f>+'[28]ENEL PCA+PCF'!$C29</f>
        <v>155.609141666667</v>
      </c>
      <c r="AC30" s="17">
        <f>+'[29]ENEL PCA+PCF'!$C29</f>
        <v>160.978508333333</v>
      </c>
      <c r="AD30" s="17">
        <f>+'[30]ENEL PCA+PCF'!$C29</f>
        <v>160.95137500000001</v>
      </c>
      <c r="AE30" s="17">
        <f>+'[31]ENEL PCA+PCF'!$C29</f>
        <v>166.96969999999999</v>
      </c>
      <c r="AF30" s="17">
        <f>+'[32]ENEL PCA+PCF'!$C29</f>
        <v>156.83969999999999</v>
      </c>
      <c r="AG30" s="17">
        <f>+'[33]ENEL PCA+PCF'!$C29</f>
        <v>159.77770000000001</v>
      </c>
    </row>
    <row r="31" spans="1:108" ht="20.100000000000001" customHeight="1" x14ac:dyDescent="0.25">
      <c r="A31" s="15"/>
      <c r="B31" s="16">
        <v>0.79166666666666696</v>
      </c>
      <c r="C31" s="17">
        <f>+'[3]ENEL PCA+PCF'!$C30</f>
        <v>157.58090999999999</v>
      </c>
      <c r="D31" s="17">
        <f>+'[4]ENEL PCA+PCF'!$C30</f>
        <v>172.35521666666699</v>
      </c>
      <c r="E31" s="17">
        <f>+'[5]ENEL PCA+PCF'!$C30</f>
        <v>165.60455999999999</v>
      </c>
      <c r="F31" s="17">
        <f>+'[6]ENEL PCA+PCF'!$C30</f>
        <v>163.15446333333301</v>
      </c>
      <c r="G31" s="17">
        <f>+'[7]ENEL PCA+PCF'!$C30</f>
        <v>166.76726333333301</v>
      </c>
      <c r="H31" s="17">
        <f>+'[8]ENEL PCA+PCF'!$C30</f>
        <v>165.97117666666699</v>
      </c>
      <c r="I31" s="17">
        <f>+'[9]ENEL PCA+PCF'!$C30</f>
        <v>169.18049666666701</v>
      </c>
      <c r="J31" s="17">
        <f>+'[10]ENEL PCA+PCF'!$C30</f>
        <v>167.467383333333</v>
      </c>
      <c r="K31" s="17">
        <f>+'[11]ENEL PCA+PCF'!$C30</f>
        <v>168.39743000000001</v>
      </c>
      <c r="L31" s="17">
        <f>+'[12]ENEL PCA+PCF'!$C30</f>
        <v>171.11535333333299</v>
      </c>
      <c r="M31" s="17">
        <f>+'[13]ENEL PCA+PCF'!$C30</f>
        <v>160.64648500000001</v>
      </c>
      <c r="N31" s="17">
        <f>+'[14]ENEL PCA+PCF'!$C30</f>
        <v>167.505153333333</v>
      </c>
      <c r="O31" s="17">
        <f>+'[15]ENEL PCA+PCF'!$C30</f>
        <v>169.42909</v>
      </c>
      <c r="P31" s="17">
        <f>+'[16]ENEL PCA+PCF'!$C30</f>
        <v>167.45418000000001</v>
      </c>
      <c r="Q31" s="17">
        <f>+'[17]ENEL PCA+PCF'!$C30</f>
        <v>166.821368333333</v>
      </c>
      <c r="R31" s="17">
        <f>+'[18]ENEL PCA+PCF'!$C30</f>
        <v>167.95330833333301</v>
      </c>
      <c r="S31" s="17">
        <f>+'[19]ENEL PCA+PCF'!$C30</f>
        <v>167.90347499999999</v>
      </c>
      <c r="T31" s="17">
        <f>+'[20]ENEL PCA+PCF'!$C30</f>
        <v>160.36000000000001</v>
      </c>
      <c r="U31" s="17">
        <f>+'[21]ENEL PCA+PCF'!$C30</f>
        <v>164.75494</v>
      </c>
      <c r="V31" s="17">
        <f>+'[22]ENEL PCA+PCF'!$C30</f>
        <v>169.94687999999999</v>
      </c>
      <c r="W31" s="17">
        <f>+'[23]ENEL PCA+PCF'!$C30</f>
        <v>170.83008166666701</v>
      </c>
      <c r="X31" s="17">
        <f>+'[24]ENEL PCA+PCF'!$C30</f>
        <v>169.431858333333</v>
      </c>
      <c r="Y31" s="17">
        <f>+'[25]ENEL PCA+PCF'!$C30</f>
        <v>165.74208833333299</v>
      </c>
      <c r="Z31" s="17">
        <f>+'[26]ENEL PCA+PCF'!$C30</f>
        <v>162.473941666667</v>
      </c>
      <c r="AA31" s="17">
        <f>+'[27]ENEL PCA+PCF'!$C30</f>
        <v>171.931715</v>
      </c>
      <c r="AB31" s="17">
        <f>+'[28]ENEL PCA+PCF'!$C30</f>
        <v>164.361056666667</v>
      </c>
      <c r="AC31" s="17">
        <f>+'[29]ENEL PCA+PCF'!$C30</f>
        <v>158.022866666667</v>
      </c>
      <c r="AD31" s="17">
        <f>+'[30]ENEL PCA+PCF'!$C30</f>
        <v>172.25841500000001</v>
      </c>
      <c r="AE31" s="17">
        <f>+'[31]ENEL PCA+PCF'!$C30</f>
        <v>169.6652</v>
      </c>
      <c r="AF31" s="17">
        <f>+'[32]ENEL PCA+PCF'!$C30</f>
        <v>176.94409999999999</v>
      </c>
      <c r="AG31" s="17">
        <f>+'[33]ENEL PCA+PCF'!$C30</f>
        <v>180.20699999999999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+'[3]ENEL PCA+PCF'!$C31</f>
        <v>163.98699999999999</v>
      </c>
      <c r="D32" s="17">
        <f>+'[4]ENEL PCA+PCF'!$C31</f>
        <v>167.7833</v>
      </c>
      <c r="E32" s="17">
        <f>+'[5]ENEL PCA+PCF'!$C31</f>
        <v>165.96766666666699</v>
      </c>
      <c r="F32" s="17">
        <f>+'[6]ENEL PCA+PCF'!$C31</f>
        <v>164.43592000000001</v>
      </c>
      <c r="G32" s="17">
        <f>+'[7]ENEL PCA+PCF'!$C31</f>
        <v>169.04306333333301</v>
      </c>
      <c r="H32" s="17">
        <f>+'[8]ENEL PCA+PCF'!$C31</f>
        <v>169.09143</v>
      </c>
      <c r="I32" s="17">
        <f>+'[9]ENEL PCA+PCF'!$C31</f>
        <v>167.07211333333299</v>
      </c>
      <c r="J32" s="17">
        <f>+'[10]ENEL PCA+PCF'!$C31</f>
        <v>166.41020499999999</v>
      </c>
      <c r="K32" s="17">
        <f>+'[11]ENEL PCA+PCF'!$C31</f>
        <v>166.48756</v>
      </c>
      <c r="L32" s="17">
        <f>+'[12]ENEL PCA+PCF'!$C31</f>
        <v>167.05639666666701</v>
      </c>
      <c r="M32" s="17">
        <f>+'[13]ENEL PCA+PCF'!$C31</f>
        <v>165.00971833333301</v>
      </c>
      <c r="N32" s="17">
        <f>+'[14]ENEL PCA+PCF'!$C31</f>
        <v>167.511773333333</v>
      </c>
      <c r="O32" s="17">
        <f>+'[15]ENEL PCA+PCF'!$C31</f>
        <v>168.12232</v>
      </c>
      <c r="P32" s="17">
        <f>+'[16]ENEL PCA+PCF'!$C31</f>
        <v>163.945615</v>
      </c>
      <c r="Q32" s="17">
        <f>+'[17]ENEL PCA+PCF'!$C31</f>
        <v>167.37197499999999</v>
      </c>
      <c r="R32" s="17">
        <f>+'[18]ENEL PCA+PCF'!$C31</f>
        <v>169.17307500000001</v>
      </c>
      <c r="S32" s="17">
        <f>+'[19]ENEL PCA+PCF'!$C31</f>
        <v>169.46549999999999</v>
      </c>
      <c r="T32" s="17">
        <f>+'[20]ENEL PCA+PCF'!$C31</f>
        <v>160.36000000000001</v>
      </c>
      <c r="U32" s="17">
        <f>+'[21]ENEL PCA+PCF'!$C31</f>
        <v>164.83588</v>
      </c>
      <c r="V32" s="17">
        <f>+'[22]ENEL PCA+PCF'!$C31</f>
        <v>174.55264666666699</v>
      </c>
      <c r="W32" s="17">
        <f>+'[23]ENEL PCA+PCF'!$C31</f>
        <v>169.43649833333299</v>
      </c>
      <c r="X32" s="17">
        <f>+'[24]ENEL PCA+PCF'!$C31</f>
        <v>170.35080833333299</v>
      </c>
      <c r="Y32" s="17">
        <f>+'[25]ENEL PCA+PCF'!$C31</f>
        <v>166.57213666666701</v>
      </c>
      <c r="Z32" s="17">
        <f>+'[26]ENEL PCA+PCF'!$C31</f>
        <v>170.19699333333301</v>
      </c>
      <c r="AA32" s="17">
        <f>+'[27]ENEL PCA+PCF'!$C31</f>
        <v>171.850775</v>
      </c>
      <c r="AB32" s="17">
        <f>+'[28]ENEL PCA+PCF'!$C31</f>
        <v>165.80638166666699</v>
      </c>
      <c r="AC32" s="17">
        <f>+'[29]ENEL PCA+PCF'!$C31</f>
        <v>160.744261666667</v>
      </c>
      <c r="AD32" s="17">
        <f>+'[30]ENEL PCA+PCF'!$C31</f>
        <v>168.85050166666699</v>
      </c>
      <c r="AE32" s="17">
        <f>+'[31]ENEL PCA+PCF'!$C31</f>
        <v>166.84309999999999</v>
      </c>
      <c r="AF32" s="17">
        <f>+'[32]ENEL PCA+PCF'!$C31</f>
        <v>166.19890000000001</v>
      </c>
      <c r="AG32" s="17">
        <f>+'[33]ENEL PCA+PCF'!$C31</f>
        <v>165.04400000000001</v>
      </c>
    </row>
    <row r="33" spans="1:62" ht="20.100000000000001" customHeight="1" x14ac:dyDescent="0.25">
      <c r="A33" s="15"/>
      <c r="B33" s="16">
        <v>0.875</v>
      </c>
      <c r="C33" s="17">
        <f>+'[3]ENEL PCA+PCF'!$C32</f>
        <v>166.40884666666699</v>
      </c>
      <c r="D33" s="17">
        <f>+'[4]ENEL PCA+PCF'!$C32</f>
        <v>166.29660000000001</v>
      </c>
      <c r="E33" s="17">
        <f>+'[5]ENEL PCA+PCF'!$C32</f>
        <v>162.61002999999999</v>
      </c>
      <c r="F33" s="17">
        <f>+'[6]ENEL PCA+PCF'!$C32</f>
        <v>163.53968333333299</v>
      </c>
      <c r="G33" s="17">
        <f>+'[7]ENEL PCA+PCF'!$C32</f>
        <v>162.22678500000001</v>
      </c>
      <c r="H33" s="17">
        <f>+'[8]ENEL PCA+PCF'!$C32</f>
        <v>165.45492166666699</v>
      </c>
      <c r="I33" s="17">
        <f>+'[9]ENEL PCA+PCF'!$C32</f>
        <v>170.833775</v>
      </c>
      <c r="J33" s="17">
        <f>+'[10]ENEL PCA+PCF'!$C32</f>
        <v>166.396958333333</v>
      </c>
      <c r="K33" s="17">
        <f>+'[11]ENEL PCA+PCF'!$C32</f>
        <v>166.440296666667</v>
      </c>
      <c r="L33" s="17">
        <f>+'[12]ENEL PCA+PCF'!$C32</f>
        <v>170.31664833333301</v>
      </c>
      <c r="M33" s="17">
        <f>+'[13]ENEL PCA+PCF'!$C32</f>
        <v>160.06555</v>
      </c>
      <c r="N33" s="17">
        <f>+'[14]ENEL PCA+PCF'!$C32</f>
        <v>164.48796833333299</v>
      </c>
      <c r="O33" s="17">
        <f>+'[15]ENEL PCA+PCF'!$C32</f>
        <v>168.207606666667</v>
      </c>
      <c r="P33" s="17">
        <f>+'[16]ENEL PCA+PCF'!$C32</f>
        <v>165.355866666667</v>
      </c>
      <c r="Q33" s="17">
        <f>+'[17]ENEL PCA+PCF'!$C32</f>
        <v>167.08368999999999</v>
      </c>
      <c r="R33" s="17">
        <f>+'[18]ENEL PCA+PCF'!$C32</f>
        <v>162.9487</v>
      </c>
      <c r="S33" s="17">
        <f>+'[19]ENEL PCA+PCF'!$C32</f>
        <v>162.43299999999999</v>
      </c>
      <c r="T33" s="17">
        <f>+'[20]ENEL PCA+PCF'!$C32</f>
        <v>160.36000000000001</v>
      </c>
      <c r="U33" s="17">
        <f>+'[21]ENEL PCA+PCF'!$C32</f>
        <v>160.190296666667</v>
      </c>
      <c r="V33" s="17">
        <f>+'[22]ENEL PCA+PCF'!$C32</f>
        <v>163.415318333333</v>
      </c>
      <c r="W33" s="17">
        <f>+'[23]ENEL PCA+PCF'!$C32</f>
        <v>171.269035</v>
      </c>
      <c r="X33" s="17">
        <f>+'[24]ENEL PCA+PCF'!$C32</f>
        <v>167.29405</v>
      </c>
      <c r="Y33" s="17">
        <f>+'[25]ENEL PCA+PCF'!$C32</f>
        <v>160.759668333333</v>
      </c>
      <c r="Z33" s="17">
        <f>+'[26]ENEL PCA+PCF'!$C32</f>
        <v>169.08397333333301</v>
      </c>
      <c r="AA33" s="17">
        <f>+'[27]ENEL PCA+PCF'!$C32</f>
        <v>167.43379666666701</v>
      </c>
      <c r="AB33" s="17">
        <f>+'[28]ENEL PCA+PCF'!$C32</f>
        <v>159.943913333333</v>
      </c>
      <c r="AC33" s="17">
        <f>+'[29]ENEL PCA+PCF'!$C32</f>
        <v>158.25717333333299</v>
      </c>
      <c r="AD33" s="17">
        <f>+'[30]ENEL PCA+PCF'!$C32</f>
        <v>161.44200333333299</v>
      </c>
      <c r="AE33" s="17">
        <f>+'[31]ENEL PCA+PCF'!$C32</f>
        <v>166.8553</v>
      </c>
      <c r="AF33" s="17">
        <f>+'[32]ENEL PCA+PCF'!$C32</f>
        <v>178.88560000000001</v>
      </c>
      <c r="AG33" s="17">
        <f>+'[33]ENEL PCA+PCF'!$C32</f>
        <v>167.8783</v>
      </c>
    </row>
    <row r="34" spans="1:62" ht="20.100000000000001" customHeight="1" x14ac:dyDescent="0.25">
      <c r="A34" s="15"/>
      <c r="B34" s="16">
        <v>0.91666666666666696</v>
      </c>
      <c r="C34" s="17">
        <f>+'[3]ENEL PCA+PCF'!$C33</f>
        <v>156.18496833333299</v>
      </c>
      <c r="D34" s="17">
        <f>+'[4]ENEL PCA+PCF'!$C33</f>
        <v>170.396218333333</v>
      </c>
      <c r="E34" s="17">
        <f>+'[5]ENEL PCA+PCF'!$C33</f>
        <v>159.80254333333301</v>
      </c>
      <c r="F34" s="17">
        <f>+'[6]ENEL PCA+PCF'!$C33</f>
        <v>157.67546833333299</v>
      </c>
      <c r="G34" s="17">
        <f>+'[7]ENEL PCA+PCF'!$C33</f>
        <v>157.03</v>
      </c>
      <c r="H34" s="17">
        <f>+'[8]ENEL PCA+PCF'!$C33</f>
        <v>159.78764000000001</v>
      </c>
      <c r="I34" s="17">
        <f>+'[9]ENEL PCA+PCF'!$C33</f>
        <v>162.37266333333301</v>
      </c>
      <c r="J34" s="17">
        <f>+'[10]ENEL PCA+PCF'!$C33</f>
        <v>171.76476500000001</v>
      </c>
      <c r="K34" s="17">
        <f>+'[11]ENEL PCA+PCF'!$C33</f>
        <v>171.86000999999999</v>
      </c>
      <c r="L34" s="17">
        <f>+'[12]ENEL PCA+PCF'!$C33</f>
        <v>167.795686666667</v>
      </c>
      <c r="M34" s="17">
        <f>+'[13]ENEL PCA+PCF'!$C33</f>
        <v>157.03</v>
      </c>
      <c r="N34" s="17">
        <f>+'[14]ENEL PCA+PCF'!$C33</f>
        <v>160.36000000000001</v>
      </c>
      <c r="O34" s="17">
        <f>+'[15]ENEL PCA+PCF'!$C33</f>
        <v>167.058136666667</v>
      </c>
      <c r="P34" s="17">
        <f>+'[16]ENEL PCA+PCF'!$C33</f>
        <v>164.90117833333301</v>
      </c>
      <c r="Q34" s="17">
        <f>+'[17]ENEL PCA+PCF'!$C33</f>
        <v>160.49575833333299</v>
      </c>
      <c r="R34" s="17">
        <f>+'[18]ENEL PCA+PCF'!$C33</f>
        <v>160.36000000000001</v>
      </c>
      <c r="S34" s="17">
        <f>+'[19]ENEL PCA+PCF'!$C33</f>
        <v>156.79478333333299</v>
      </c>
      <c r="T34" s="17">
        <f>+'[20]ENEL PCA+PCF'!$C33</f>
        <v>160.36000000000001</v>
      </c>
      <c r="U34" s="17">
        <f>+'[21]ENEL PCA+PCF'!$C33</f>
        <v>159.798115</v>
      </c>
      <c r="V34" s="17">
        <f>+'[22]ENEL PCA+PCF'!$C33</f>
        <v>161.07250500000001</v>
      </c>
      <c r="W34" s="17">
        <f>+'[23]ENEL PCA+PCF'!$C33</f>
        <v>159.85461333333299</v>
      </c>
      <c r="X34" s="17">
        <f>+'[24]ENEL PCA+PCF'!$C33</f>
        <v>159.99717833333301</v>
      </c>
      <c r="Y34" s="17">
        <f>+'[25]ENEL PCA+PCF'!$C33</f>
        <v>160.53678833333299</v>
      </c>
      <c r="Z34" s="17">
        <f>+'[26]ENEL PCA+PCF'!$C33</f>
        <v>158.81635333333301</v>
      </c>
      <c r="AA34" s="17">
        <f>+'[27]ENEL PCA+PCF'!$C33</f>
        <v>157.809</v>
      </c>
      <c r="AB34" s="17">
        <f>+'[28]ENEL PCA+PCF'!$C33</f>
        <v>155.36519999999999</v>
      </c>
      <c r="AC34" s="17">
        <f>+'[29]ENEL PCA+PCF'!$C33</f>
        <v>155.36519999999999</v>
      </c>
      <c r="AD34" s="17">
        <f>+'[30]ENEL PCA+PCF'!$C33</f>
        <v>155.36519999999999</v>
      </c>
      <c r="AE34" s="17">
        <f>+'[31]ENEL PCA+PCF'!$C33</f>
        <v>176.48750000000001</v>
      </c>
      <c r="AF34" s="17">
        <f>+'[32]ENEL PCA+PCF'!$C33</f>
        <v>173.86670000000001</v>
      </c>
      <c r="AG34" s="17">
        <f>+'[33]ENEL PCA+PCF'!$C33</f>
        <v>170.47720000000001</v>
      </c>
    </row>
    <row r="35" spans="1:62" ht="20.100000000000001" customHeight="1" x14ac:dyDescent="0.25">
      <c r="A35" s="15"/>
      <c r="B35" s="16">
        <v>0.95833333333333304</v>
      </c>
      <c r="C35" s="17">
        <f>+'[3]ENEL PCA+PCF'!$C34</f>
        <v>155.49027000000001</v>
      </c>
      <c r="D35" s="17">
        <f>+'[4]ENEL PCA+PCF'!$C34</f>
        <v>156.5275</v>
      </c>
      <c r="E35" s="17">
        <f>+'[5]ENEL PCA+PCF'!$C34</f>
        <v>155.85109499999999</v>
      </c>
      <c r="F35" s="17">
        <f>+'[6]ENEL PCA+PCF'!$C34</f>
        <v>155.49</v>
      </c>
      <c r="G35" s="17">
        <f>+'[7]ENEL PCA+PCF'!$C34</f>
        <v>157.03</v>
      </c>
      <c r="H35" s="17">
        <f>+'[8]ENEL PCA+PCF'!$C34</f>
        <v>157.03</v>
      </c>
      <c r="I35" s="17">
        <f>+'[9]ENEL PCA+PCF'!$C34</f>
        <v>158.876843333333</v>
      </c>
      <c r="J35" s="17">
        <f>+'[10]ENEL PCA+PCF'!$C34</f>
        <v>158.70842999999999</v>
      </c>
      <c r="K35" s="17">
        <f>+'[11]ENEL PCA+PCF'!$C34</f>
        <v>156.99470333333301</v>
      </c>
      <c r="L35" s="17">
        <f>+'[12]ENEL PCA+PCF'!$C34</f>
        <v>163.79509999999999</v>
      </c>
      <c r="M35" s="17">
        <f>+'[13]ENEL PCA+PCF'!$C34</f>
        <v>153.64036166666699</v>
      </c>
      <c r="N35" s="17">
        <f>+'[14]ENEL PCA+PCF'!$C34</f>
        <v>158.66688500000001</v>
      </c>
      <c r="O35" s="17">
        <f>+'[15]ENEL PCA+PCF'!$C34</f>
        <v>155.00398999999999</v>
      </c>
      <c r="P35" s="17">
        <f>+'[16]ENEL PCA+PCF'!$C34</f>
        <v>156.01129499999999</v>
      </c>
      <c r="Q35" s="17">
        <f>+'[17]ENEL PCA+PCF'!$C34</f>
        <v>166.76600666666701</v>
      </c>
      <c r="R35" s="17">
        <f>+'[18]ENEL PCA+PCF'!$C34</f>
        <v>156.32117666666699</v>
      </c>
      <c r="S35" s="17">
        <f>+'[19]ENEL PCA+PCF'!$C34</f>
        <v>158.46128166666699</v>
      </c>
      <c r="T35" s="17">
        <f>+'[20]ENEL PCA+PCF'!$C34</f>
        <v>160.36000000000001</v>
      </c>
      <c r="U35" s="17">
        <f>+'[21]ENEL PCA+PCF'!$C34</f>
        <v>157.809</v>
      </c>
      <c r="V35" s="17">
        <f>+'[22]ENEL PCA+PCF'!$C34</f>
        <v>156.42265166666701</v>
      </c>
      <c r="W35" s="17">
        <f>+'[23]ENEL PCA+PCF'!$C34</f>
        <v>156.3569</v>
      </c>
      <c r="X35" s="17">
        <f>+'[24]ENEL PCA+PCF'!$C34</f>
        <v>157.809</v>
      </c>
      <c r="Y35" s="17">
        <f>+'[25]ENEL PCA+PCF'!$C34</f>
        <v>156.3569</v>
      </c>
      <c r="Z35" s="17">
        <f>+'[26]ENEL PCA+PCF'!$C34</f>
        <v>156.50210999999999</v>
      </c>
      <c r="AA35" s="17">
        <f>+'[27]ENEL PCA+PCF'!$C34</f>
        <v>157.40213</v>
      </c>
      <c r="AB35" s="17">
        <f>+'[28]ENEL PCA+PCF'!$C34</f>
        <v>155.36519999999999</v>
      </c>
      <c r="AC35" s="17">
        <f>+'[29]ENEL PCA+PCF'!$C34</f>
        <v>155.36084500000001</v>
      </c>
      <c r="AD35" s="17">
        <f>+'[30]ENEL PCA+PCF'!$C34</f>
        <v>159.95391499999999</v>
      </c>
      <c r="AE35" s="17">
        <f>+'[31]ENEL PCA+PCF'!$C34</f>
        <v>165.08449999999999</v>
      </c>
      <c r="AF35" s="17">
        <f>+'[32]ENEL PCA+PCF'!$C34</f>
        <v>155.36519999999999</v>
      </c>
      <c r="AG35" s="17">
        <f>+'[33]ENEL PCA+PCF'!$C34</f>
        <v>163.405</v>
      </c>
    </row>
    <row r="36" spans="1:62" ht="20.100000000000001" customHeight="1" x14ac:dyDescent="0.25">
      <c r="A36" s="15"/>
      <c r="B36" s="19" t="s">
        <v>3</v>
      </c>
      <c r="C36" s="17">
        <f>+'[3]ENEL PCA+PCF'!$C35</f>
        <v>155.49029999999999</v>
      </c>
      <c r="D36" s="17">
        <f>+'[4]ENEL PCA+PCF'!$C35</f>
        <v>155.49029999999999</v>
      </c>
      <c r="E36" s="17">
        <f>+'[5]ENEL PCA+PCF'!$C35</f>
        <v>155.82480000000001</v>
      </c>
      <c r="F36" s="17">
        <f>+'[6]ENEL PCA+PCF'!$C35</f>
        <v>155.49029999999999</v>
      </c>
      <c r="G36" s="17">
        <f>+'[7]ENEL PCA+PCF'!$C35</f>
        <v>157.03</v>
      </c>
      <c r="H36" s="17">
        <f>+'[8]ENEL PCA+PCF'!$C35</f>
        <v>155.52520000000001</v>
      </c>
      <c r="I36" s="17">
        <f>+'[9]ENEL PCA+PCF'!$C35</f>
        <v>157.03</v>
      </c>
      <c r="J36" s="17">
        <f>+'[10]ENEL PCA+PCF'!$C35</f>
        <v>157.03</v>
      </c>
      <c r="K36" s="17">
        <f>+'[11]ENEL PCA+PCF'!$C35</f>
        <v>158.922818333333</v>
      </c>
      <c r="L36" s="17">
        <f>+'[12]ENEL PCA+PCF'!$C35</f>
        <v>164.669248333333</v>
      </c>
      <c r="M36" s="17">
        <f>+'[13]ENEL PCA+PCF'!$C35</f>
        <v>159.20046833333299</v>
      </c>
      <c r="N36" s="17">
        <f>+'[14]ENEL PCA+PCF'!$C35</f>
        <v>161.235491666667</v>
      </c>
      <c r="O36" s="17">
        <f>+'[15]ENEL PCA+PCF'!$C35</f>
        <v>160.36000000000001</v>
      </c>
      <c r="P36" s="17">
        <f>+'[16]ENEL PCA+PCF'!$C35</f>
        <v>161.935716666666</v>
      </c>
      <c r="Q36" s="17">
        <f>+'[17]ENEL PCA+PCF'!$C35</f>
        <v>160.53505000000001</v>
      </c>
      <c r="R36" s="17">
        <f>+'[18]ENEL PCA+PCF'!$C35</f>
        <v>154.45500000000001</v>
      </c>
      <c r="S36" s="17">
        <f>+'[19]ENEL PCA+PCF'!$C35</f>
        <v>160.36000000000001</v>
      </c>
      <c r="T36" s="17">
        <f>+'[20]ENEL PCA+PCF'!$C35</f>
        <v>158.975218333333</v>
      </c>
      <c r="U36" s="17">
        <f>+'[21]ENEL PCA+PCF'!$C35</f>
        <v>161.377131666667</v>
      </c>
      <c r="V36" s="17">
        <f>+'[22]ENEL PCA+PCF'!$C35</f>
        <v>156.38892000000001</v>
      </c>
      <c r="W36" s="17">
        <f>+'[23]ENEL PCA+PCF'!$C35</f>
        <v>155.934773333333</v>
      </c>
      <c r="X36" s="17">
        <f>+'[24]ENEL PCA+PCF'!$C35</f>
        <v>156.3569</v>
      </c>
      <c r="Y36" s="17">
        <f>+'[25]ENEL PCA+PCF'!$C35</f>
        <v>156.10061999999999</v>
      </c>
      <c r="Z36" s="17">
        <f>+'[26]ENEL PCA+PCF'!$C35</f>
        <v>157.809</v>
      </c>
      <c r="AA36" s="17">
        <f>+'[27]ENEL PCA+PCF'!$C35</f>
        <v>157.809</v>
      </c>
      <c r="AB36" s="17">
        <f>+'[28]ENEL PCA+PCF'!$C35</f>
        <v>160.156296666667</v>
      </c>
      <c r="AC36" s="17">
        <f>+'[29]ENEL PCA+PCF'!$C35</f>
        <v>155.36205333333299</v>
      </c>
      <c r="AD36" s="17">
        <f>+'[30]ENEL PCA+PCF'!$C35</f>
        <v>155.36519999999999</v>
      </c>
      <c r="AE36" s="17">
        <f>+'[31]ENEL PCA+PCF'!$C35</f>
        <v>158.62299999999999</v>
      </c>
      <c r="AF36" s="17">
        <f>+'[32]ENEL PCA+PCF'!$C35</f>
        <v>155.36519999999999</v>
      </c>
      <c r="AG36" s="17">
        <f>+'[33]ENEL PCA+PCF'!$C35</f>
        <v>155.85480000000001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+[34]Sheet1!$B$10</f>
        <v>41760</v>
      </c>
      <c r="D41" s="14">
        <f>+[35]Sheet1!$B$10</f>
        <v>41761</v>
      </c>
      <c r="E41" s="14">
        <f>+[36]Sheet1!$B$10</f>
        <v>41762</v>
      </c>
      <c r="F41" s="14">
        <f>+[37]Sheet1!$B$10</f>
        <v>41763</v>
      </c>
      <c r="G41" s="14">
        <f>+[38]Sheet1!$B$10</f>
        <v>41764</v>
      </c>
      <c r="H41" s="14">
        <f>+[39]Sheet1!$B$10</f>
        <v>41765</v>
      </c>
      <c r="I41" s="14">
        <f>+[40]Sheet1!$B$10</f>
        <v>41766</v>
      </c>
      <c r="J41" s="14">
        <f>+[41]Sheet1!$B$10</f>
        <v>41767</v>
      </c>
      <c r="K41" s="14">
        <f>+[42]Sheet1!$B$10</f>
        <v>41768</v>
      </c>
      <c r="L41" s="14">
        <f>+[43]Sheet1!$B$10</f>
        <v>41769</v>
      </c>
      <c r="M41" s="14">
        <f>+[44]Sheet1!$B$10</f>
        <v>41770</v>
      </c>
      <c r="N41" s="14">
        <f>+[45]Sheet1!$B$10</f>
        <v>41771</v>
      </c>
      <c r="O41" s="14">
        <f>+[46]Sheet1!$B$10</f>
        <v>41772</v>
      </c>
      <c r="P41" s="14">
        <f>+[47]Sheet1!$B$10</f>
        <v>41773</v>
      </c>
      <c r="Q41" s="14">
        <f>+[48]Sheet1!$B$10</f>
        <v>41774</v>
      </c>
      <c r="R41" s="14">
        <f>+[49]Sheet1!$B$10</f>
        <v>41775</v>
      </c>
      <c r="S41" s="14">
        <f>+[50]Sheet1!$B$10</f>
        <v>41776</v>
      </c>
      <c r="T41" s="14">
        <f>+[51]Sheet1!$B$10</f>
        <v>41777</v>
      </c>
      <c r="U41" s="14">
        <f>+[52]Sheet1!$B$10</f>
        <v>41778</v>
      </c>
      <c r="V41" s="14">
        <f>+[53]Sheet1!$B$10</f>
        <v>41779</v>
      </c>
      <c r="W41" s="14">
        <f>+[54]Sheet1!$B$10</f>
        <v>41780</v>
      </c>
      <c r="X41" s="14">
        <f>+[55]Sheet1!$B$10</f>
        <v>41781</v>
      </c>
      <c r="Y41" s="14">
        <f>+[56]Sheet1!$B$10</f>
        <v>41782</v>
      </c>
      <c r="Z41" s="14">
        <f>+[57]Sheet1!$B$10</f>
        <v>41783</v>
      </c>
      <c r="AA41" s="14">
        <f>+[58]Sheet1!$B$10</f>
        <v>41784</v>
      </c>
      <c r="AB41" s="14">
        <f>+[59]Sheet1!$B$10</f>
        <v>41785</v>
      </c>
      <c r="AC41" s="14">
        <f>+[60]Sheet1!$B$10</f>
        <v>41786</v>
      </c>
      <c r="AD41" s="14">
        <f>+[61]Sheet1!$B$10</f>
        <v>41787</v>
      </c>
      <c r="AE41" s="14">
        <f>+[62]Sheet1!$B$10</f>
        <v>41788</v>
      </c>
      <c r="AF41" s="14">
        <f>+[63]Sheet1!$B$10</f>
        <v>41789</v>
      </c>
      <c r="AG41" s="14">
        <f>+[64]Sheet1!$B$10</f>
        <v>41790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+[34]Sheet1!$N$110</f>
        <v>0.5</v>
      </c>
      <c r="D42" s="17">
        <f>+[35]Sheet1!$N$110</f>
        <v>0.5</v>
      </c>
      <c r="E42" s="17">
        <f>+[36]Sheet1!$N$110</f>
        <v>0.5</v>
      </c>
      <c r="F42" s="17">
        <f>+[37]Sheet1!$N$110</f>
        <v>214.5</v>
      </c>
      <c r="G42" s="17">
        <f>+[38]Sheet1!$N$110</f>
        <v>0.5</v>
      </c>
      <c r="H42" s="17">
        <f>+[39]Sheet1!$N$110</f>
        <v>0.5</v>
      </c>
      <c r="I42" s="17">
        <f>+[40]Sheet1!$N$110</f>
        <v>0.5</v>
      </c>
      <c r="J42" s="17">
        <f>+[41]Sheet1!$N$110</f>
        <v>190</v>
      </c>
      <c r="K42" s="17">
        <f>+[42]Sheet1!$N$110</f>
        <v>0.5</v>
      </c>
      <c r="L42" s="17">
        <f>+[43]Sheet1!$N$110</f>
        <v>0.5</v>
      </c>
      <c r="M42" s="17">
        <f>+[44]Sheet1!$N$110</f>
        <v>0.5</v>
      </c>
      <c r="N42" s="17">
        <f>+[45]Sheet1!$N$110</f>
        <v>0.5</v>
      </c>
      <c r="O42" s="17">
        <f>+[46]Sheet1!$N$110</f>
        <v>214.5</v>
      </c>
      <c r="P42" s="17">
        <f>+[47]Sheet1!$N$110</f>
        <v>214.5</v>
      </c>
      <c r="Q42" s="17">
        <f>+[48]Sheet1!$N$110</f>
        <v>190</v>
      </c>
      <c r="R42" s="17">
        <f>+[49]Sheet1!$N$110</f>
        <v>0.5</v>
      </c>
      <c r="S42" s="17">
        <f>+[50]Sheet1!$N$110</f>
        <v>0.5</v>
      </c>
      <c r="T42" s="17">
        <f>+[51]Sheet1!$N$110</f>
        <v>0.5</v>
      </c>
      <c r="U42" s="17">
        <f>+[52]Sheet1!$N$110</f>
        <v>0.5</v>
      </c>
      <c r="V42" s="17">
        <f>+[53]Sheet1!$N$114</f>
        <v>0.5</v>
      </c>
      <c r="W42" s="17">
        <f>+[54]Sheet1!$N$114</f>
        <v>0.5</v>
      </c>
      <c r="X42" s="17">
        <f>+[55]Sheet1!$N$114</f>
        <v>190</v>
      </c>
      <c r="Y42" s="17">
        <f>+[56]Sheet1!$N$114</f>
        <v>0.5</v>
      </c>
      <c r="Z42" s="17">
        <f>+[57]Sheet1!$N$114</f>
        <v>0.5</v>
      </c>
      <c r="AA42" s="17">
        <f>+[58]Sheet1!$N$114</f>
        <v>214.5</v>
      </c>
      <c r="AB42" s="17">
        <f>+[59]Sheet1!$N$114</f>
        <v>0.5</v>
      </c>
      <c r="AC42" s="17">
        <f>+[60]Sheet1!$N$114</f>
        <v>0.5</v>
      </c>
      <c r="AD42" s="17">
        <f>+[61]Sheet1!$N$114</f>
        <v>0.5</v>
      </c>
      <c r="AE42" s="17">
        <f>+[62]Sheet1!$N$114</f>
        <v>190</v>
      </c>
      <c r="AF42" s="17">
        <f>+[63]Sheet1!$N$114</f>
        <v>0.5</v>
      </c>
      <c r="AG42" s="17">
        <f>+[64]Sheet1!$N$114</f>
        <v>0.5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MAX($C$13:$AG$36)</f>
        <v>180.20699999999999</v>
      </c>
      <c r="D50" s="17">
        <f>MIN($C$13:$AG$36)</f>
        <v>143.454941666667</v>
      </c>
      <c r="E50" s="17">
        <f>+[1]LIQUIDAC!BV288/[1]LIQUIDAC!BU288</f>
        <v>140.80887795584886</v>
      </c>
      <c r="F50" s="17">
        <f>AVERAGE($C$13:$AG$36)</f>
        <v>160.7320578589642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MAX($C$42:$AG$42)</f>
        <v>214.5</v>
      </c>
      <c r="D51" s="17">
        <f>MIN($C$42:$AG$42)</f>
        <v>0.5</v>
      </c>
      <c r="E51" s="17">
        <f>[1]LIQUIDAC!BV290/[1]LIQUIDAC!BU290</f>
        <v>138.73805868493449</v>
      </c>
      <c r="F51" s="17">
        <f>AVERAGE($C$42:$AG$42)</f>
        <v>52.564516129032256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R11:AF11">
    <cfRule type="cellIs" dxfId="15" priority="12" stopIfTrue="1" operator="equal">
      <formula>TRUNC(R$12,0)</formula>
    </cfRule>
  </conditionalFormatting>
  <conditionalFormatting sqref="R42:AF42">
    <cfRule type="cellIs" dxfId="14" priority="13" stopIfTrue="1" operator="equal">
      <formula>$C$51</formula>
    </cfRule>
    <cfRule type="cellIs" dxfId="13" priority="14" stopIfTrue="1" operator="equal">
      <formula>$D$51</formula>
    </cfRule>
  </conditionalFormatting>
  <conditionalFormatting sqref="R37:AF37">
    <cfRule type="cellIs" dxfId="12" priority="11" operator="notEqual">
      <formula>0</formula>
    </cfRule>
  </conditionalFormatting>
  <conditionalFormatting sqref="R11:AF11">
    <cfRule type="cellIs" dxfId="11" priority="10" stopIfTrue="1" operator="equal">
      <formula>TRUNC(R$12,0)</formula>
    </cfRule>
  </conditionalFormatting>
  <conditionalFormatting sqref="R13:AF36">
    <cfRule type="cellIs" dxfId="10" priority="9" operator="equal">
      <formula>$D$50</formula>
    </cfRule>
    <cfRule type="cellIs" dxfId="9" priority="15" stopIfTrue="1" operator="equal">
      <formula>$C$50</formula>
    </cfRule>
    <cfRule type="cellIs" dxfId="8" priority="16" stopIfTrue="1" operator="equal">
      <formula>$D$50</formula>
    </cfRule>
  </conditionalFormatting>
  <conditionalFormatting sqref="AG11">
    <cfRule type="cellIs" dxfId="7" priority="4" stopIfTrue="1" operator="equal">
      <formula>TRUNC(AG$12,0)</formula>
    </cfRule>
  </conditionalFormatting>
  <conditionalFormatting sqref="AG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AG37">
    <cfRule type="cellIs" dxfId="4" priority="3" operator="notEqual">
      <formula>0</formula>
    </cfRule>
  </conditionalFormatting>
  <conditionalFormatting sqref="AG11">
    <cfRule type="cellIs" dxfId="3" priority="2" stopIfTrue="1" operator="equal">
      <formula>TRUNC(AG$12,0)</formula>
    </cfRule>
  </conditionalFormatting>
  <conditionalFormatting sqref="AG13:AG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2014-06-13T15:47:40Z</dcterms:created>
  <dcterms:modified xsi:type="dcterms:W3CDTF">2014-06-13T15:50:54Z</dcterms:modified>
</cp:coreProperties>
</file>