
<file path=[Content_Types].xml><?xml version="1.0" encoding="utf-8"?>
<Types xmlns="http://schemas.openxmlformats.org/package/2006/content-types"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Default Extension="jpeg" ContentType="image/jpeg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Contratada">#REF!</definedName>
    <definedName name="_xlnm.Print_Area" localSheetId="0">PRECIOS!$B$2:$AE$52</definedName>
  </definedNames>
  <calcPr calcId="125725"/>
</workbook>
</file>

<file path=xl/calcChain.xml><?xml version="1.0" encoding="utf-8"?>
<calcChain xmlns="http://schemas.openxmlformats.org/spreadsheetml/2006/main">
  <c r="AF42" i="1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D51" s="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G20"/>
  <c r="F20"/>
  <c r="E20"/>
  <c r="D20"/>
  <c r="C20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AF13"/>
  <c r="AF37" s="1"/>
  <c r="AE13"/>
  <c r="AE37" s="1"/>
  <c r="AD13"/>
  <c r="AD37" s="1"/>
  <c r="AC13"/>
  <c r="AC37" s="1"/>
  <c r="AB13"/>
  <c r="AB37" s="1"/>
  <c r="AA13"/>
  <c r="AA37" s="1"/>
  <c r="Z13"/>
  <c r="Z37" s="1"/>
  <c r="Y13"/>
  <c r="Y37" s="1"/>
  <c r="X13"/>
  <c r="X37" s="1"/>
  <c r="W13"/>
  <c r="W37" s="1"/>
  <c r="V13"/>
  <c r="V37" s="1"/>
  <c r="U13"/>
  <c r="U37" s="1"/>
  <c r="T13"/>
  <c r="T37" s="1"/>
  <c r="S13"/>
  <c r="S37" s="1"/>
  <c r="R13"/>
  <c r="R37" s="1"/>
  <c r="Q13"/>
  <c r="Q37" s="1"/>
  <c r="P13"/>
  <c r="P37" s="1"/>
  <c r="O13"/>
  <c r="O37" s="1"/>
  <c r="N13"/>
  <c r="N37" s="1"/>
  <c r="M13"/>
  <c r="M37" s="1"/>
  <c r="L13"/>
  <c r="L37" s="1"/>
  <c r="K13"/>
  <c r="K37" s="1"/>
  <c r="J13"/>
  <c r="J37" s="1"/>
  <c r="I13"/>
  <c r="I37" s="1"/>
  <c r="H13"/>
  <c r="H37" s="1"/>
  <c r="G13"/>
  <c r="G37" s="1"/>
  <c r="F13"/>
  <c r="F37" s="1"/>
  <c r="E13"/>
  <c r="E37" s="1"/>
  <c r="D13"/>
  <c r="D37" s="1"/>
  <c r="C13"/>
  <c r="F50" s="1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9"/>
  <c r="C37" l="1"/>
  <c r="C50"/>
  <c r="C51"/>
  <c r="E51"/>
  <c r="D50"/>
  <c r="E50" l="1"/>
</calcChain>
</file>

<file path=xl/sharedStrings.xml><?xml version="1.0" encoding="utf-8"?>
<sst xmlns="http://schemas.openxmlformats.org/spreadsheetml/2006/main" count="14" uniqueCount="12">
  <si>
    <t>PRECIOS DE ENERGIA EN EL MERCADO DE OCASION ( US$/MWh )</t>
  </si>
  <si>
    <t xml:space="preserve">LIQUIDACION NOVIEMBRE 2012 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</si>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</sst>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mmm\ yyyy"/>
    <numFmt numFmtId="165" formatCode="0.00000"/>
  </numFmts>
  <fonts count="15">
    <font>
      <sz val="9"/>
      <name val="Arial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</cellStyleXfs>
  <cellXfs count="31">
    <xf numFmtId="0" fontId="0" fillId="0" borderId="0" xfId="0"/>
    <xf numFmtId="0" fontId="1" fillId="2" borderId="0" xfId="1" applyFill="1" applyAlignment="1" applyProtection="1">
      <alignment vertical="center"/>
      <protection hidden="1"/>
    </xf>
    <xf numFmtId="0" fontId="2" fillId="2" borderId="0" xfId="1" applyFont="1" applyFill="1" applyBorder="1" applyAlignment="1" applyProtection="1">
      <alignment horizontal="left" vertical="center"/>
      <protection hidden="1"/>
    </xf>
    <xf numFmtId="0" fontId="3" fillId="2" borderId="0" xfId="1" applyFont="1" applyFill="1" applyBorder="1" applyAlignment="1" applyProtection="1">
      <alignment horizontal="center" vertical="center"/>
      <protection hidden="1"/>
    </xf>
    <xf numFmtId="0" fontId="4" fillId="2" borderId="0" xfId="1" applyFont="1" applyFill="1" applyBorder="1" applyAlignment="1" applyProtection="1">
      <alignment vertical="center"/>
      <protection hidden="1"/>
    </xf>
    <xf numFmtId="0" fontId="5" fillId="2" borderId="0" xfId="1" applyFont="1" applyFill="1" applyBorder="1" applyAlignment="1" applyProtection="1">
      <alignment horizontal="left" vertical="center"/>
      <protection hidden="1"/>
    </xf>
    <xf numFmtId="0" fontId="6" fillId="2" borderId="0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 applyProtection="1">
      <alignment vertical="center"/>
      <protection hidden="1"/>
    </xf>
    <xf numFmtId="0" fontId="7" fillId="2" borderId="0" xfId="1" applyFont="1" applyFill="1" applyAlignment="1" applyProtection="1">
      <alignment vertical="center"/>
      <protection hidden="1"/>
    </xf>
    <xf numFmtId="0" fontId="0" fillId="3" borderId="0" xfId="0" applyFill="1"/>
    <xf numFmtId="0" fontId="8" fillId="2" borderId="0" xfId="1" applyFont="1" applyFill="1" applyAlignment="1" applyProtection="1">
      <alignment vertical="center"/>
      <protection hidden="1"/>
    </xf>
    <xf numFmtId="164" fontId="9" fillId="2" borderId="0" xfId="1" applyNumberFormat="1" applyFont="1" applyFill="1" applyAlignment="1" applyProtection="1">
      <alignment horizontal="left" vertical="center"/>
      <protection hidden="1"/>
    </xf>
    <xf numFmtId="16" fontId="10" fillId="4" borderId="1" xfId="1" applyNumberFormat="1" applyFont="1" applyFill="1" applyBorder="1" applyAlignment="1" applyProtection="1">
      <alignment horizontal="center" vertical="center"/>
      <protection hidden="1"/>
    </xf>
    <xf numFmtId="0" fontId="10" fillId="2" borderId="1" xfId="1" applyFont="1" applyFill="1" applyBorder="1" applyAlignment="1" applyProtection="1">
      <alignment horizontal="center" vertical="center"/>
      <protection hidden="1"/>
    </xf>
    <xf numFmtId="14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1" fillId="2" borderId="0" xfId="1" applyFont="1" applyFill="1" applyAlignment="1" applyProtection="1">
      <alignment vertical="center"/>
      <protection hidden="1"/>
    </xf>
    <xf numFmtId="20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6" fillId="2" borderId="1" xfId="1" applyNumberFormat="1" applyFont="1" applyFill="1" applyBorder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vertical="center"/>
      <protection hidden="1"/>
    </xf>
    <xf numFmtId="49" fontId="10" fillId="2" borderId="1" xfId="1" applyNumberFormat="1" applyFont="1" applyFill="1" applyBorder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horizontal="center" vertical="center"/>
      <protection hidden="1"/>
    </xf>
    <xf numFmtId="165" fontId="13" fillId="2" borderId="0" xfId="1" applyNumberFormat="1" applyFont="1" applyFill="1" applyAlignment="1" applyProtection="1">
      <alignment horizontal="center" vertical="center"/>
      <protection hidden="1"/>
    </xf>
    <xf numFmtId="2" fontId="1" fillId="2" borderId="0" xfId="1" applyNumberFormat="1" applyFill="1" applyAlignment="1" applyProtection="1">
      <alignment vertical="center"/>
      <protection hidden="1"/>
    </xf>
    <xf numFmtId="1" fontId="12" fillId="2" borderId="0" xfId="1" applyNumberFormat="1" applyFont="1" applyFill="1" applyAlignment="1" applyProtection="1">
      <alignment horizontal="center" vertical="center"/>
      <protection hidden="1"/>
    </xf>
    <xf numFmtId="16" fontId="10" fillId="2" borderId="1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horizontal="center" vertical="center"/>
      <protection hidden="1"/>
    </xf>
    <xf numFmtId="0" fontId="1" fillId="2" borderId="0" xfId="1" applyFill="1" applyAlignment="1" applyProtection="1">
      <alignment horizontal="center" vertical="center"/>
      <protection hidden="1"/>
    </xf>
    <xf numFmtId="1" fontId="12" fillId="2" borderId="0" xfId="1" applyNumberFormat="1" applyFont="1" applyFill="1" applyAlignment="1" applyProtection="1">
      <alignment horizontal="left" vertical="center"/>
      <protection hidden="1"/>
    </xf>
    <xf numFmtId="0" fontId="14" fillId="2" borderId="0" xfId="1" applyFont="1" applyFill="1" applyAlignment="1" applyProtection="1">
      <alignment vertical="center"/>
      <protection hidden="1"/>
    </xf>
    <xf numFmtId="1" fontId="10" fillId="2" borderId="2" xfId="1" applyNumberFormat="1" applyFont="1" applyFill="1" applyBorder="1" applyAlignment="1" applyProtection="1">
      <alignment horizontal="center" vertical="center"/>
      <protection hidden="1"/>
    </xf>
    <xf numFmtId="1" fontId="10" fillId="2" borderId="1" xfId="1" applyNumberFormat="1" applyFont="1" applyFill="1" applyBorder="1" applyAlignment="1" applyProtection="1">
      <alignment vertical="center"/>
      <protection hidden="1"/>
    </xf>
  </cellXfs>
  <cellStyles count="4">
    <cellStyle name="Millares_TRANSACCIONES01092001" xfId="2"/>
    <cellStyle name="Normal" xfId="0" builtinId="0"/>
    <cellStyle name="Normal 2" xfId="3"/>
    <cellStyle name="Normal_TRANSACCIONESSEPTIEMBRE2002-1Quincena" xfId="1"/>
  </cellStyles>
  <dxfs count="14"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257175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0</xdr:colOff>
      <xdr:row>1</xdr:row>
      <xdr:rowOff>0</xdr:rowOff>
    </xdr:from>
    <xdr:to>
      <xdr:col>31</xdr:col>
      <xdr:colOff>161925</xdr:colOff>
      <xdr:row>5</xdr:row>
      <xdr:rowOff>76200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6287750" y="161925"/>
          <a:ext cx="25622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Nov%201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911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011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11120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211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311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41120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511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611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711201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81120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111201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19112012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011201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111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211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311201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411201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5112012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611201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711201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811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211201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2911201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3011201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1112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111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111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111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111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111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1112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11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311201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111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111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111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111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1112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111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111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111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111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1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411201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1112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111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111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111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111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111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111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111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1112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111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5112012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1112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11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611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711201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0811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3"/>
      <sheetName val="DIF"/>
      <sheetName val="Chart4"/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 refreshError="1"/>
      <sheetData sheetId="1"/>
      <sheetData sheetId="2" refreshError="1"/>
      <sheetData sheetId="3">
        <row r="4">
          <cell r="C4">
            <v>41214</v>
          </cell>
          <cell r="D4">
            <v>41215</v>
          </cell>
          <cell r="E4">
            <v>41216</v>
          </cell>
          <cell r="F4">
            <v>41217</v>
          </cell>
          <cell r="G4">
            <v>41218</v>
          </cell>
          <cell r="H4">
            <v>41219</v>
          </cell>
          <cell r="I4">
            <v>41220</v>
          </cell>
          <cell r="J4">
            <v>41221</v>
          </cell>
          <cell r="K4">
            <v>41222</v>
          </cell>
          <cell r="L4">
            <v>41223</v>
          </cell>
          <cell r="M4">
            <v>41224</v>
          </cell>
          <cell r="N4">
            <v>41225</v>
          </cell>
          <cell r="O4">
            <v>41226</v>
          </cell>
          <cell r="P4">
            <v>41227</v>
          </cell>
          <cell r="Q4">
            <v>41228</v>
          </cell>
          <cell r="R4">
            <v>41229</v>
          </cell>
          <cell r="S4">
            <v>41230</v>
          </cell>
          <cell r="T4">
            <v>41231</v>
          </cell>
          <cell r="U4">
            <v>41232</v>
          </cell>
          <cell r="V4">
            <v>41233</v>
          </cell>
          <cell r="W4">
            <v>41234</v>
          </cell>
          <cell r="X4">
            <v>41235</v>
          </cell>
          <cell r="Y4">
            <v>41236</v>
          </cell>
          <cell r="Z4">
            <v>41237</v>
          </cell>
          <cell r="AA4">
            <v>41238</v>
          </cell>
          <cell r="AB4">
            <v>41239</v>
          </cell>
          <cell r="AC4">
            <v>41240</v>
          </cell>
          <cell r="AD4">
            <v>41241</v>
          </cell>
          <cell r="AE4">
            <v>41242</v>
          </cell>
          <cell r="AF4">
            <v>41243</v>
          </cell>
        </row>
        <row r="29">
          <cell r="C29">
            <v>4050.8341066666644</v>
          </cell>
          <cell r="D29">
            <v>4017.3197199999986</v>
          </cell>
          <cell r="E29">
            <v>4016.2804816666658</v>
          </cell>
          <cell r="F29">
            <v>3955.7057733333336</v>
          </cell>
          <cell r="G29">
            <v>3984.9372399999988</v>
          </cell>
          <cell r="H29">
            <v>3990.7196800000011</v>
          </cell>
          <cell r="I29">
            <v>3986.6669116666658</v>
          </cell>
          <cell r="J29">
            <v>3980.8382183333342</v>
          </cell>
          <cell r="K29">
            <v>3973.7478883198364</v>
          </cell>
          <cell r="L29">
            <v>3928.8516116666656</v>
          </cell>
          <cell r="M29">
            <v>3904.0541966666674</v>
          </cell>
          <cell r="N29">
            <v>3961.3836516666679</v>
          </cell>
          <cell r="O29">
            <v>4001.5716883333334</v>
          </cell>
          <cell r="P29">
            <v>3940.2855700000009</v>
          </cell>
          <cell r="Q29">
            <v>3931.4963183333352</v>
          </cell>
          <cell r="R29">
            <v>3925.6058066666683</v>
          </cell>
          <cell r="S29">
            <v>3868.9460283333306</v>
          </cell>
          <cell r="T29">
            <v>3790.278466666668</v>
          </cell>
          <cell r="U29">
            <v>3858.0137633333306</v>
          </cell>
          <cell r="V29">
            <v>3928.6743633333308</v>
          </cell>
          <cell r="W29">
            <v>3907.2107216666654</v>
          </cell>
          <cell r="X29">
            <v>3877.5432666666638</v>
          </cell>
          <cell r="Y29">
            <v>3810.0167666666662</v>
          </cell>
          <cell r="Z29">
            <v>3771.8222900000014</v>
          </cell>
          <cell r="AA29">
            <v>3748.7287870621458</v>
          </cell>
          <cell r="AB29">
            <v>3940.8098200000009</v>
          </cell>
          <cell r="AC29">
            <v>3957.9865399999999</v>
          </cell>
          <cell r="AD29">
            <v>3956.9678016666676</v>
          </cell>
          <cell r="AE29">
            <v>3932.7579266666671</v>
          </cell>
          <cell r="AF29">
            <v>3945.4100349999981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9, Noviembre 2012</v>
          </cell>
        </row>
      </sheetData>
      <sheetData sheetId="1">
        <row r="7">
          <cell r="B7" t="str">
            <v>FECHA: 9, Noviembre 2012</v>
          </cell>
        </row>
      </sheetData>
      <sheetData sheetId="2">
        <row r="7">
          <cell r="B7" t="str">
            <v>FECHA: 9, Noviembre 2012</v>
          </cell>
        </row>
      </sheetData>
      <sheetData sheetId="3">
        <row r="7">
          <cell r="B7" t="str">
            <v>FECHA: 9, Noviembre 2012</v>
          </cell>
        </row>
      </sheetData>
      <sheetData sheetId="4">
        <row r="7">
          <cell r="B7" t="str">
            <v>FECHA: 9, Noviembre 2012</v>
          </cell>
        </row>
      </sheetData>
      <sheetData sheetId="5">
        <row r="12">
          <cell r="C12">
            <v>158.42156</v>
          </cell>
        </row>
        <row r="13">
          <cell r="C13">
            <v>158.166926666667</v>
          </cell>
        </row>
        <row r="14">
          <cell r="C14">
            <v>158.095585</v>
          </cell>
        </row>
        <row r="15">
          <cell r="C15">
            <v>157.94845333333299</v>
          </cell>
        </row>
        <row r="16">
          <cell r="C16">
            <v>158.44696166666597</v>
          </cell>
        </row>
        <row r="17">
          <cell r="C17">
            <v>158.9</v>
          </cell>
        </row>
        <row r="18">
          <cell r="C18">
            <v>158.9</v>
          </cell>
        </row>
        <row r="19">
          <cell r="C19">
            <v>166.532508333333</v>
          </cell>
        </row>
        <row r="20">
          <cell r="C20">
            <v>170.39575833333299</v>
          </cell>
        </row>
        <row r="21">
          <cell r="C21">
            <v>169.36935333333298</v>
          </cell>
        </row>
        <row r="22">
          <cell r="C22">
            <v>167.96827833333299</v>
          </cell>
        </row>
        <row r="23">
          <cell r="C23">
            <v>168.123766666667</v>
          </cell>
        </row>
        <row r="24">
          <cell r="C24">
            <v>168.272346666667</v>
          </cell>
        </row>
        <row r="25">
          <cell r="C25">
            <v>170.13602499999999</v>
          </cell>
        </row>
        <row r="26">
          <cell r="C26">
            <v>168.35226666666702</v>
          </cell>
        </row>
        <row r="27">
          <cell r="C27">
            <v>170.45801666666702</v>
          </cell>
        </row>
        <row r="28">
          <cell r="C28">
            <v>168.65330333333299</v>
          </cell>
        </row>
        <row r="29">
          <cell r="C29">
            <v>173.43544333333298</v>
          </cell>
        </row>
        <row r="30">
          <cell r="C30">
            <v>168.82505614035099</v>
          </cell>
        </row>
        <row r="31">
          <cell r="C31">
            <v>172.06700384615399</v>
          </cell>
        </row>
        <row r="32">
          <cell r="C32">
            <v>170.943285</v>
          </cell>
        </row>
        <row r="33">
          <cell r="C33">
            <v>166.87</v>
          </cell>
        </row>
        <row r="34">
          <cell r="C34">
            <v>165.66105999999999</v>
          </cell>
        </row>
        <row r="35">
          <cell r="C35">
            <v>158.80493000000001</v>
          </cell>
        </row>
      </sheetData>
      <sheetData sheetId="6">
        <row r="36">
          <cell r="I36">
            <v>574.15250079620046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421.22893905990304</v>
          </cell>
        </row>
      </sheetData>
      <sheetData sheetId="22">
        <row r="36">
          <cell r="P36">
            <v>1127.0408897738801</v>
          </cell>
        </row>
      </sheetData>
      <sheetData sheetId="23">
        <row r="36">
          <cell r="E36">
            <v>253.90706094009803</v>
          </cell>
        </row>
      </sheetData>
      <sheetData sheetId="24">
        <row r="36">
          <cell r="E36">
            <v>307.71487885552006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10, Noviembre 2012</v>
          </cell>
        </row>
      </sheetData>
      <sheetData sheetId="1">
        <row r="7">
          <cell r="B7" t="str">
            <v>FECHA: 10, Noviembre 2012</v>
          </cell>
        </row>
      </sheetData>
      <sheetData sheetId="2">
        <row r="7">
          <cell r="B7" t="str">
            <v>FECHA: 10, Noviembre 2012</v>
          </cell>
        </row>
      </sheetData>
      <sheetData sheetId="3">
        <row r="7">
          <cell r="B7" t="str">
            <v>FECHA: 10, Noviembre 2012</v>
          </cell>
        </row>
      </sheetData>
      <sheetData sheetId="4">
        <row r="7">
          <cell r="B7" t="str">
            <v>FECHA: 10, Noviembre 2012</v>
          </cell>
        </row>
      </sheetData>
      <sheetData sheetId="5">
        <row r="12">
          <cell r="C12">
            <v>162.75690333333299</v>
          </cell>
        </row>
        <row r="13">
          <cell r="C13">
            <v>166.87</v>
          </cell>
        </row>
        <row r="14">
          <cell r="C14">
            <v>164.027183333333</v>
          </cell>
        </row>
        <row r="15">
          <cell r="C15">
            <v>160.03249333333298</v>
          </cell>
        </row>
        <row r="16">
          <cell r="C16">
            <v>156.85269</v>
          </cell>
        </row>
        <row r="17">
          <cell r="C17">
            <v>164.872786666667</v>
          </cell>
        </row>
        <row r="18">
          <cell r="C18">
            <v>166.809055</v>
          </cell>
        </row>
        <row r="19">
          <cell r="C19">
            <v>166.28853833333298</v>
          </cell>
        </row>
        <row r="20">
          <cell r="C20">
            <v>159.28035666666702</v>
          </cell>
        </row>
        <row r="21">
          <cell r="C21">
            <v>160.11449500000001</v>
          </cell>
        </row>
        <row r="22">
          <cell r="C22">
            <v>160.11688000000001</v>
          </cell>
        </row>
        <row r="23">
          <cell r="C23">
            <v>160.11566500000001</v>
          </cell>
        </row>
        <row r="24">
          <cell r="C24">
            <v>161.37303499999999</v>
          </cell>
        </row>
        <row r="25">
          <cell r="C25">
            <v>167.45343</v>
          </cell>
        </row>
        <row r="26">
          <cell r="C26">
            <v>160.067915</v>
          </cell>
        </row>
        <row r="27">
          <cell r="C27">
            <v>160.099065</v>
          </cell>
        </row>
        <row r="28">
          <cell r="C28">
            <v>160.08699833333299</v>
          </cell>
        </row>
        <row r="29">
          <cell r="C29">
            <v>171.83221166666701</v>
          </cell>
        </row>
        <row r="30">
          <cell r="C30">
            <v>168.35925333333299</v>
          </cell>
        </row>
        <row r="31">
          <cell r="C31">
            <v>170.78830833333299</v>
          </cell>
        </row>
        <row r="32">
          <cell r="C32">
            <v>166.87</v>
          </cell>
        </row>
        <row r="33">
          <cell r="C33">
            <v>168.23754333333298</v>
          </cell>
        </row>
        <row r="34">
          <cell r="C34">
            <v>166.646805</v>
          </cell>
        </row>
        <row r="35">
          <cell r="C35">
            <v>158.9</v>
          </cell>
        </row>
      </sheetData>
      <sheetData sheetId="6">
        <row r="36">
          <cell r="I36">
            <v>577.28396858552003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414.40362966114895</v>
          </cell>
        </row>
      </sheetData>
      <sheetData sheetId="22">
        <row r="36">
          <cell r="P36">
            <v>790.56595284685363</v>
          </cell>
        </row>
      </sheetData>
      <sheetData sheetId="23">
        <row r="36">
          <cell r="E36">
            <v>248.39637033885109</v>
          </cell>
        </row>
      </sheetData>
      <sheetData sheetId="24">
        <row r="36">
          <cell r="E36">
            <v>373.47749711948893</v>
          </cell>
        </row>
      </sheetData>
      <sheetData sheetId="25"/>
      <sheetData sheetId="26">
        <row r="36">
          <cell r="E36">
            <v>0</v>
          </cell>
        </row>
      </sheetData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11, Noviembre 2012</v>
          </cell>
        </row>
      </sheetData>
      <sheetData sheetId="1">
        <row r="7">
          <cell r="B7" t="str">
            <v>FECHA: 11, Noviembre 2012</v>
          </cell>
        </row>
      </sheetData>
      <sheetData sheetId="2">
        <row r="7">
          <cell r="B7" t="str">
            <v>FECHA: 11, Noviembre 2012</v>
          </cell>
        </row>
      </sheetData>
      <sheetData sheetId="3">
        <row r="7">
          <cell r="B7" t="str">
            <v>FECHA: 11, Noviembre 2012</v>
          </cell>
        </row>
      </sheetData>
      <sheetData sheetId="4">
        <row r="7">
          <cell r="B7" t="str">
            <v>FECHA: 11, Noviembre 2012</v>
          </cell>
        </row>
      </sheetData>
      <sheetData sheetId="5">
        <row r="12">
          <cell r="C12">
            <v>158.9</v>
          </cell>
        </row>
        <row r="13">
          <cell r="C13">
            <v>158.9</v>
          </cell>
        </row>
        <row r="14">
          <cell r="C14">
            <v>158.9</v>
          </cell>
        </row>
        <row r="15">
          <cell r="C15">
            <v>158.9</v>
          </cell>
        </row>
        <row r="16">
          <cell r="C16">
            <v>158.9</v>
          </cell>
        </row>
        <row r="17">
          <cell r="C17">
            <v>158.9</v>
          </cell>
        </row>
        <row r="18">
          <cell r="C18">
            <v>158.9</v>
          </cell>
        </row>
        <row r="19">
          <cell r="C19">
            <v>158.9</v>
          </cell>
        </row>
        <row r="20">
          <cell r="C20">
            <v>158.9</v>
          </cell>
        </row>
        <row r="21">
          <cell r="C21">
            <v>165.61326333333298</v>
          </cell>
        </row>
        <row r="22">
          <cell r="C22">
            <v>159.56364666666701</v>
          </cell>
        </row>
        <row r="23">
          <cell r="C23">
            <v>159.80147666666701</v>
          </cell>
        </row>
        <row r="24">
          <cell r="C24">
            <v>164.187906666667</v>
          </cell>
        </row>
        <row r="25">
          <cell r="C25">
            <v>166.69226</v>
          </cell>
        </row>
        <row r="26">
          <cell r="C26">
            <v>164.10700666666702</v>
          </cell>
        </row>
        <row r="27">
          <cell r="C27">
            <v>160.832666666667</v>
          </cell>
        </row>
        <row r="28">
          <cell r="C28">
            <v>161.01159166666702</v>
          </cell>
        </row>
        <row r="29">
          <cell r="C29">
            <v>169.11136500000001</v>
          </cell>
        </row>
        <row r="30">
          <cell r="C30">
            <v>169.02167333333298</v>
          </cell>
        </row>
        <row r="31">
          <cell r="C31">
            <v>170.237128333333</v>
          </cell>
        </row>
        <row r="32">
          <cell r="C32">
            <v>170.60005333333299</v>
          </cell>
        </row>
        <row r="33">
          <cell r="C33">
            <v>166.87</v>
          </cell>
        </row>
        <row r="34">
          <cell r="C34">
            <v>167.40415833333299</v>
          </cell>
        </row>
        <row r="35">
          <cell r="C35">
            <v>158.9</v>
          </cell>
        </row>
      </sheetData>
      <sheetData sheetId="6">
        <row r="36">
          <cell r="I36">
            <v>573.39555801882727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260.25319658240147</v>
          </cell>
        </row>
      </sheetData>
      <sheetData sheetId="22">
        <row r="36">
          <cell r="P36">
            <v>866.78599951429555</v>
          </cell>
        </row>
      </sheetData>
      <sheetData sheetId="23">
        <row r="36">
          <cell r="E36">
            <v>167.66680341759849</v>
          </cell>
        </row>
      </sheetData>
      <sheetData sheetId="24">
        <row r="36">
          <cell r="E36">
            <v>220.47134168531304</v>
          </cell>
        </row>
      </sheetData>
      <sheetData sheetId="25"/>
      <sheetData sheetId="26">
        <row r="36">
          <cell r="E36">
            <v>4.9562332153499998E-2</v>
          </cell>
        </row>
      </sheetData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12, Noviembre 2012</v>
          </cell>
        </row>
      </sheetData>
      <sheetData sheetId="1">
        <row r="7">
          <cell r="B7" t="str">
            <v>FECHA: 12, Noviembre 2012</v>
          </cell>
        </row>
      </sheetData>
      <sheetData sheetId="2">
        <row r="7">
          <cell r="B7" t="str">
            <v>FECHA: 12, Noviembre 2012</v>
          </cell>
        </row>
      </sheetData>
      <sheetData sheetId="3">
        <row r="7">
          <cell r="B7" t="str">
            <v>FECHA: 12, Noviembre 2012</v>
          </cell>
        </row>
      </sheetData>
      <sheetData sheetId="4">
        <row r="7">
          <cell r="B7" t="str">
            <v>FECHA: 12, Noviembre 2012</v>
          </cell>
        </row>
      </sheetData>
      <sheetData sheetId="5">
        <row r="12">
          <cell r="C12">
            <v>156.654</v>
          </cell>
        </row>
        <row r="13">
          <cell r="C13">
            <v>156.654</v>
          </cell>
        </row>
        <row r="14">
          <cell r="C14">
            <v>156.654</v>
          </cell>
        </row>
        <row r="15">
          <cell r="C15">
            <v>156.654</v>
          </cell>
        </row>
        <row r="16">
          <cell r="C16">
            <v>156.654</v>
          </cell>
        </row>
        <row r="17">
          <cell r="C17">
            <v>157.79619333333298</v>
          </cell>
        </row>
        <row r="18">
          <cell r="C18">
            <v>157.78730999999999</v>
          </cell>
        </row>
        <row r="19">
          <cell r="C19">
            <v>164.312716666667</v>
          </cell>
        </row>
        <row r="20">
          <cell r="C20">
            <v>173.77486666666701</v>
          </cell>
        </row>
        <row r="21">
          <cell r="C21">
            <v>170.381216666667</v>
          </cell>
        </row>
        <row r="22">
          <cell r="C22">
            <v>167.716328333333</v>
          </cell>
        </row>
        <row r="23">
          <cell r="C23">
            <v>167.76990333333299</v>
          </cell>
        </row>
        <row r="24">
          <cell r="C24">
            <v>167.74762166666702</v>
          </cell>
        </row>
        <row r="25">
          <cell r="C25">
            <v>167.77479500000001</v>
          </cell>
        </row>
        <row r="26">
          <cell r="C26">
            <v>167.77169166666701</v>
          </cell>
        </row>
        <row r="27">
          <cell r="C27">
            <v>167.766856666667</v>
          </cell>
        </row>
        <row r="28">
          <cell r="C28">
            <v>167.719561666667</v>
          </cell>
        </row>
        <row r="29">
          <cell r="C29">
            <v>167.69806333333298</v>
          </cell>
        </row>
        <row r="30">
          <cell r="C30">
            <v>167.79497166666701</v>
          </cell>
        </row>
        <row r="31">
          <cell r="C31">
            <v>168.339098333333</v>
          </cell>
        </row>
        <row r="32">
          <cell r="C32">
            <v>169.04070666666701</v>
          </cell>
        </row>
        <row r="33">
          <cell r="C33">
            <v>171.29218333333299</v>
          </cell>
        </row>
        <row r="34">
          <cell r="C34">
            <v>169.98682666666701</v>
          </cell>
        </row>
        <row r="35">
          <cell r="C35">
            <v>165.64274</v>
          </cell>
        </row>
      </sheetData>
      <sheetData sheetId="6">
        <row r="36">
          <cell r="I36">
            <v>693.39995541815745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234.78279350706899</v>
          </cell>
        </row>
      </sheetData>
      <sheetData sheetId="22">
        <row r="36">
          <cell r="P36">
            <v>1414.5159473593833</v>
          </cell>
        </row>
      </sheetData>
      <sheetData sheetId="23">
        <row r="36">
          <cell r="E36">
            <v>161.12120649293101</v>
          </cell>
        </row>
      </sheetData>
      <sheetData sheetId="24">
        <row r="36">
          <cell r="E36">
            <v>215.87632342058649</v>
          </cell>
        </row>
      </sheetData>
      <sheetData sheetId="25"/>
      <sheetData sheetId="26">
        <row r="36">
          <cell r="E36">
            <v>3.0424921112060002</v>
          </cell>
        </row>
      </sheetData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13, Noviembre 2012</v>
          </cell>
        </row>
      </sheetData>
      <sheetData sheetId="1">
        <row r="7">
          <cell r="B7" t="str">
            <v>FECHA: 13, Noviembre 2012</v>
          </cell>
        </row>
      </sheetData>
      <sheetData sheetId="2">
        <row r="7">
          <cell r="B7" t="str">
            <v>FECHA: 13, Noviembre 2012</v>
          </cell>
        </row>
      </sheetData>
      <sheetData sheetId="3">
        <row r="7">
          <cell r="B7" t="str">
            <v>FECHA: 13, Noviembre 2012</v>
          </cell>
        </row>
      </sheetData>
      <sheetData sheetId="4">
        <row r="7">
          <cell r="B7" t="str">
            <v>FECHA: 13, Noviembre 2012</v>
          </cell>
        </row>
      </sheetData>
      <sheetData sheetId="5">
        <row r="12">
          <cell r="C12">
            <v>156.92535166666701</v>
          </cell>
        </row>
        <row r="13">
          <cell r="C13">
            <v>156.32380333333299</v>
          </cell>
        </row>
        <row r="14">
          <cell r="C14">
            <v>156.68538166666701</v>
          </cell>
        </row>
        <row r="15">
          <cell r="C15">
            <v>159.861318333333</v>
          </cell>
        </row>
        <row r="16">
          <cell r="C16">
            <v>166.69766999999999</v>
          </cell>
        </row>
        <row r="17">
          <cell r="C17">
            <v>165.62</v>
          </cell>
        </row>
        <row r="18">
          <cell r="C18">
            <v>161.28144666666699</v>
          </cell>
        </row>
        <row r="19">
          <cell r="C19">
            <v>167.46003999999999</v>
          </cell>
        </row>
        <row r="20">
          <cell r="C20">
            <v>172.01005833333298</v>
          </cell>
        </row>
        <row r="21">
          <cell r="C21">
            <v>166.73699999999999</v>
          </cell>
        </row>
        <row r="22">
          <cell r="C22">
            <v>166.73796166666702</v>
          </cell>
        </row>
        <row r="23">
          <cell r="C23">
            <v>169.49881833333299</v>
          </cell>
        </row>
        <row r="24">
          <cell r="C24">
            <v>167.768133333333</v>
          </cell>
        </row>
        <row r="25">
          <cell r="C25">
            <v>167.76573999999999</v>
          </cell>
        </row>
        <row r="26">
          <cell r="C26">
            <v>167.801111666667</v>
          </cell>
        </row>
        <row r="27">
          <cell r="C27">
            <v>170.03603666666598</v>
          </cell>
        </row>
        <row r="28">
          <cell r="C28">
            <v>176.06838166666699</v>
          </cell>
        </row>
        <row r="29">
          <cell r="C29">
            <v>173.131181666667</v>
          </cell>
        </row>
        <row r="30">
          <cell r="C30">
            <v>167.78525166666699</v>
          </cell>
        </row>
        <row r="31">
          <cell r="C31">
            <v>169.26162666666701</v>
          </cell>
        </row>
        <row r="32">
          <cell r="C32">
            <v>175.88637333333298</v>
          </cell>
        </row>
        <row r="33">
          <cell r="C33">
            <v>178.02308500000001</v>
          </cell>
        </row>
        <row r="34">
          <cell r="C34">
            <v>165.73114000000001</v>
          </cell>
        </row>
        <row r="35">
          <cell r="C35">
            <v>156.474776666667</v>
          </cell>
        </row>
      </sheetData>
      <sheetData sheetId="6">
        <row r="36">
          <cell r="I36">
            <v>573.09230461909158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321.13860320519751</v>
          </cell>
        </row>
      </sheetData>
      <sheetData sheetId="22">
        <row r="36">
          <cell r="P36">
            <v>1403.0213896928281</v>
          </cell>
        </row>
      </sheetData>
      <sheetData sheetId="23">
        <row r="36">
          <cell r="E36">
            <v>211.30939679480352</v>
          </cell>
        </row>
      </sheetData>
      <sheetData sheetId="24">
        <row r="36">
          <cell r="E36">
            <v>301.37876179947648</v>
          </cell>
        </row>
      </sheetData>
      <sheetData sheetId="25"/>
      <sheetData sheetId="26">
        <row r="36">
          <cell r="E36">
            <v>16.008150634765499</v>
          </cell>
        </row>
      </sheetData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14, Noviembre 2012</v>
          </cell>
        </row>
      </sheetData>
      <sheetData sheetId="1">
        <row r="7">
          <cell r="B7" t="str">
            <v>FECHA: 14, Noviembre 2012</v>
          </cell>
        </row>
      </sheetData>
      <sheetData sheetId="2">
        <row r="7">
          <cell r="B7" t="str">
            <v>FECHA: 14, Noviembre 2012</v>
          </cell>
        </row>
      </sheetData>
      <sheetData sheetId="3">
        <row r="7">
          <cell r="B7" t="str">
            <v>FECHA: 14, Noviembre 2012</v>
          </cell>
        </row>
      </sheetData>
      <sheetData sheetId="4">
        <row r="7">
          <cell r="B7" t="str">
            <v>FECHA: 14, Noviembre 2012</v>
          </cell>
        </row>
      </sheetData>
      <sheetData sheetId="5">
        <row r="12">
          <cell r="C12">
            <v>160.81488999999999</v>
          </cell>
        </row>
        <row r="13">
          <cell r="C13">
            <v>156.47466333333298</v>
          </cell>
        </row>
        <row r="14">
          <cell r="C14">
            <v>156.597735</v>
          </cell>
        </row>
        <row r="15">
          <cell r="C15">
            <v>156.47732999999999</v>
          </cell>
        </row>
        <row r="16">
          <cell r="C16">
            <v>156.601971666667</v>
          </cell>
        </row>
        <row r="17">
          <cell r="C17">
            <v>165.62</v>
          </cell>
        </row>
        <row r="18">
          <cell r="C18">
            <v>166.14306833333299</v>
          </cell>
        </row>
        <row r="19">
          <cell r="C19">
            <v>158.06154166666701</v>
          </cell>
        </row>
        <row r="20">
          <cell r="C20">
            <v>167.06156999999999</v>
          </cell>
        </row>
        <row r="21">
          <cell r="C21">
            <v>170.349658333333</v>
          </cell>
        </row>
        <row r="22">
          <cell r="C22">
            <v>165.68280666666701</v>
          </cell>
        </row>
        <row r="23">
          <cell r="C23">
            <v>165.68562</v>
          </cell>
        </row>
        <row r="24">
          <cell r="C24">
            <v>165.704626666667</v>
          </cell>
        </row>
        <row r="25">
          <cell r="C25">
            <v>165.748165</v>
          </cell>
        </row>
        <row r="26">
          <cell r="C26">
            <v>165.80201500000001</v>
          </cell>
        </row>
        <row r="27">
          <cell r="C27">
            <v>165.81241666666702</v>
          </cell>
        </row>
        <row r="28">
          <cell r="C28">
            <v>167.428225</v>
          </cell>
        </row>
        <row r="29">
          <cell r="C29">
            <v>176.37818999999999</v>
          </cell>
        </row>
        <row r="30">
          <cell r="C30">
            <v>173.263071666667</v>
          </cell>
        </row>
        <row r="31">
          <cell r="C31">
            <v>165.998973333333</v>
          </cell>
        </row>
        <row r="32">
          <cell r="C32">
            <v>168.33122333333299</v>
          </cell>
        </row>
        <row r="33">
          <cell r="C33">
            <v>166.552803333333</v>
          </cell>
        </row>
        <row r="34">
          <cell r="C34">
            <v>157.08553000000001</v>
          </cell>
        </row>
        <row r="35">
          <cell r="C35">
            <v>156.609475</v>
          </cell>
        </row>
      </sheetData>
      <sheetData sheetId="6">
        <row r="36">
          <cell r="I36">
            <v>575.67227949841003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294.8540115942065</v>
          </cell>
        </row>
      </sheetData>
      <sheetData sheetId="22">
        <row r="36">
          <cell r="P36">
            <v>1137.6641887683713</v>
          </cell>
        </row>
      </sheetData>
      <sheetData sheetId="23">
        <row r="36">
          <cell r="E36">
            <v>203.67398840579301</v>
          </cell>
        </row>
      </sheetData>
      <sheetData sheetId="24">
        <row r="36">
          <cell r="E36">
            <v>267.39314919371407</v>
          </cell>
        </row>
      </sheetData>
      <sheetData sheetId="25"/>
      <sheetData sheetId="26">
        <row r="36">
          <cell r="E36">
            <v>42.078767578124996</v>
          </cell>
        </row>
      </sheetData>
      <sheetData sheetId="27"/>
      <sheetData sheetId="28"/>
      <sheetData sheetId="29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15, Noviembre 2012</v>
          </cell>
        </row>
      </sheetData>
      <sheetData sheetId="1">
        <row r="7">
          <cell r="B7" t="str">
            <v>FECHA: 15, Noviembre 2012</v>
          </cell>
        </row>
      </sheetData>
      <sheetData sheetId="2">
        <row r="7">
          <cell r="B7" t="str">
            <v>FECHA: 15, Noviembre 2012</v>
          </cell>
        </row>
      </sheetData>
      <sheetData sheetId="3">
        <row r="7">
          <cell r="B7" t="str">
            <v>FECHA: 15, Noviembre 2012</v>
          </cell>
        </row>
      </sheetData>
      <sheetData sheetId="4">
        <row r="7">
          <cell r="B7" t="str">
            <v>FECHA: 15, Noviembre 2012</v>
          </cell>
        </row>
      </sheetData>
      <sheetData sheetId="5">
        <row r="12">
          <cell r="C12">
            <v>155.87618499999999</v>
          </cell>
        </row>
        <row r="13">
          <cell r="C13">
            <v>154.98192</v>
          </cell>
        </row>
        <row r="14">
          <cell r="C14">
            <v>156.51793333333401</v>
          </cell>
        </row>
        <row r="15">
          <cell r="C15">
            <v>156.654</v>
          </cell>
        </row>
        <row r="16">
          <cell r="C16">
            <v>156.654</v>
          </cell>
        </row>
        <row r="17">
          <cell r="C17">
            <v>156.654</v>
          </cell>
        </row>
        <row r="18">
          <cell r="C18">
            <v>157.121636666667</v>
          </cell>
        </row>
        <row r="19">
          <cell r="C19">
            <v>164.303261666667</v>
          </cell>
        </row>
        <row r="20">
          <cell r="C20">
            <v>167.507313333333</v>
          </cell>
        </row>
        <row r="21">
          <cell r="C21">
            <v>170.96807833333298</v>
          </cell>
        </row>
        <row r="22">
          <cell r="C22">
            <v>165.723048333333</v>
          </cell>
        </row>
        <row r="23">
          <cell r="C23">
            <v>168.863431666667</v>
          </cell>
        </row>
        <row r="24">
          <cell r="C24">
            <v>166.57276666666701</v>
          </cell>
        </row>
        <row r="25">
          <cell r="C25">
            <v>166.55206166666702</v>
          </cell>
        </row>
        <row r="26">
          <cell r="C26">
            <v>168.263925</v>
          </cell>
        </row>
        <row r="27">
          <cell r="C27">
            <v>168.69949</v>
          </cell>
        </row>
        <row r="28">
          <cell r="C28">
            <v>167.95123000000001</v>
          </cell>
        </row>
        <row r="29">
          <cell r="C29">
            <v>168.20341999999999</v>
          </cell>
        </row>
        <row r="30">
          <cell r="C30">
            <v>166.73699999999999</v>
          </cell>
        </row>
        <row r="31">
          <cell r="C31">
            <v>168.438193333333</v>
          </cell>
        </row>
        <row r="32">
          <cell r="C32">
            <v>166.99216999999999</v>
          </cell>
        </row>
        <row r="33">
          <cell r="C33">
            <v>169.247786666667</v>
          </cell>
        </row>
        <row r="34">
          <cell r="C34">
            <v>165.08021666666701</v>
          </cell>
        </row>
        <row r="35">
          <cell r="C35">
            <v>156.93324999999999</v>
          </cell>
        </row>
      </sheetData>
      <sheetData sheetId="6">
        <row r="36">
          <cell r="I36">
            <v>573.92089893336697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248.5684527881715</v>
          </cell>
        </row>
      </sheetData>
      <sheetData sheetId="22">
        <row r="36">
          <cell r="P36">
            <v>989.69227846719082</v>
          </cell>
        </row>
      </sheetData>
      <sheetData sheetId="23">
        <row r="36">
          <cell r="E36">
            <v>181.38354721183003</v>
          </cell>
        </row>
      </sheetData>
      <sheetData sheetId="24">
        <row r="36">
          <cell r="E36">
            <v>243.57927247508002</v>
          </cell>
        </row>
      </sheetData>
      <sheetData sheetId="25"/>
      <sheetData sheetId="26">
        <row r="36">
          <cell r="E36">
            <v>65.444121093749999</v>
          </cell>
        </row>
      </sheetData>
      <sheetData sheetId="27"/>
      <sheetData sheetId="28"/>
      <sheetData sheetId="29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16, Noviembre 2012</v>
          </cell>
        </row>
      </sheetData>
      <sheetData sheetId="1">
        <row r="7">
          <cell r="B7" t="str">
            <v>FECHA: 16, Noviembre 2012</v>
          </cell>
        </row>
      </sheetData>
      <sheetData sheetId="2">
        <row r="7">
          <cell r="B7" t="str">
            <v>FECHA: 16, Noviembre 2012</v>
          </cell>
        </row>
      </sheetData>
      <sheetData sheetId="3">
        <row r="7">
          <cell r="B7" t="str">
            <v>FECHA: 16, Noviembre 2012</v>
          </cell>
        </row>
      </sheetData>
      <sheetData sheetId="4">
        <row r="7">
          <cell r="B7" t="str">
            <v>FECHA: 16, Noviembre 2012</v>
          </cell>
        </row>
      </sheetData>
      <sheetData sheetId="5">
        <row r="12">
          <cell r="C12">
            <v>155.16041999999999</v>
          </cell>
        </row>
        <row r="13">
          <cell r="C13">
            <v>155.03430666666702</v>
          </cell>
        </row>
        <row r="14">
          <cell r="C14">
            <v>154.56025333333298</v>
          </cell>
        </row>
        <row r="15">
          <cell r="C15">
            <v>156.02639666666701</v>
          </cell>
        </row>
        <row r="16">
          <cell r="C16">
            <v>156.51709666666702</v>
          </cell>
        </row>
        <row r="17">
          <cell r="C17">
            <v>156.65530166666701</v>
          </cell>
        </row>
        <row r="18">
          <cell r="C18">
            <v>156.65506833333401</v>
          </cell>
        </row>
        <row r="19">
          <cell r="C19">
            <v>157.30161333333299</v>
          </cell>
        </row>
        <row r="20">
          <cell r="C20">
            <v>170.58092666666701</v>
          </cell>
        </row>
        <row r="21">
          <cell r="C21">
            <v>169.67388333333298</v>
          </cell>
        </row>
        <row r="22">
          <cell r="C22">
            <v>165.768926666667</v>
          </cell>
        </row>
        <row r="23">
          <cell r="C23">
            <v>166.84264166666702</v>
          </cell>
        </row>
        <row r="24">
          <cell r="C24">
            <v>170.628938333333</v>
          </cell>
        </row>
        <row r="25">
          <cell r="C25">
            <v>169.26165166666701</v>
          </cell>
        </row>
        <row r="26">
          <cell r="C26">
            <v>169.768611666667</v>
          </cell>
        </row>
        <row r="27">
          <cell r="C27">
            <v>169.313318333333</v>
          </cell>
        </row>
        <row r="28">
          <cell r="C28">
            <v>171.01806833333299</v>
          </cell>
        </row>
        <row r="29">
          <cell r="C29">
            <v>168.52296833333298</v>
          </cell>
        </row>
        <row r="30">
          <cell r="C30">
            <v>168.41644666666701</v>
          </cell>
        </row>
        <row r="31">
          <cell r="C31">
            <v>167.28069333333301</v>
          </cell>
        </row>
        <row r="32">
          <cell r="C32">
            <v>167.097825</v>
          </cell>
        </row>
        <row r="33">
          <cell r="C33">
            <v>167.31410500000001</v>
          </cell>
        </row>
        <row r="34">
          <cell r="C34">
            <v>159.552345</v>
          </cell>
        </row>
        <row r="35">
          <cell r="C35">
            <v>156.654</v>
          </cell>
        </row>
      </sheetData>
      <sheetData sheetId="6">
        <row r="36">
          <cell r="I36">
            <v>574.03254035228827</v>
          </cell>
        </row>
      </sheetData>
      <sheetData sheetId="7">
        <row r="36">
          <cell r="G36">
            <v>64.191589188617982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180.41596007185854</v>
          </cell>
        </row>
      </sheetData>
      <sheetData sheetId="22">
        <row r="36">
          <cell r="P36">
            <v>1034.7264845087063</v>
          </cell>
        </row>
      </sheetData>
      <sheetData sheetId="23">
        <row r="36">
          <cell r="E36">
            <v>137.7760399281425</v>
          </cell>
        </row>
      </sheetData>
      <sheetData sheetId="24">
        <row r="36">
          <cell r="E36">
            <v>211.42546059476001</v>
          </cell>
        </row>
      </sheetData>
      <sheetData sheetId="25"/>
      <sheetData sheetId="26">
        <row r="36">
          <cell r="E36">
            <v>71.722671875000003</v>
          </cell>
        </row>
      </sheetData>
      <sheetData sheetId="27"/>
      <sheetData sheetId="28"/>
      <sheetData sheetId="29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17, Noviembre 2012</v>
          </cell>
        </row>
      </sheetData>
      <sheetData sheetId="1">
        <row r="7">
          <cell r="B7" t="str">
            <v>FECHA: 17, Noviembre 2012</v>
          </cell>
        </row>
      </sheetData>
      <sheetData sheetId="2">
        <row r="7">
          <cell r="B7" t="str">
            <v>FECHA: 17, Noviembre 2012</v>
          </cell>
        </row>
      </sheetData>
      <sheetData sheetId="3">
        <row r="7">
          <cell r="B7" t="str">
            <v>FECHA: 17, Noviembre 2012</v>
          </cell>
        </row>
      </sheetData>
      <sheetData sheetId="4">
        <row r="7">
          <cell r="B7" t="str">
            <v>FECHA: 17, Noviembre 2012</v>
          </cell>
        </row>
      </sheetData>
      <sheetData sheetId="5">
        <row r="12">
          <cell r="C12">
            <v>156.13673666666702</v>
          </cell>
        </row>
        <row r="13">
          <cell r="C13">
            <v>165.62</v>
          </cell>
        </row>
        <row r="14">
          <cell r="C14">
            <v>155.918476666667</v>
          </cell>
        </row>
        <row r="15">
          <cell r="C15">
            <v>155.920958333333</v>
          </cell>
        </row>
        <row r="16">
          <cell r="C16">
            <v>165.62</v>
          </cell>
        </row>
        <row r="17">
          <cell r="C17">
            <v>156.654</v>
          </cell>
        </row>
        <row r="18">
          <cell r="C18">
            <v>156.654</v>
          </cell>
        </row>
        <row r="19">
          <cell r="C19">
            <v>158.27603833333299</v>
          </cell>
        </row>
        <row r="20">
          <cell r="C20">
            <v>166.391658333333</v>
          </cell>
        </row>
        <row r="21">
          <cell r="C21">
            <v>167.16070833333299</v>
          </cell>
        </row>
        <row r="22">
          <cell r="C22">
            <v>165.84553333333298</v>
          </cell>
        </row>
        <row r="23">
          <cell r="C23">
            <v>164.66047166666701</v>
          </cell>
        </row>
        <row r="24">
          <cell r="C24">
            <v>158.94454999999999</v>
          </cell>
        </row>
        <row r="25">
          <cell r="C25">
            <v>160.35980499999999</v>
          </cell>
        </row>
        <row r="26">
          <cell r="C26">
            <v>159.82599666666701</v>
          </cell>
        </row>
        <row r="27">
          <cell r="C27">
            <v>157.578213333333</v>
          </cell>
        </row>
        <row r="28">
          <cell r="C28">
            <v>157.78570833333299</v>
          </cell>
        </row>
        <row r="29">
          <cell r="C29">
            <v>166.48796833333299</v>
          </cell>
        </row>
        <row r="30">
          <cell r="C30">
            <v>166.20971499999999</v>
          </cell>
        </row>
        <row r="31">
          <cell r="C31">
            <v>168.06743166666701</v>
          </cell>
        </row>
        <row r="32">
          <cell r="C32">
            <v>165.39556833333299</v>
          </cell>
        </row>
        <row r="33">
          <cell r="C33">
            <v>159.57824333333301</v>
          </cell>
        </row>
        <row r="34">
          <cell r="C34">
            <v>157.51618500000001</v>
          </cell>
        </row>
        <row r="35">
          <cell r="C35">
            <v>156.33806166666702</v>
          </cell>
        </row>
      </sheetData>
      <sheetData sheetId="6">
        <row r="36">
          <cell r="I36">
            <v>573.34718940680921</v>
          </cell>
        </row>
      </sheetData>
      <sheetData sheetId="7">
        <row r="36">
          <cell r="G36">
            <v>119.071286485427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205.31986668462548</v>
          </cell>
        </row>
      </sheetData>
      <sheetData sheetId="22">
        <row r="36">
          <cell r="P36">
            <v>851.05097874632293</v>
          </cell>
        </row>
      </sheetData>
      <sheetData sheetId="23">
        <row r="36">
          <cell r="E36">
            <v>151.44813331537503</v>
          </cell>
        </row>
      </sheetData>
      <sheetData sheetId="24">
        <row r="36">
          <cell r="E36">
            <v>203.35679161092048</v>
          </cell>
        </row>
      </sheetData>
      <sheetData sheetId="25"/>
      <sheetData sheetId="26">
        <row r="36">
          <cell r="E36">
            <v>0</v>
          </cell>
        </row>
      </sheetData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18, Noviembre 2012</v>
          </cell>
        </row>
      </sheetData>
      <sheetData sheetId="1">
        <row r="7">
          <cell r="B7" t="str">
            <v>FECHA: 18, Noviembre 2012</v>
          </cell>
        </row>
      </sheetData>
      <sheetData sheetId="2">
        <row r="7">
          <cell r="B7" t="str">
            <v>FECHA: 18, Noviembre 2012</v>
          </cell>
        </row>
      </sheetData>
      <sheetData sheetId="3">
        <row r="7">
          <cell r="B7" t="str">
            <v>FECHA: 18, Noviembre 2012</v>
          </cell>
        </row>
      </sheetData>
      <sheetData sheetId="4">
        <row r="7">
          <cell r="B7" t="str">
            <v>FECHA: 18, Noviembre 2012</v>
          </cell>
        </row>
      </sheetData>
      <sheetData sheetId="5">
        <row r="12">
          <cell r="C12">
            <v>159.22314333333298</v>
          </cell>
        </row>
        <row r="13">
          <cell r="C13">
            <v>155.19153</v>
          </cell>
        </row>
        <row r="14">
          <cell r="C14">
            <v>155.62686666666701</v>
          </cell>
        </row>
        <row r="15">
          <cell r="C15">
            <v>157.071298333333</v>
          </cell>
        </row>
        <row r="16">
          <cell r="C16">
            <v>156.02353666666599</v>
          </cell>
        </row>
        <row r="17">
          <cell r="C17">
            <v>156.928936666667</v>
          </cell>
        </row>
        <row r="18">
          <cell r="C18">
            <v>155.233116666667</v>
          </cell>
        </row>
        <row r="19">
          <cell r="C19">
            <v>155.819686666667</v>
          </cell>
        </row>
        <row r="20">
          <cell r="C20">
            <v>154.56698333333298</v>
          </cell>
        </row>
        <row r="21">
          <cell r="C21">
            <v>154.57792166666701</v>
          </cell>
        </row>
        <row r="22">
          <cell r="C22">
            <v>154.57558166666701</v>
          </cell>
        </row>
        <row r="23">
          <cell r="C23">
            <v>156.25073833333403</v>
          </cell>
        </row>
        <row r="24">
          <cell r="C24">
            <v>156.654</v>
          </cell>
        </row>
        <row r="25">
          <cell r="C25">
            <v>156.654</v>
          </cell>
        </row>
        <row r="26">
          <cell r="C26">
            <v>156.654</v>
          </cell>
        </row>
        <row r="27">
          <cell r="C27">
            <v>156.654</v>
          </cell>
        </row>
        <row r="28">
          <cell r="C28">
            <v>156.58662166666701</v>
          </cell>
        </row>
        <row r="29">
          <cell r="C29">
            <v>176.28904833333402</v>
          </cell>
        </row>
        <row r="30">
          <cell r="C30">
            <v>165.62</v>
          </cell>
        </row>
        <row r="31">
          <cell r="C31">
            <v>165.62</v>
          </cell>
        </row>
        <row r="32">
          <cell r="C32">
            <v>157.31274500000001</v>
          </cell>
        </row>
        <row r="33">
          <cell r="C33">
            <v>168.39566500000001</v>
          </cell>
        </row>
        <row r="34">
          <cell r="C34">
            <v>154.061868333333</v>
          </cell>
        </row>
        <row r="35">
          <cell r="C35">
            <v>148.68717833333298</v>
          </cell>
        </row>
      </sheetData>
      <sheetData sheetId="6">
        <row r="36">
          <cell r="I36">
            <v>573.41325559989355</v>
          </cell>
        </row>
      </sheetData>
      <sheetData sheetId="7">
        <row r="36">
          <cell r="G36">
            <v>45.799145945536992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380.22268755965649</v>
          </cell>
        </row>
      </sheetData>
      <sheetData sheetId="22">
        <row r="36">
          <cell r="P36">
            <v>199.45600000000002</v>
          </cell>
        </row>
      </sheetData>
      <sheetData sheetId="23">
        <row r="36">
          <cell r="E36">
            <v>250.04931244034452</v>
          </cell>
        </row>
      </sheetData>
      <sheetData sheetId="24">
        <row r="36">
          <cell r="E36">
            <v>355.53696482907998</v>
          </cell>
        </row>
      </sheetData>
      <sheetData sheetId="25"/>
      <sheetData sheetId="26">
        <row r="36">
          <cell r="E36">
            <v>62.598312499999999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1, Noviembre 2012</v>
          </cell>
        </row>
      </sheetData>
      <sheetData sheetId="1">
        <row r="7">
          <cell r="B7" t="str">
            <v>FECHA: 1, NOVIEMBRE 2012</v>
          </cell>
        </row>
      </sheetData>
      <sheetData sheetId="2">
        <row r="7">
          <cell r="B7" t="str">
            <v>FECHA: 1, NOVIEMBRE 2012</v>
          </cell>
        </row>
      </sheetData>
      <sheetData sheetId="3">
        <row r="7">
          <cell r="B7" t="str">
            <v>FECHA: 1, NOVIEMBRE 2012</v>
          </cell>
        </row>
      </sheetData>
      <sheetData sheetId="4">
        <row r="7">
          <cell r="B7" t="str">
            <v>FECHA: 1, NOVIEMBRE 2012</v>
          </cell>
        </row>
      </sheetData>
      <sheetData sheetId="5">
        <row r="12">
          <cell r="C12">
            <v>162.30100833333299</v>
          </cell>
        </row>
        <row r="13">
          <cell r="C13">
            <v>162.29963833333298</v>
          </cell>
        </row>
        <row r="14">
          <cell r="C14">
            <v>165.58658333333298</v>
          </cell>
        </row>
        <row r="15">
          <cell r="C15">
            <v>163.32878333333298</v>
          </cell>
        </row>
        <row r="16">
          <cell r="C16">
            <v>161.30699999999999</v>
          </cell>
        </row>
        <row r="17">
          <cell r="C17">
            <v>161.30699999999999</v>
          </cell>
        </row>
        <row r="18">
          <cell r="C18">
            <v>161.30699999999999</v>
          </cell>
        </row>
        <row r="19">
          <cell r="C19">
            <v>167.18877499999999</v>
          </cell>
        </row>
        <row r="20">
          <cell r="C20">
            <v>166.790028333333</v>
          </cell>
        </row>
        <row r="21">
          <cell r="C21">
            <v>175.49937</v>
          </cell>
        </row>
        <row r="22">
          <cell r="C22">
            <v>174.88553833333299</v>
          </cell>
        </row>
        <row r="23">
          <cell r="C23">
            <v>171.49940166666701</v>
          </cell>
        </row>
        <row r="24">
          <cell r="C24">
            <v>171.50381999999999</v>
          </cell>
        </row>
        <row r="25">
          <cell r="C25">
            <v>171.505863333333</v>
          </cell>
        </row>
        <row r="26">
          <cell r="C26">
            <v>171.49909</v>
          </cell>
        </row>
        <row r="27">
          <cell r="C27">
            <v>171.499</v>
          </cell>
        </row>
        <row r="28">
          <cell r="C28">
            <v>175.610698333333</v>
          </cell>
        </row>
        <row r="29">
          <cell r="C29">
            <v>173.28490333333301</v>
          </cell>
        </row>
        <row r="30">
          <cell r="C30">
            <v>171.467661666667</v>
          </cell>
        </row>
        <row r="31">
          <cell r="C31">
            <v>171.36829</v>
          </cell>
        </row>
        <row r="32">
          <cell r="C32">
            <v>175.55516666666702</v>
          </cell>
        </row>
        <row r="33">
          <cell r="C33">
            <v>174.585553333333</v>
          </cell>
        </row>
        <row r="34">
          <cell r="C34">
            <v>166.813166666667</v>
          </cell>
        </row>
        <row r="35">
          <cell r="C35">
            <v>162.84076666666701</v>
          </cell>
        </row>
      </sheetData>
      <sheetData sheetId="6">
        <row r="36">
          <cell r="I36">
            <v>595.98422513729111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237.042988480952</v>
          </cell>
        </row>
      </sheetData>
      <sheetData sheetId="22">
        <row r="36">
          <cell r="P36">
            <v>1310.8974112140861</v>
          </cell>
        </row>
      </sheetData>
      <sheetData sheetId="23">
        <row r="36">
          <cell r="E36">
            <v>154.87701151904804</v>
          </cell>
        </row>
      </sheetData>
      <sheetData sheetId="24">
        <row r="36">
          <cell r="E36">
            <v>238.41882709603252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19, Noviembre 2012</v>
          </cell>
        </row>
      </sheetData>
      <sheetData sheetId="1">
        <row r="7">
          <cell r="B7" t="str">
            <v>FECHA: 19, NOVIEMBRE 2012</v>
          </cell>
        </row>
      </sheetData>
      <sheetData sheetId="2">
        <row r="7">
          <cell r="B7" t="str">
            <v>FECHA: 19, NOVIEMBRE 2012</v>
          </cell>
        </row>
      </sheetData>
      <sheetData sheetId="3">
        <row r="7">
          <cell r="B7" t="str">
            <v>FECHA: 19, NOVIEMBRE 2012</v>
          </cell>
        </row>
      </sheetData>
      <sheetData sheetId="4">
        <row r="7">
          <cell r="B7" t="str">
            <v>FECHA: 19, NOVIEMBRE 2012</v>
          </cell>
        </row>
      </sheetData>
      <sheetData sheetId="5">
        <row r="12">
          <cell r="C12">
            <v>146.87294499999999</v>
          </cell>
        </row>
        <row r="13">
          <cell r="C13">
            <v>146.31870000000001</v>
          </cell>
        </row>
        <row r="14">
          <cell r="C14">
            <v>153.520958333333</v>
          </cell>
        </row>
        <row r="15">
          <cell r="C15">
            <v>147.23412999999999</v>
          </cell>
        </row>
        <row r="16">
          <cell r="C16">
            <v>146.783121666667</v>
          </cell>
        </row>
        <row r="17">
          <cell r="C17">
            <v>155.87084666666701</v>
          </cell>
        </row>
        <row r="18">
          <cell r="C18">
            <v>154.463613333333</v>
          </cell>
        </row>
        <row r="19">
          <cell r="C19">
            <v>163.64052166666701</v>
          </cell>
        </row>
        <row r="20">
          <cell r="C20">
            <v>157.49</v>
          </cell>
        </row>
        <row r="21">
          <cell r="C21">
            <v>166.036133333333</v>
          </cell>
        </row>
        <row r="22">
          <cell r="C22">
            <v>169.27521666666701</v>
          </cell>
        </row>
        <row r="23">
          <cell r="C23">
            <v>167.81404333333299</v>
          </cell>
        </row>
        <row r="24">
          <cell r="C24">
            <v>168.09806166666598</v>
          </cell>
        </row>
        <row r="25">
          <cell r="C25">
            <v>168.96434666666701</v>
          </cell>
        </row>
        <row r="26">
          <cell r="C26">
            <v>169.188965</v>
          </cell>
        </row>
        <row r="27">
          <cell r="C27">
            <v>168.50254833333298</v>
          </cell>
        </row>
        <row r="28">
          <cell r="C28">
            <v>162.83671166666701</v>
          </cell>
        </row>
        <row r="29">
          <cell r="C29">
            <v>164.60056333333299</v>
          </cell>
        </row>
        <row r="30">
          <cell r="C30">
            <v>166.85027666666599</v>
          </cell>
        </row>
        <row r="31">
          <cell r="C31">
            <v>170.31118666666598</v>
          </cell>
        </row>
        <row r="32">
          <cell r="C32">
            <v>168.54982999999999</v>
          </cell>
        </row>
        <row r="33">
          <cell r="C33">
            <v>158.131091666667</v>
          </cell>
        </row>
        <row r="34">
          <cell r="C34">
            <v>157.302028333333</v>
          </cell>
        </row>
        <row r="35">
          <cell r="C35">
            <v>159.35792333333299</v>
          </cell>
        </row>
      </sheetData>
      <sheetData sheetId="6">
        <row r="36">
          <cell r="I36">
            <v>572.98889060093222</v>
          </cell>
        </row>
      </sheetData>
      <sheetData sheetId="7">
        <row r="36">
          <cell r="G36">
            <v>128.485718917773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317.1414638127581</v>
          </cell>
        </row>
      </sheetData>
      <sheetData sheetId="22">
        <row r="36">
          <cell r="P36">
            <v>741.58532366390261</v>
          </cell>
        </row>
      </sheetData>
      <sheetData sheetId="23">
        <row r="36">
          <cell r="E36">
            <v>217.14653618724401</v>
          </cell>
        </row>
      </sheetData>
      <sheetData sheetId="24">
        <row r="36">
          <cell r="E36">
            <v>296.93653345391999</v>
          </cell>
        </row>
      </sheetData>
      <sheetData sheetId="25"/>
      <sheetData sheetId="26">
        <row r="36">
          <cell r="E36">
            <v>181.37467187499999</v>
          </cell>
        </row>
      </sheetData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20, Noviembre 2012</v>
          </cell>
        </row>
      </sheetData>
      <sheetData sheetId="1">
        <row r="7">
          <cell r="B7" t="str">
            <v>FECHA: 20, Noviembre 2012</v>
          </cell>
        </row>
      </sheetData>
      <sheetData sheetId="2">
        <row r="7">
          <cell r="B7" t="str">
            <v>FECHA: 20, Noviembre 2012</v>
          </cell>
        </row>
      </sheetData>
      <sheetData sheetId="3">
        <row r="7">
          <cell r="B7" t="str">
            <v>FECHA: 20, Noviembre 2012</v>
          </cell>
        </row>
      </sheetData>
      <sheetData sheetId="4">
        <row r="7">
          <cell r="B7" t="str">
            <v>FECHA: 20, Noviembre 2012</v>
          </cell>
        </row>
      </sheetData>
      <sheetData sheetId="5">
        <row r="12">
          <cell r="C12">
            <v>155.44595000000001</v>
          </cell>
        </row>
        <row r="13">
          <cell r="C13">
            <v>154.81436833333299</v>
          </cell>
        </row>
        <row r="14">
          <cell r="C14">
            <v>154.796721666667</v>
          </cell>
        </row>
        <row r="15">
          <cell r="C15">
            <v>154.790333333333</v>
          </cell>
        </row>
        <row r="16">
          <cell r="C16">
            <v>160.01446833333299</v>
          </cell>
        </row>
        <row r="17">
          <cell r="C17">
            <v>160.693771666667</v>
          </cell>
        </row>
        <row r="18">
          <cell r="C18">
            <v>156.48091833333299</v>
          </cell>
        </row>
        <row r="19">
          <cell r="C19">
            <v>157.27159</v>
          </cell>
        </row>
        <row r="20">
          <cell r="C20">
            <v>157.49</v>
          </cell>
        </row>
        <row r="21">
          <cell r="C21">
            <v>167.87765666666701</v>
          </cell>
        </row>
        <row r="22">
          <cell r="C22">
            <v>171.50021333333299</v>
          </cell>
        </row>
        <row r="23">
          <cell r="C23">
            <v>169.509048333333</v>
          </cell>
        </row>
        <row r="24">
          <cell r="C24">
            <v>169.193148333333</v>
          </cell>
        </row>
        <row r="25">
          <cell r="C25">
            <v>168.51611</v>
          </cell>
        </row>
        <row r="26">
          <cell r="C26">
            <v>167.75336999999999</v>
          </cell>
        </row>
        <row r="27">
          <cell r="C27">
            <v>168.175678333333</v>
          </cell>
        </row>
        <row r="28">
          <cell r="C28">
            <v>168.182543333333</v>
          </cell>
        </row>
        <row r="29">
          <cell r="C29">
            <v>168.97053</v>
          </cell>
        </row>
        <row r="30">
          <cell r="C30">
            <v>171.17391499999999</v>
          </cell>
        </row>
        <row r="31">
          <cell r="C31">
            <v>170.78619166666701</v>
          </cell>
        </row>
        <row r="32">
          <cell r="C32">
            <v>171.14534</v>
          </cell>
        </row>
        <row r="33">
          <cell r="C33">
            <v>164.89702500000001</v>
          </cell>
        </row>
        <row r="34">
          <cell r="C34">
            <v>156.92691833333299</v>
          </cell>
        </row>
        <row r="35">
          <cell r="C35">
            <v>162.26855333333299</v>
          </cell>
        </row>
      </sheetData>
      <sheetData sheetId="6">
        <row r="36">
          <cell r="I36">
            <v>572.16059399430912</v>
          </cell>
        </row>
      </sheetData>
      <sheetData sheetId="7">
        <row r="36">
          <cell r="G36">
            <v>119.19092972866601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261.19822916384345</v>
          </cell>
        </row>
      </sheetData>
      <sheetData sheetId="22">
        <row r="36">
          <cell r="P36">
            <v>982.39139478860454</v>
          </cell>
        </row>
      </sheetData>
      <sheetData sheetId="23">
        <row r="36">
          <cell r="E36">
            <v>184.78577083615698</v>
          </cell>
        </row>
      </sheetData>
      <sheetData sheetId="24">
        <row r="36">
          <cell r="E36">
            <v>247.32123851023999</v>
          </cell>
        </row>
      </sheetData>
      <sheetData sheetId="25"/>
      <sheetData sheetId="26">
        <row r="36">
          <cell r="E36">
            <v>180.21718749999999</v>
          </cell>
        </row>
      </sheetData>
      <sheetData sheetId="27"/>
      <sheetData sheetId="28"/>
      <sheetData sheetId="29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21, Noviembre 2012</v>
          </cell>
        </row>
      </sheetData>
      <sheetData sheetId="1">
        <row r="7">
          <cell r="B7" t="str">
            <v>FECHA: 21, Noviembre 2012</v>
          </cell>
        </row>
      </sheetData>
      <sheetData sheetId="2">
        <row r="7">
          <cell r="B7" t="str">
            <v>FECHA: 21, Noviembre 2012</v>
          </cell>
        </row>
      </sheetData>
      <sheetData sheetId="3">
        <row r="7">
          <cell r="B7" t="str">
            <v>FECHA: 21, Noviembre 2012</v>
          </cell>
        </row>
      </sheetData>
      <sheetData sheetId="4">
        <row r="7">
          <cell r="B7" t="str">
            <v>FECHA: 21, Noviembre 2012</v>
          </cell>
        </row>
      </sheetData>
      <sheetData sheetId="5">
        <row r="12">
          <cell r="C12">
            <v>154.67635166666702</v>
          </cell>
        </row>
        <row r="13">
          <cell r="C13">
            <v>156.53224333333299</v>
          </cell>
        </row>
        <row r="14">
          <cell r="C14">
            <v>152.34276</v>
          </cell>
        </row>
        <row r="15">
          <cell r="C15">
            <v>150.579096666667</v>
          </cell>
        </row>
        <row r="16">
          <cell r="C16">
            <v>153.80509000000001</v>
          </cell>
        </row>
        <row r="17">
          <cell r="C17">
            <v>156.94328666666701</v>
          </cell>
        </row>
        <row r="18">
          <cell r="C18">
            <v>156.49659</v>
          </cell>
        </row>
        <row r="19">
          <cell r="C19">
            <v>162.93053499999999</v>
          </cell>
        </row>
        <row r="20">
          <cell r="C20">
            <v>167.75952000000001</v>
          </cell>
        </row>
        <row r="21">
          <cell r="C21">
            <v>166.09568666666701</v>
          </cell>
        </row>
        <row r="22">
          <cell r="C22">
            <v>170.369251666667</v>
          </cell>
        </row>
        <row r="23">
          <cell r="C23">
            <v>171.974633333333</v>
          </cell>
        </row>
        <row r="24">
          <cell r="C24">
            <v>169.21034166666701</v>
          </cell>
        </row>
        <row r="25">
          <cell r="C25">
            <v>169.18691833333298</v>
          </cell>
        </row>
        <row r="26">
          <cell r="C26">
            <v>167.91174833333298</v>
          </cell>
        </row>
        <row r="27">
          <cell r="C27">
            <v>167.72941</v>
          </cell>
        </row>
        <row r="28">
          <cell r="C28">
            <v>168.98526833333298</v>
          </cell>
        </row>
        <row r="29">
          <cell r="C29">
            <v>169.03961333333299</v>
          </cell>
        </row>
        <row r="30">
          <cell r="C30">
            <v>168.6208</v>
          </cell>
        </row>
        <row r="31">
          <cell r="C31">
            <v>168.525115</v>
          </cell>
        </row>
        <row r="32">
          <cell r="C32">
            <v>165.14067</v>
          </cell>
        </row>
        <row r="33">
          <cell r="C33">
            <v>157.365663333333</v>
          </cell>
        </row>
        <row r="34">
          <cell r="C34">
            <v>160.19167833333299</v>
          </cell>
        </row>
        <row r="35">
          <cell r="C35">
            <v>154.79845</v>
          </cell>
        </row>
      </sheetData>
      <sheetData sheetId="6">
        <row r="36">
          <cell r="I36">
            <v>570.95555795333303</v>
          </cell>
        </row>
      </sheetData>
      <sheetData sheetId="7">
        <row r="36">
          <cell r="G36">
            <v>112.51591891791401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336.975972198585</v>
          </cell>
        </row>
      </sheetData>
      <sheetData sheetId="22">
        <row r="36">
          <cell r="P36">
            <v>847.68969147991845</v>
          </cell>
        </row>
      </sheetData>
      <sheetData sheetId="23">
        <row r="36">
          <cell r="E36">
            <v>224.80002780141552</v>
          </cell>
        </row>
      </sheetData>
      <sheetData sheetId="24">
        <row r="36">
          <cell r="E36">
            <v>324.93999217976</v>
          </cell>
        </row>
      </sheetData>
      <sheetData sheetId="25"/>
      <sheetData sheetId="26">
        <row r="36">
          <cell r="E36">
            <v>243.08568750000001</v>
          </cell>
        </row>
      </sheetData>
      <sheetData sheetId="27"/>
      <sheetData sheetId="28"/>
      <sheetData sheetId="29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22, Noviembre 2012</v>
          </cell>
        </row>
      </sheetData>
      <sheetData sheetId="1">
        <row r="7">
          <cell r="B7" t="str">
            <v>FECHA: 22, Noviembre 2012</v>
          </cell>
        </row>
      </sheetData>
      <sheetData sheetId="2">
        <row r="7">
          <cell r="B7" t="str">
            <v>FECHA: 22, Noviembre 2012</v>
          </cell>
        </row>
      </sheetData>
      <sheetData sheetId="3">
        <row r="7">
          <cell r="B7" t="str">
            <v>FECHA: 22, Noviembre 2012</v>
          </cell>
        </row>
      </sheetData>
      <sheetData sheetId="4">
        <row r="7">
          <cell r="B7" t="str">
            <v>FECHA: 22, Noviembre 2012</v>
          </cell>
        </row>
      </sheetData>
      <sheetData sheetId="5">
        <row r="12">
          <cell r="C12">
            <v>154.52211333333298</v>
          </cell>
        </row>
        <row r="13">
          <cell r="C13">
            <v>151.498983333333</v>
          </cell>
        </row>
        <row r="14">
          <cell r="C14">
            <v>151.709908333333</v>
          </cell>
        </row>
        <row r="15">
          <cell r="C15">
            <v>151.25972833333299</v>
          </cell>
        </row>
        <row r="16">
          <cell r="C16">
            <v>152.53146333333299</v>
          </cell>
        </row>
        <row r="17">
          <cell r="C17">
            <v>154.78555333333298</v>
          </cell>
        </row>
        <row r="18">
          <cell r="C18">
            <v>156.39355499999999</v>
          </cell>
        </row>
        <row r="19">
          <cell r="C19">
            <v>157.57943333333299</v>
          </cell>
        </row>
        <row r="20">
          <cell r="C20">
            <v>157.49</v>
          </cell>
        </row>
        <row r="21">
          <cell r="C21">
            <v>168.36491833333298</v>
          </cell>
        </row>
        <row r="22">
          <cell r="C22">
            <v>171.339045</v>
          </cell>
        </row>
        <row r="23">
          <cell r="C23">
            <v>171.292205</v>
          </cell>
        </row>
        <row r="24">
          <cell r="C24">
            <v>167.320561666667</v>
          </cell>
        </row>
        <row r="25">
          <cell r="C25">
            <v>168.49646166666599</v>
          </cell>
        </row>
        <row r="26">
          <cell r="C26">
            <v>168.35006000000001</v>
          </cell>
        </row>
        <row r="27">
          <cell r="C27">
            <v>166.74239</v>
          </cell>
        </row>
        <row r="28">
          <cell r="C28">
            <v>162.57339999999999</v>
          </cell>
        </row>
        <row r="29">
          <cell r="C29">
            <v>168.19548166666701</v>
          </cell>
        </row>
        <row r="30">
          <cell r="C30">
            <v>168.33920666666597</v>
          </cell>
        </row>
        <row r="31">
          <cell r="C31">
            <v>166.73</v>
          </cell>
        </row>
        <row r="32">
          <cell r="C32">
            <v>169.15534666666599</v>
          </cell>
        </row>
        <row r="33">
          <cell r="C33">
            <v>157.48722000000001</v>
          </cell>
        </row>
        <row r="34">
          <cell r="C34">
            <v>159.44490166666702</v>
          </cell>
        </row>
        <row r="35">
          <cell r="C35">
            <v>155.94132999999999</v>
          </cell>
        </row>
      </sheetData>
      <sheetData sheetId="6">
        <row r="36">
          <cell r="I36">
            <v>572.4461291883822</v>
          </cell>
        </row>
      </sheetData>
      <sheetData sheetId="7">
        <row r="36">
          <cell r="G36">
            <v>115.92563783680501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269.46509551876704</v>
          </cell>
        </row>
      </sheetData>
      <sheetData sheetId="22">
        <row r="36">
          <cell r="P36">
            <v>776.48004548568485</v>
          </cell>
        </row>
      </sheetData>
      <sheetData sheetId="23">
        <row r="36">
          <cell r="E36">
            <v>186.48690448123347</v>
          </cell>
        </row>
      </sheetData>
      <sheetData sheetId="24">
        <row r="36">
          <cell r="E36">
            <v>310.78622130635995</v>
          </cell>
        </row>
      </sheetData>
      <sheetData sheetId="25"/>
      <sheetData sheetId="26">
        <row r="36">
          <cell r="E36">
            <v>235.78400000000002</v>
          </cell>
        </row>
      </sheetData>
      <sheetData sheetId="27"/>
      <sheetData sheetId="28"/>
      <sheetData sheetId="29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23, Noviembre 2012</v>
          </cell>
        </row>
      </sheetData>
      <sheetData sheetId="1">
        <row r="7">
          <cell r="B7" t="str">
            <v>FECHA: 23, Noviembre 2012</v>
          </cell>
        </row>
      </sheetData>
      <sheetData sheetId="2">
        <row r="7">
          <cell r="B7" t="str">
            <v>FECHA: 23, Noviembre 2012</v>
          </cell>
        </row>
      </sheetData>
      <sheetData sheetId="3">
        <row r="7">
          <cell r="B7" t="str">
            <v>FECHA: 23, Noviembre 2012</v>
          </cell>
        </row>
      </sheetData>
      <sheetData sheetId="4">
        <row r="7">
          <cell r="B7" t="str">
            <v>FECHA: 23, Noviembre 2012</v>
          </cell>
        </row>
      </sheetData>
      <sheetData sheetId="5">
        <row r="12">
          <cell r="C12">
            <v>146.39303833333298</v>
          </cell>
        </row>
        <row r="13">
          <cell r="C13">
            <v>147.132565</v>
          </cell>
        </row>
        <row r="14">
          <cell r="C14">
            <v>146.661665</v>
          </cell>
        </row>
        <row r="15">
          <cell r="C15">
            <v>146.46529166666701</v>
          </cell>
        </row>
        <row r="16">
          <cell r="C16">
            <v>151.34555333333299</v>
          </cell>
        </row>
        <row r="17">
          <cell r="C17">
            <v>155.547153333333</v>
          </cell>
        </row>
        <row r="18">
          <cell r="C18">
            <v>154.03323333333299</v>
          </cell>
        </row>
        <row r="19">
          <cell r="C19">
            <v>167.48142666666598</v>
          </cell>
        </row>
        <row r="20">
          <cell r="C20">
            <v>166.73</v>
          </cell>
        </row>
        <row r="21">
          <cell r="C21">
            <v>166.73</v>
          </cell>
        </row>
        <row r="22">
          <cell r="C22">
            <v>168.45342833333299</v>
          </cell>
        </row>
        <row r="23">
          <cell r="C23">
            <v>166.62047166666702</v>
          </cell>
        </row>
        <row r="24">
          <cell r="C24">
            <v>159.01307666666702</v>
          </cell>
        </row>
        <row r="25">
          <cell r="C25">
            <v>159.03638166666701</v>
          </cell>
        </row>
        <row r="26">
          <cell r="C26">
            <v>166.73</v>
          </cell>
        </row>
        <row r="27">
          <cell r="C27">
            <v>166.73</v>
          </cell>
        </row>
        <row r="28">
          <cell r="C28">
            <v>159.01348166666702</v>
          </cell>
        </row>
        <row r="29">
          <cell r="C29">
            <v>159.01995333333298</v>
          </cell>
        </row>
        <row r="30">
          <cell r="C30">
            <v>159.01381000000001</v>
          </cell>
        </row>
        <row r="31">
          <cell r="C31">
            <v>161.296586666667</v>
          </cell>
        </row>
        <row r="32">
          <cell r="C32">
            <v>164.032993333333</v>
          </cell>
        </row>
        <row r="33">
          <cell r="C33">
            <v>157.32951666666702</v>
          </cell>
        </row>
        <row r="34">
          <cell r="C34">
            <v>160.27341000000001</v>
          </cell>
        </row>
        <row r="35">
          <cell r="C35">
            <v>154.93373</v>
          </cell>
        </row>
      </sheetData>
      <sheetData sheetId="6">
        <row r="36">
          <cell r="I36">
            <v>556.02224864173945</v>
          </cell>
        </row>
      </sheetData>
      <sheetData sheetId="7">
        <row r="36">
          <cell r="G36">
            <v>12.051389189081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388.05059921543653</v>
          </cell>
        </row>
      </sheetData>
      <sheetData sheetId="22">
        <row r="36">
          <cell r="P36">
            <v>578.0721249999998</v>
          </cell>
        </row>
      </sheetData>
      <sheetData sheetId="23">
        <row r="36">
          <cell r="E36">
            <v>218.18940078456453</v>
          </cell>
        </row>
      </sheetData>
      <sheetData sheetId="24">
        <row r="36">
          <cell r="E36">
            <v>385.53805086051995</v>
          </cell>
        </row>
      </sheetData>
      <sheetData sheetId="25"/>
      <sheetData sheetId="26">
        <row r="36">
          <cell r="E36">
            <v>348.16912500000001</v>
          </cell>
        </row>
      </sheetData>
      <sheetData sheetId="27"/>
      <sheetData sheetId="28"/>
      <sheetData sheetId="29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24, Noviembre 2012</v>
          </cell>
        </row>
      </sheetData>
      <sheetData sheetId="1">
        <row r="7">
          <cell r="B7" t="str">
            <v>FECHA: 24, Noviembre 2012</v>
          </cell>
        </row>
      </sheetData>
      <sheetData sheetId="2">
        <row r="7">
          <cell r="B7" t="str">
            <v>FECHA: 24, Noviembre 2012</v>
          </cell>
        </row>
      </sheetData>
      <sheetData sheetId="3">
        <row r="7">
          <cell r="B7" t="str">
            <v>FECHA: 24, Noviembre 2012</v>
          </cell>
        </row>
      </sheetData>
      <sheetData sheetId="4">
        <row r="7">
          <cell r="B7" t="str">
            <v>FECHA: 24, Noviembre 2012</v>
          </cell>
        </row>
      </sheetData>
      <sheetData sheetId="5">
        <row r="12">
          <cell r="C12">
            <v>152.680798333333</v>
          </cell>
        </row>
        <row r="13">
          <cell r="C13">
            <v>152.35991000000001</v>
          </cell>
        </row>
        <row r="14">
          <cell r="C14">
            <v>153.72723500000001</v>
          </cell>
        </row>
        <row r="15">
          <cell r="C15">
            <v>157.39818500000001</v>
          </cell>
        </row>
        <row r="16">
          <cell r="C16">
            <v>153.86626000000001</v>
          </cell>
        </row>
        <row r="17">
          <cell r="C17">
            <v>153.977791666667</v>
          </cell>
        </row>
        <row r="18">
          <cell r="C18">
            <v>155.58206166666702</v>
          </cell>
        </row>
        <row r="19">
          <cell r="C19">
            <v>162.43842333333299</v>
          </cell>
        </row>
        <row r="20">
          <cell r="C20">
            <v>157.39550500000001</v>
          </cell>
        </row>
        <row r="21">
          <cell r="C21">
            <v>157.49</v>
          </cell>
        </row>
        <row r="22">
          <cell r="C22">
            <v>157.49</v>
          </cell>
        </row>
        <row r="23">
          <cell r="C23">
            <v>157.49</v>
          </cell>
        </row>
        <row r="24">
          <cell r="C24">
            <v>157.49</v>
          </cell>
        </row>
        <row r="25">
          <cell r="C25">
            <v>156.58858166666701</v>
          </cell>
        </row>
        <row r="26">
          <cell r="C26">
            <v>157.188525</v>
          </cell>
        </row>
        <row r="27">
          <cell r="C27">
            <v>157.38231666666701</v>
          </cell>
        </row>
        <row r="28">
          <cell r="C28">
            <v>157.198771666667</v>
          </cell>
        </row>
        <row r="29">
          <cell r="C29">
            <v>160.084053333333</v>
          </cell>
        </row>
        <row r="30">
          <cell r="C30">
            <v>159.51593500000001</v>
          </cell>
        </row>
        <row r="31">
          <cell r="C31">
            <v>160.832246666667</v>
          </cell>
        </row>
        <row r="32">
          <cell r="C32">
            <v>157.906223333333</v>
          </cell>
        </row>
        <row r="33">
          <cell r="C33">
            <v>157.26469333333299</v>
          </cell>
        </row>
        <row r="34">
          <cell r="C34">
            <v>162.019591666667</v>
          </cell>
        </row>
        <row r="35">
          <cell r="C35">
            <v>156.45518166666702</v>
          </cell>
        </row>
      </sheetData>
      <sheetData sheetId="6">
        <row r="36">
          <cell r="I36">
            <v>275.72343493816425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417.64693587945152</v>
          </cell>
        </row>
      </sheetData>
      <sheetData sheetId="22">
        <row r="36">
          <cell r="P36">
            <v>382.54400000000004</v>
          </cell>
        </row>
      </sheetData>
      <sheetData sheetId="23">
        <row r="36">
          <cell r="E36">
            <v>129.48906412054848</v>
          </cell>
        </row>
      </sheetData>
      <sheetData sheetId="24">
        <row r="36">
          <cell r="E36">
            <v>371.41531793459995</v>
          </cell>
        </row>
      </sheetData>
      <sheetData sheetId="25"/>
      <sheetData sheetId="26">
        <row r="36">
          <cell r="E36">
            <v>432.23799999999989</v>
          </cell>
        </row>
      </sheetData>
      <sheetData sheetId="27"/>
      <sheetData sheetId="28"/>
      <sheetData sheetId="29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25, Noviembre 2012</v>
          </cell>
        </row>
      </sheetData>
      <sheetData sheetId="1">
        <row r="7">
          <cell r="B7" t="str">
            <v>FECHA: 25, Noviembre 2012</v>
          </cell>
        </row>
      </sheetData>
      <sheetData sheetId="2">
        <row r="7">
          <cell r="B7" t="str">
            <v>FECHA: 25, Noviembre 2012</v>
          </cell>
        </row>
      </sheetData>
      <sheetData sheetId="3">
        <row r="7">
          <cell r="B7" t="str">
            <v>FECHA: 25, Noviembre 2012</v>
          </cell>
        </row>
      </sheetData>
      <sheetData sheetId="4">
        <row r="7">
          <cell r="B7" t="str">
            <v>FECHA: 25, Noviembre 2012</v>
          </cell>
        </row>
      </sheetData>
      <sheetData sheetId="5">
        <row r="12">
          <cell r="C12">
            <v>148.53376666666702</v>
          </cell>
        </row>
        <row r="13">
          <cell r="C13">
            <v>146.532778333333</v>
          </cell>
        </row>
        <row r="14">
          <cell r="C14">
            <v>152.706336666667</v>
          </cell>
        </row>
        <row r="15">
          <cell r="C15">
            <v>161.319011666667</v>
          </cell>
        </row>
        <row r="16">
          <cell r="C16">
            <v>161.268035</v>
          </cell>
        </row>
        <row r="17">
          <cell r="C17">
            <v>160.14808500000001</v>
          </cell>
        </row>
        <row r="18">
          <cell r="C18">
            <v>147.55467166666702</v>
          </cell>
        </row>
        <row r="19">
          <cell r="C19">
            <v>154.82312833333299</v>
          </cell>
        </row>
        <row r="20">
          <cell r="C20">
            <v>155.05446333333299</v>
          </cell>
        </row>
        <row r="21">
          <cell r="C21">
            <v>153.74622372881402</v>
          </cell>
        </row>
        <row r="22">
          <cell r="C22">
            <v>152.385128333333</v>
          </cell>
        </row>
        <row r="23">
          <cell r="C23">
            <v>154.812355</v>
          </cell>
        </row>
        <row r="24">
          <cell r="C24">
            <v>154.82168999999999</v>
          </cell>
        </row>
        <row r="25">
          <cell r="C25">
            <v>156.83676500000001</v>
          </cell>
        </row>
        <row r="26">
          <cell r="C26">
            <v>155.09025333333298</v>
          </cell>
        </row>
        <row r="27">
          <cell r="C27">
            <v>152.585653333333</v>
          </cell>
        </row>
        <row r="28">
          <cell r="C28">
            <v>152.33885833333298</v>
          </cell>
        </row>
        <row r="29">
          <cell r="C29">
            <v>163.70660166666701</v>
          </cell>
        </row>
        <row r="30">
          <cell r="C30">
            <v>166.731513333333</v>
          </cell>
        </row>
        <row r="31">
          <cell r="C31">
            <v>166.865201666666</v>
          </cell>
        </row>
        <row r="32">
          <cell r="C32">
            <v>158.014948333333</v>
          </cell>
        </row>
        <row r="33">
          <cell r="C33">
            <v>157.613233333333</v>
          </cell>
        </row>
        <row r="34">
          <cell r="C34">
            <v>160.669013333333</v>
          </cell>
        </row>
        <row r="35">
          <cell r="C35">
            <v>154.571071666667</v>
          </cell>
        </row>
      </sheetData>
      <sheetData sheetId="6">
        <row r="36">
          <cell r="I36">
            <v>283.53507569782579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408.54396497576886</v>
          </cell>
        </row>
      </sheetData>
      <sheetData sheetId="22">
        <row r="36">
          <cell r="P36">
            <v>185.92</v>
          </cell>
        </row>
      </sheetData>
      <sheetData sheetId="23">
        <row r="36">
          <cell r="E36">
            <v>248.72003502423098</v>
          </cell>
        </row>
      </sheetData>
      <sheetData sheetId="24">
        <row r="36">
          <cell r="E36">
            <v>402.948724636809</v>
          </cell>
        </row>
      </sheetData>
      <sheetData sheetId="25"/>
      <sheetData sheetId="26">
        <row r="36">
          <cell r="E36">
            <v>237.77450000000002</v>
          </cell>
        </row>
      </sheetData>
      <sheetData sheetId="27"/>
      <sheetData sheetId="28"/>
      <sheetData sheetId="29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26, Noviembre 2012</v>
          </cell>
        </row>
      </sheetData>
      <sheetData sheetId="1">
        <row r="7">
          <cell r="B7" t="str">
            <v>FECHA: 26, Noviembre 2012</v>
          </cell>
        </row>
      </sheetData>
      <sheetData sheetId="2">
        <row r="7">
          <cell r="B7" t="str">
            <v>FECHA: 26, Noviembre 2012</v>
          </cell>
        </row>
      </sheetData>
      <sheetData sheetId="3">
        <row r="7">
          <cell r="B7" t="str">
            <v>FECHA: 26, Noviembre 2012</v>
          </cell>
        </row>
      </sheetData>
      <sheetData sheetId="4">
        <row r="7">
          <cell r="B7" t="str">
            <v>FECHA: 26, Noviembre 2012</v>
          </cell>
        </row>
      </sheetData>
      <sheetData sheetId="5">
        <row r="12">
          <cell r="C12">
            <v>158.32059166666701</v>
          </cell>
        </row>
        <row r="13">
          <cell r="C13">
            <v>153.87011833333298</v>
          </cell>
        </row>
        <row r="14">
          <cell r="C14">
            <v>153.37421000000001</v>
          </cell>
        </row>
        <row r="15">
          <cell r="C15">
            <v>155.16130000000001</v>
          </cell>
        </row>
        <row r="16">
          <cell r="C16">
            <v>153.11392166666701</v>
          </cell>
        </row>
        <row r="17">
          <cell r="C17">
            <v>161.595035</v>
          </cell>
        </row>
        <row r="18">
          <cell r="C18">
            <v>164.19119000000001</v>
          </cell>
        </row>
        <row r="19">
          <cell r="C19">
            <v>157.85709</v>
          </cell>
        </row>
        <row r="20">
          <cell r="C20">
            <v>166.61264666666702</v>
          </cell>
        </row>
        <row r="21">
          <cell r="C21">
            <v>166.59</v>
          </cell>
        </row>
        <row r="22">
          <cell r="C22">
            <v>171.063886666667</v>
          </cell>
        </row>
        <row r="23">
          <cell r="C23">
            <v>166.999378333333</v>
          </cell>
        </row>
        <row r="24">
          <cell r="C24">
            <v>167.63158000000001</v>
          </cell>
        </row>
        <row r="25">
          <cell r="C25">
            <v>168.08762833333299</v>
          </cell>
        </row>
        <row r="26">
          <cell r="C26">
            <v>169.53416666666701</v>
          </cell>
        </row>
        <row r="27">
          <cell r="C27">
            <v>168.171758333333</v>
          </cell>
        </row>
        <row r="28">
          <cell r="C28">
            <v>168.292666666667</v>
          </cell>
        </row>
        <row r="29">
          <cell r="C29">
            <v>171.109528333333</v>
          </cell>
        </row>
        <row r="30">
          <cell r="C30">
            <v>169.338801666667</v>
          </cell>
        </row>
        <row r="31">
          <cell r="C31">
            <v>170.855435</v>
          </cell>
        </row>
        <row r="32">
          <cell r="C32">
            <v>173.54931166666699</v>
          </cell>
        </row>
        <row r="33">
          <cell r="C33">
            <v>165.35601</v>
          </cell>
        </row>
        <row r="34">
          <cell r="C34">
            <v>158.65513000000001</v>
          </cell>
        </row>
        <row r="35">
          <cell r="C35">
            <v>161.47843499999999</v>
          </cell>
        </row>
      </sheetData>
      <sheetData sheetId="6">
        <row r="36">
          <cell r="I36">
            <v>301.70386465117122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267.2529170738955</v>
          </cell>
        </row>
      </sheetData>
      <sheetData sheetId="22">
        <row r="36">
          <cell r="P36">
            <v>990.99817153876029</v>
          </cell>
        </row>
      </sheetData>
      <sheetData sheetId="23">
        <row r="36">
          <cell r="E36">
            <v>158.89108292610504</v>
          </cell>
        </row>
      </sheetData>
      <sheetData sheetId="24">
        <row r="36">
          <cell r="E36">
            <v>220.7533919557325</v>
          </cell>
        </row>
      </sheetData>
      <sheetData sheetId="25"/>
      <sheetData sheetId="26">
        <row r="36">
          <cell r="E36">
            <v>110.60899999999999</v>
          </cell>
        </row>
      </sheetData>
      <sheetData sheetId="27"/>
      <sheetData sheetId="28"/>
      <sheetData sheetId="29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27, Noviembre 2012</v>
          </cell>
        </row>
      </sheetData>
      <sheetData sheetId="1">
        <row r="7">
          <cell r="B7" t="str">
            <v>FECHA: 27, Noviembre 2012</v>
          </cell>
        </row>
      </sheetData>
      <sheetData sheetId="2">
        <row r="7">
          <cell r="B7" t="str">
            <v>FECHA: 27, Noviembre 2012</v>
          </cell>
        </row>
      </sheetData>
      <sheetData sheetId="3">
        <row r="7">
          <cell r="B7" t="str">
            <v>FECHA: 27, Noviembre 2012</v>
          </cell>
        </row>
      </sheetData>
      <sheetData sheetId="4">
        <row r="7">
          <cell r="B7" t="str">
            <v>FECHA: 27, Noviembre 2012</v>
          </cell>
        </row>
      </sheetData>
      <sheetData sheetId="5">
        <row r="12">
          <cell r="C12">
            <v>155.59078833333299</v>
          </cell>
        </row>
        <row r="13">
          <cell r="C13">
            <v>155.57644833333299</v>
          </cell>
        </row>
        <row r="14">
          <cell r="C14">
            <v>155.64066500000001</v>
          </cell>
        </row>
        <row r="15">
          <cell r="C15">
            <v>153.38660999999999</v>
          </cell>
        </row>
        <row r="16">
          <cell r="C16">
            <v>168.43190000000001</v>
          </cell>
        </row>
        <row r="17">
          <cell r="C17">
            <v>157.91728499999999</v>
          </cell>
        </row>
        <row r="18">
          <cell r="C18">
            <v>158.22999999999999</v>
          </cell>
        </row>
        <row r="19">
          <cell r="C19">
            <v>165.65544</v>
          </cell>
        </row>
        <row r="20">
          <cell r="C20">
            <v>172.026006666667</v>
          </cell>
        </row>
        <row r="21">
          <cell r="C21">
            <v>171.19346666666701</v>
          </cell>
        </row>
        <row r="22">
          <cell r="C22">
            <v>171.68352166666702</v>
          </cell>
        </row>
        <row r="23">
          <cell r="C23">
            <v>169.35550499999999</v>
          </cell>
        </row>
        <row r="24">
          <cell r="C24">
            <v>170.50922</v>
          </cell>
        </row>
        <row r="25">
          <cell r="C25">
            <v>168.349326666667</v>
          </cell>
        </row>
        <row r="26">
          <cell r="C26">
            <v>168.871518333333</v>
          </cell>
        </row>
        <row r="27">
          <cell r="C27">
            <v>168.200328333333</v>
          </cell>
        </row>
        <row r="28">
          <cell r="C28">
            <v>168.20529666666701</v>
          </cell>
        </row>
        <row r="29">
          <cell r="C29">
            <v>168.18589499999999</v>
          </cell>
        </row>
        <row r="30">
          <cell r="C30">
            <v>169.799546666667</v>
          </cell>
        </row>
        <row r="31">
          <cell r="C31">
            <v>167.30626000000001</v>
          </cell>
        </row>
        <row r="32">
          <cell r="C32">
            <v>172.60473833333299</v>
          </cell>
        </row>
        <row r="33">
          <cell r="C33">
            <v>164.29622000000001</v>
          </cell>
        </row>
        <row r="34">
          <cell r="C34">
            <v>158.51243666666701</v>
          </cell>
        </row>
        <row r="35">
          <cell r="C35">
            <v>158.45811666666597</v>
          </cell>
        </row>
      </sheetData>
      <sheetData sheetId="6">
        <row r="36">
          <cell r="I36">
            <v>282.72106085708742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216.84962932271497</v>
          </cell>
        </row>
      </sheetData>
      <sheetData sheetId="22">
        <row r="36">
          <cell r="P36">
            <v>1159.8839933444474</v>
          </cell>
        </row>
      </sheetData>
      <sheetData sheetId="23">
        <row r="36">
          <cell r="E36">
            <v>135.24637067728452</v>
          </cell>
        </row>
      </sheetData>
      <sheetData sheetId="24">
        <row r="36">
          <cell r="E36">
            <v>186.44268143491502</v>
          </cell>
        </row>
      </sheetData>
      <sheetData sheetId="25"/>
      <sheetData sheetId="26">
        <row r="36">
          <cell r="E36">
            <v>232.39700000000005</v>
          </cell>
        </row>
      </sheetData>
      <sheetData sheetId="27"/>
      <sheetData sheetId="28"/>
      <sheetData sheetId="29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28, Noviembre 2012</v>
          </cell>
        </row>
      </sheetData>
      <sheetData sheetId="1">
        <row r="7">
          <cell r="B7" t="str">
            <v>FECHA: 28, Noviembre 2012</v>
          </cell>
        </row>
      </sheetData>
      <sheetData sheetId="2">
        <row r="7">
          <cell r="B7" t="str">
            <v>FECHA: 28, Noviembre 2012</v>
          </cell>
        </row>
      </sheetData>
      <sheetData sheetId="3">
        <row r="7">
          <cell r="B7" t="str">
            <v>FECHA: 28, Noviembre 2012</v>
          </cell>
        </row>
      </sheetData>
      <sheetData sheetId="4">
        <row r="7">
          <cell r="B7" t="str">
            <v>FECHA: 28, Noviembre 2012</v>
          </cell>
        </row>
      </sheetData>
      <sheetData sheetId="5">
        <row r="12">
          <cell r="C12">
            <v>157.70086166666701</v>
          </cell>
        </row>
        <row r="13">
          <cell r="C13">
            <v>157.24161000000001</v>
          </cell>
        </row>
        <row r="14">
          <cell r="C14">
            <v>160.551218333333</v>
          </cell>
        </row>
        <row r="15">
          <cell r="C15">
            <v>153.69838166666702</v>
          </cell>
        </row>
        <row r="16">
          <cell r="C16">
            <v>159.475945</v>
          </cell>
        </row>
        <row r="17">
          <cell r="C17">
            <v>158.22999999999999</v>
          </cell>
        </row>
        <row r="18">
          <cell r="C18">
            <v>158.22999999999999</v>
          </cell>
        </row>
        <row r="19">
          <cell r="C19">
            <v>165.47508166666699</v>
          </cell>
        </row>
        <row r="20">
          <cell r="C20">
            <v>172.295813333333</v>
          </cell>
        </row>
        <row r="21">
          <cell r="C21">
            <v>167.96823166666701</v>
          </cell>
        </row>
        <row r="22">
          <cell r="C22">
            <v>170.31501666666702</v>
          </cell>
        </row>
        <row r="23">
          <cell r="C23">
            <v>168.249098333333</v>
          </cell>
        </row>
        <row r="24">
          <cell r="C24">
            <v>169.72704166666702</v>
          </cell>
        </row>
        <row r="25">
          <cell r="C25">
            <v>170.25048166666701</v>
          </cell>
        </row>
        <row r="26">
          <cell r="C26">
            <v>167.175473333333</v>
          </cell>
        </row>
        <row r="27">
          <cell r="C27">
            <v>167.15261833333298</v>
          </cell>
        </row>
        <row r="28">
          <cell r="C28">
            <v>167.19130166666702</v>
          </cell>
        </row>
        <row r="29">
          <cell r="C29">
            <v>173.20757166666701</v>
          </cell>
        </row>
        <row r="30">
          <cell r="C30">
            <v>168.26728</v>
          </cell>
        </row>
        <row r="31">
          <cell r="C31">
            <v>170.29802333333299</v>
          </cell>
        </row>
        <row r="32">
          <cell r="C32">
            <v>171.416973333333</v>
          </cell>
        </row>
        <row r="33">
          <cell r="C33">
            <v>164.23781</v>
          </cell>
        </row>
        <row r="34">
          <cell r="C34">
            <v>158.92287166666702</v>
          </cell>
        </row>
        <row r="35">
          <cell r="C35">
            <v>159.68909666666701</v>
          </cell>
        </row>
      </sheetData>
      <sheetData sheetId="6">
        <row r="36">
          <cell r="I36">
            <v>283.54915009012933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241.91770680102999</v>
          </cell>
        </row>
      </sheetData>
      <sheetData sheetId="22">
        <row r="36">
          <cell r="P36">
            <v>1072.8303816287064</v>
          </cell>
        </row>
      </sheetData>
      <sheetData sheetId="23">
        <row r="36">
          <cell r="E36">
            <v>146.3862931989695</v>
          </cell>
        </row>
      </sheetData>
      <sheetData sheetId="24">
        <row r="36">
          <cell r="E36">
            <v>239.31110017135998</v>
          </cell>
        </row>
      </sheetData>
      <sheetData sheetId="25"/>
      <sheetData sheetId="26">
        <row r="36">
          <cell r="E36">
            <v>236.86374999999998</v>
          </cell>
        </row>
      </sheetData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2, Noviembre 2012</v>
          </cell>
        </row>
      </sheetData>
      <sheetData sheetId="1">
        <row r="7">
          <cell r="B7" t="str">
            <v>FECHA: 2, Noviembre 2012</v>
          </cell>
        </row>
      </sheetData>
      <sheetData sheetId="2">
        <row r="7">
          <cell r="B7" t="str">
            <v>FECHA: 2, Noviembre 2012</v>
          </cell>
        </row>
      </sheetData>
      <sheetData sheetId="3">
        <row r="7">
          <cell r="B7" t="str">
            <v>FECHA: 2, Noviembre 2012</v>
          </cell>
        </row>
      </sheetData>
      <sheetData sheetId="4">
        <row r="7">
          <cell r="B7" t="str">
            <v>FECHA: 2, Noviembre 2012</v>
          </cell>
        </row>
      </sheetData>
      <sheetData sheetId="5">
        <row r="12">
          <cell r="C12">
            <v>161.30699999999999</v>
          </cell>
        </row>
        <row r="13">
          <cell r="C13">
            <v>161.30699999999999</v>
          </cell>
        </row>
        <row r="14">
          <cell r="C14">
            <v>161.30699999999999</v>
          </cell>
        </row>
        <row r="15">
          <cell r="C15">
            <v>161.30699999999999</v>
          </cell>
        </row>
        <row r="16">
          <cell r="C16">
            <v>161.30699999999999</v>
          </cell>
        </row>
        <row r="17">
          <cell r="C17">
            <v>162.68381333333298</v>
          </cell>
        </row>
        <row r="18">
          <cell r="C18">
            <v>161.30699999999999</v>
          </cell>
        </row>
        <row r="19">
          <cell r="C19">
            <v>168.95083666666702</v>
          </cell>
        </row>
        <row r="20">
          <cell r="C20">
            <v>165.49</v>
          </cell>
        </row>
        <row r="21">
          <cell r="C21">
            <v>173.54179833333299</v>
          </cell>
        </row>
        <row r="22">
          <cell r="C22">
            <v>172.10090333333298</v>
          </cell>
        </row>
        <row r="23">
          <cell r="C23">
            <v>170.32206333333301</v>
          </cell>
        </row>
        <row r="24">
          <cell r="C24">
            <v>171.12854999999999</v>
          </cell>
        </row>
        <row r="25">
          <cell r="C25">
            <v>169.36973166666701</v>
          </cell>
        </row>
        <row r="26">
          <cell r="C26">
            <v>173.91958666666702</v>
          </cell>
        </row>
        <row r="27">
          <cell r="C27">
            <v>166.11222000000001</v>
          </cell>
        </row>
        <row r="28">
          <cell r="C28">
            <v>165.49</v>
          </cell>
        </row>
        <row r="29">
          <cell r="C29">
            <v>171.09656166666701</v>
          </cell>
        </row>
        <row r="30">
          <cell r="C30">
            <v>170.41165333333299</v>
          </cell>
        </row>
        <row r="31">
          <cell r="C31">
            <v>170.357828333333</v>
          </cell>
        </row>
        <row r="32">
          <cell r="C32">
            <v>171.702278333333</v>
          </cell>
        </row>
        <row r="33">
          <cell r="C33">
            <v>173.75242333333298</v>
          </cell>
        </row>
        <row r="34">
          <cell r="C34">
            <v>168.045488333333</v>
          </cell>
        </row>
        <row r="35">
          <cell r="C35">
            <v>165.00198333333299</v>
          </cell>
        </row>
      </sheetData>
      <sheetData sheetId="6">
        <row r="36">
          <cell r="I36">
            <v>571.66998320888342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225.97689821217998</v>
          </cell>
        </row>
      </sheetData>
      <sheetData sheetId="22">
        <row r="36">
          <cell r="P36">
            <v>1116.6120857303144</v>
          </cell>
        </row>
      </sheetData>
      <sheetData sheetId="23">
        <row r="36">
          <cell r="E36">
            <v>149.38310178782052</v>
          </cell>
        </row>
      </sheetData>
      <sheetData sheetId="24">
        <row r="36">
          <cell r="E36">
            <v>186.62210101715999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29, Noviembre 2012</v>
          </cell>
        </row>
      </sheetData>
      <sheetData sheetId="1">
        <row r="7">
          <cell r="B7" t="str">
            <v>FECHA: 29, Noviembre 2012</v>
          </cell>
        </row>
      </sheetData>
      <sheetData sheetId="2">
        <row r="7">
          <cell r="B7" t="str">
            <v>FECHA: 29, Noviembre 2012</v>
          </cell>
        </row>
      </sheetData>
      <sheetData sheetId="3">
        <row r="7">
          <cell r="B7" t="str">
            <v>FECHA: 29, Noviembre 2012</v>
          </cell>
        </row>
      </sheetData>
      <sheetData sheetId="4">
        <row r="7">
          <cell r="B7" t="str">
            <v>FECHA: 29, Noviembre 2012</v>
          </cell>
        </row>
      </sheetData>
      <sheetData sheetId="5">
        <row r="12">
          <cell r="C12">
            <v>155.77692833333299</v>
          </cell>
        </row>
        <row r="13">
          <cell r="C13">
            <v>151.89786166666701</v>
          </cell>
        </row>
        <row r="14">
          <cell r="C14">
            <v>151.40855666666701</v>
          </cell>
        </row>
        <row r="15">
          <cell r="C15">
            <v>152.67447999999999</v>
          </cell>
        </row>
        <row r="16">
          <cell r="C16">
            <v>159.295083333333</v>
          </cell>
        </row>
        <row r="17">
          <cell r="C17">
            <v>157.79653666666701</v>
          </cell>
        </row>
        <row r="18">
          <cell r="C18">
            <v>157.61240000000001</v>
          </cell>
        </row>
        <row r="19">
          <cell r="C19">
            <v>158.04082333333298</v>
          </cell>
        </row>
        <row r="20">
          <cell r="C20">
            <v>164.58446166666701</v>
          </cell>
        </row>
        <row r="21">
          <cell r="C21">
            <v>170.41757000000001</v>
          </cell>
        </row>
        <row r="22">
          <cell r="C22">
            <v>170.47613999999999</v>
          </cell>
        </row>
        <row r="23">
          <cell r="C23">
            <v>167.99330166666701</v>
          </cell>
        </row>
        <row r="24">
          <cell r="C24">
            <v>168.131638333333</v>
          </cell>
        </row>
        <row r="25">
          <cell r="C25">
            <v>169.33073833333299</v>
          </cell>
        </row>
        <row r="26">
          <cell r="C26">
            <v>169.85374166666702</v>
          </cell>
        </row>
        <row r="27">
          <cell r="C27">
            <v>168.254706666667</v>
          </cell>
        </row>
        <row r="28">
          <cell r="C28">
            <v>170.47105500000001</v>
          </cell>
        </row>
        <row r="29">
          <cell r="C29">
            <v>171.135156666667</v>
          </cell>
        </row>
        <row r="30">
          <cell r="C30">
            <v>169.33670833333298</v>
          </cell>
        </row>
        <row r="31">
          <cell r="C31">
            <v>170.40105666666702</v>
          </cell>
        </row>
        <row r="32">
          <cell r="C32">
            <v>168.87166500000001</v>
          </cell>
        </row>
        <row r="33">
          <cell r="C33">
            <v>168.49664999999999</v>
          </cell>
        </row>
        <row r="34">
          <cell r="C34">
            <v>158.22999999999999</v>
          </cell>
        </row>
        <row r="35">
          <cell r="C35">
            <v>162.27066666666599</v>
          </cell>
        </row>
      </sheetData>
      <sheetData sheetId="6">
        <row r="36">
          <cell r="I36">
            <v>286.86974395866719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270.45140593776051</v>
          </cell>
        </row>
      </sheetData>
      <sheetData sheetId="22">
        <row r="36">
          <cell r="P36">
            <v>1024.2894686561665</v>
          </cell>
        </row>
      </sheetData>
      <sheetData sheetId="23">
        <row r="36">
          <cell r="E36">
            <v>186.01259406223949</v>
          </cell>
        </row>
      </sheetData>
      <sheetData sheetId="24">
        <row r="36">
          <cell r="E36">
            <v>258.46286018198197</v>
          </cell>
        </row>
      </sheetData>
      <sheetData sheetId="25"/>
      <sheetData sheetId="26">
        <row r="36">
          <cell r="E36">
            <v>247.05299999999994</v>
          </cell>
        </row>
      </sheetData>
      <sheetData sheetId="27"/>
      <sheetData sheetId="28"/>
      <sheetData sheetId="29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DESV_NETO"/>
    </sheetNames>
    <sheetDataSet>
      <sheetData sheetId="0">
        <row r="7">
          <cell r="B7" t="str">
            <v>FECHA: 30, Noviembre 2012</v>
          </cell>
        </row>
      </sheetData>
      <sheetData sheetId="1">
        <row r="7">
          <cell r="B7" t="str">
            <v>FECHA: 30, Noviembre 2012</v>
          </cell>
        </row>
      </sheetData>
      <sheetData sheetId="2">
        <row r="7">
          <cell r="B7" t="str">
            <v>FECHA: 30, Noviembre 2012</v>
          </cell>
        </row>
      </sheetData>
      <sheetData sheetId="3">
        <row r="7">
          <cell r="B7" t="str">
            <v>FECHA: 30, Noviembre 2012</v>
          </cell>
        </row>
      </sheetData>
      <sheetData sheetId="4">
        <row r="7">
          <cell r="B7" t="str">
            <v>FECHA: 30, Noviembre 2012</v>
          </cell>
        </row>
      </sheetData>
      <sheetData sheetId="5">
        <row r="12">
          <cell r="C12">
            <v>157.51515333333299</v>
          </cell>
        </row>
        <row r="13">
          <cell r="C13">
            <v>162.31384333333298</v>
          </cell>
        </row>
        <row r="14">
          <cell r="C14">
            <v>158.42905500000001</v>
          </cell>
        </row>
        <row r="15">
          <cell r="C15">
            <v>157.53370000000001</v>
          </cell>
        </row>
        <row r="16">
          <cell r="C16">
            <v>157.44265666666701</v>
          </cell>
        </row>
        <row r="17">
          <cell r="C17">
            <v>157.49477666666701</v>
          </cell>
        </row>
        <row r="18">
          <cell r="C18">
            <v>157.583018333333</v>
          </cell>
        </row>
        <row r="19">
          <cell r="C19">
            <v>158.261281666667</v>
          </cell>
        </row>
        <row r="20">
          <cell r="C20">
            <v>164.53627</v>
          </cell>
        </row>
        <row r="21">
          <cell r="C21">
            <v>170.26828333333299</v>
          </cell>
        </row>
        <row r="22">
          <cell r="C22">
            <v>167.379928333333</v>
          </cell>
        </row>
        <row r="23">
          <cell r="C23">
            <v>170.43203666666702</v>
          </cell>
        </row>
        <row r="24">
          <cell r="C24">
            <v>168.896921666667</v>
          </cell>
        </row>
        <row r="25">
          <cell r="C25">
            <v>169.1942</v>
          </cell>
        </row>
        <row r="26">
          <cell r="C26">
            <v>168.64486833333299</v>
          </cell>
        </row>
        <row r="27">
          <cell r="C27">
            <v>168.26869833333299</v>
          </cell>
        </row>
        <row r="28">
          <cell r="C28">
            <v>168.05750166666701</v>
          </cell>
        </row>
        <row r="29">
          <cell r="C29">
            <v>168.28301999999999</v>
          </cell>
        </row>
        <row r="30">
          <cell r="C30">
            <v>166.94479833333298</v>
          </cell>
        </row>
        <row r="31">
          <cell r="C31">
            <v>168.83558500000001</v>
          </cell>
        </row>
        <row r="32">
          <cell r="C32">
            <v>165.916073333333</v>
          </cell>
        </row>
        <row r="33">
          <cell r="C33">
            <v>169.60215833333299</v>
          </cell>
        </row>
        <row r="34">
          <cell r="C34">
            <v>159.90011999999999</v>
          </cell>
        </row>
        <row r="35">
          <cell r="C35">
            <v>163.676086666667</v>
          </cell>
        </row>
      </sheetData>
      <sheetData sheetId="6">
        <row r="36">
          <cell r="I36">
            <v>284.63200000000001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182.67964203900999</v>
          </cell>
        </row>
      </sheetData>
      <sheetData sheetId="22">
        <row r="36">
          <cell r="P36">
            <v>1155.6158161094834</v>
          </cell>
        </row>
      </sheetData>
      <sheetData sheetId="23">
        <row r="36">
          <cell r="E36">
            <v>114.4883579609905</v>
          </cell>
        </row>
      </sheetData>
      <sheetData sheetId="24">
        <row r="36">
          <cell r="E36">
            <v>199.99832597402155</v>
          </cell>
        </row>
      </sheetData>
      <sheetData sheetId="25"/>
      <sheetData sheetId="26">
        <row r="36">
          <cell r="E36">
            <v>192.74600000000001</v>
          </cell>
        </row>
      </sheetData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41214</v>
          </cell>
        </row>
        <row r="102">
          <cell r="N102">
            <v>215</v>
          </cell>
        </row>
      </sheetData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41215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41216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41217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41218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41219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41220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41221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3, Noviembre 2012</v>
          </cell>
        </row>
      </sheetData>
      <sheetData sheetId="1">
        <row r="7">
          <cell r="B7" t="str">
            <v>FECHA: 3, Noviembre 2012</v>
          </cell>
        </row>
      </sheetData>
      <sheetData sheetId="2">
        <row r="7">
          <cell r="B7" t="str">
            <v>FECHA: 3, Noviembre 2012</v>
          </cell>
        </row>
      </sheetData>
      <sheetData sheetId="3">
        <row r="7">
          <cell r="B7" t="str">
            <v>FECHA: 3, Noviembre 2012</v>
          </cell>
        </row>
      </sheetData>
      <sheetData sheetId="4">
        <row r="7">
          <cell r="B7" t="str">
            <v>FECHA: 3, Noviembre 2012</v>
          </cell>
        </row>
      </sheetData>
      <sheetData sheetId="5">
        <row r="12">
          <cell r="C12">
            <v>161.30699999999999</v>
          </cell>
        </row>
        <row r="13">
          <cell r="C13">
            <v>161.30699999999999</v>
          </cell>
        </row>
        <row r="14">
          <cell r="C14">
            <v>161.30699999999999</v>
          </cell>
        </row>
        <row r="15">
          <cell r="C15">
            <v>161.30699999999999</v>
          </cell>
        </row>
        <row r="16">
          <cell r="C16">
            <v>162.001456666667</v>
          </cell>
        </row>
        <row r="17">
          <cell r="C17">
            <v>166.208325</v>
          </cell>
        </row>
        <row r="18">
          <cell r="C18">
            <v>165.17487499999999</v>
          </cell>
        </row>
        <row r="19">
          <cell r="C19">
            <v>165.454158333333</v>
          </cell>
        </row>
        <row r="20">
          <cell r="C20">
            <v>170.45538999999999</v>
          </cell>
        </row>
        <row r="21">
          <cell r="C21">
            <v>170.02038166666702</v>
          </cell>
        </row>
        <row r="22">
          <cell r="C22">
            <v>174.07778500000001</v>
          </cell>
        </row>
        <row r="23">
          <cell r="C23">
            <v>169.97448</v>
          </cell>
        </row>
        <row r="24">
          <cell r="C24">
            <v>175.27150499999999</v>
          </cell>
        </row>
        <row r="25">
          <cell r="C25">
            <v>165.49</v>
          </cell>
        </row>
        <row r="26">
          <cell r="C26">
            <v>165.49</v>
          </cell>
        </row>
        <row r="27">
          <cell r="C27">
            <v>165.49</v>
          </cell>
        </row>
        <row r="28">
          <cell r="C28">
            <v>165.49</v>
          </cell>
        </row>
        <row r="29">
          <cell r="C29">
            <v>172.48413833333299</v>
          </cell>
        </row>
        <row r="30">
          <cell r="C30">
            <v>177.493801666667</v>
          </cell>
        </row>
        <row r="31">
          <cell r="C31">
            <v>173.56804</v>
          </cell>
        </row>
        <row r="32">
          <cell r="C32">
            <v>172.665263333333</v>
          </cell>
        </row>
        <row r="33">
          <cell r="C33">
            <v>168.29414</v>
          </cell>
        </row>
        <row r="34">
          <cell r="C34">
            <v>162.75624666666701</v>
          </cell>
        </row>
        <row r="35">
          <cell r="C35">
            <v>163.19249500000001</v>
          </cell>
        </row>
      </sheetData>
      <sheetData sheetId="6">
        <row r="36">
          <cell r="I36">
            <v>570.47804079376078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241.85391711932797</v>
          </cell>
        </row>
      </sheetData>
      <sheetData sheetId="22">
        <row r="36">
          <cell r="P36">
            <v>1109.6885655367744</v>
          </cell>
        </row>
      </sheetData>
      <sheetData sheetId="23">
        <row r="36">
          <cell r="E36">
            <v>151.02608288067302</v>
          </cell>
        </row>
      </sheetData>
      <sheetData sheetId="24">
        <row r="36">
          <cell r="E36">
            <v>169.80898699833654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41222</v>
          </cell>
        </row>
        <row r="102">
          <cell r="N102">
            <v>215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41223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41224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41225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41226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41227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41229</v>
          </cell>
        </row>
        <row r="106">
          <cell r="N106">
            <v>100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41230</v>
          </cell>
        </row>
        <row r="106">
          <cell r="N106">
            <v>1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41231</v>
          </cell>
        </row>
        <row r="106">
          <cell r="N106">
            <v>1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4, Noviembre 2012</v>
          </cell>
        </row>
      </sheetData>
      <sheetData sheetId="1">
        <row r="7">
          <cell r="B7" t="str">
            <v>FECHA: 4, Noviembre 2012</v>
          </cell>
        </row>
      </sheetData>
      <sheetData sheetId="2">
        <row r="7">
          <cell r="B7" t="str">
            <v>FECHA: 4, Noviembre 2012</v>
          </cell>
        </row>
      </sheetData>
      <sheetData sheetId="3">
        <row r="7">
          <cell r="B7" t="str">
            <v>FECHA: 4, Noviembre 2012</v>
          </cell>
        </row>
      </sheetData>
      <sheetData sheetId="4">
        <row r="7">
          <cell r="B7" t="str">
            <v>FECHA: 4, Noviembre 2012</v>
          </cell>
        </row>
      </sheetData>
      <sheetData sheetId="5">
        <row r="12">
          <cell r="C12">
            <v>161.30699999999999</v>
          </cell>
        </row>
        <row r="13">
          <cell r="C13">
            <v>161.30699999999999</v>
          </cell>
        </row>
        <row r="14">
          <cell r="C14">
            <v>166.48265499999999</v>
          </cell>
        </row>
        <row r="15">
          <cell r="C15">
            <v>158.53129833333298</v>
          </cell>
        </row>
        <row r="16">
          <cell r="C16">
            <v>169.7938</v>
          </cell>
        </row>
        <row r="17">
          <cell r="C17">
            <v>160.27425833333299</v>
          </cell>
        </row>
        <row r="18">
          <cell r="C18">
            <v>160.31567166666701</v>
          </cell>
        </row>
        <row r="19">
          <cell r="C19">
            <v>160.373526666667</v>
          </cell>
        </row>
        <row r="20">
          <cell r="C20">
            <v>161.30699999999999</v>
          </cell>
        </row>
        <row r="21">
          <cell r="C21">
            <v>161.30699999999999</v>
          </cell>
        </row>
        <row r="22">
          <cell r="C22">
            <v>161.30699999999999</v>
          </cell>
        </row>
        <row r="23">
          <cell r="C23">
            <v>165.49</v>
          </cell>
        </row>
        <row r="24">
          <cell r="C24">
            <v>165.49</v>
          </cell>
        </row>
        <row r="25">
          <cell r="C25">
            <v>166.83857333333299</v>
          </cell>
        </row>
        <row r="26">
          <cell r="C26">
            <v>168.58695</v>
          </cell>
        </row>
        <row r="27">
          <cell r="C27">
            <v>165.49</v>
          </cell>
        </row>
        <row r="28">
          <cell r="C28">
            <v>165.49</v>
          </cell>
        </row>
        <row r="29">
          <cell r="C29">
            <v>173.94686666666701</v>
          </cell>
        </row>
        <row r="30">
          <cell r="C30">
            <v>169.49822499999999</v>
          </cell>
        </row>
        <row r="31">
          <cell r="C31">
            <v>171.833971666667</v>
          </cell>
        </row>
        <row r="32">
          <cell r="C32">
            <v>169.43459999999999</v>
          </cell>
        </row>
        <row r="33">
          <cell r="C33">
            <v>165.49</v>
          </cell>
        </row>
        <row r="34">
          <cell r="C34">
            <v>164.50337666666701</v>
          </cell>
        </row>
        <row r="35">
          <cell r="C35">
            <v>161.30699999999999</v>
          </cell>
        </row>
      </sheetData>
      <sheetData sheetId="6">
        <row r="36">
          <cell r="I36">
            <v>573.53671192015679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236.48412025289005</v>
          </cell>
        </row>
      </sheetData>
      <sheetData sheetId="22">
        <row r="36">
          <cell r="P36">
            <v>747.02747784073756</v>
          </cell>
        </row>
      </sheetData>
      <sheetData sheetId="23">
        <row r="36">
          <cell r="E36">
            <v>152.73187974711047</v>
          </cell>
        </row>
      </sheetData>
      <sheetData sheetId="24">
        <row r="36">
          <cell r="E36">
            <v>210.94932059672806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41232</v>
          </cell>
        </row>
        <row r="106">
          <cell r="N106">
            <v>1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41233</v>
          </cell>
        </row>
        <row r="106">
          <cell r="N106">
            <v>100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41234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41235</v>
          </cell>
        </row>
        <row r="106">
          <cell r="N106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41236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41237</v>
          </cell>
        </row>
        <row r="106">
          <cell r="N106">
            <v>0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41238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41239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41240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41241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5, Noviembre 2012</v>
          </cell>
        </row>
      </sheetData>
      <sheetData sheetId="1">
        <row r="7">
          <cell r="B7" t="str">
            <v>FECHA: 5, Noviembre 2012</v>
          </cell>
        </row>
      </sheetData>
      <sheetData sheetId="2">
        <row r="7">
          <cell r="B7" t="str">
            <v>FECHA: 5, Noviembre 2012</v>
          </cell>
        </row>
      </sheetData>
      <sheetData sheetId="3">
        <row r="7">
          <cell r="B7" t="str">
            <v>FECHA: 5, Noviembre 2012</v>
          </cell>
        </row>
      </sheetData>
      <sheetData sheetId="4">
        <row r="7">
          <cell r="B7" t="str">
            <v>FECHA: 5, Noviembre 2012</v>
          </cell>
        </row>
      </sheetData>
      <sheetData sheetId="5">
        <row r="12">
          <cell r="C12">
            <v>158.54008833333299</v>
          </cell>
        </row>
        <row r="13">
          <cell r="C13">
            <v>157.94183333333299</v>
          </cell>
        </row>
        <row r="14">
          <cell r="C14">
            <v>158.55934999999999</v>
          </cell>
        </row>
        <row r="15">
          <cell r="C15">
            <v>158.9</v>
          </cell>
        </row>
        <row r="16">
          <cell r="C16">
            <v>158.9</v>
          </cell>
        </row>
        <row r="17">
          <cell r="C17">
            <v>159.88699666666702</v>
          </cell>
        </row>
        <row r="18">
          <cell r="C18">
            <v>160.06855833333299</v>
          </cell>
        </row>
        <row r="19">
          <cell r="C19">
            <v>169.347123333333</v>
          </cell>
        </row>
        <row r="20">
          <cell r="C20">
            <v>173.63886333333298</v>
          </cell>
        </row>
        <row r="21">
          <cell r="C21">
            <v>169.387233333333</v>
          </cell>
        </row>
        <row r="22">
          <cell r="C22">
            <v>172.01861500000001</v>
          </cell>
        </row>
        <row r="23">
          <cell r="C23">
            <v>169.316791666667</v>
          </cell>
        </row>
        <row r="24">
          <cell r="C24">
            <v>169.03893500000001</v>
          </cell>
        </row>
        <row r="25">
          <cell r="C25">
            <v>169.038643333333</v>
          </cell>
        </row>
        <row r="26">
          <cell r="C26">
            <v>169.04473833333299</v>
          </cell>
        </row>
        <row r="27">
          <cell r="C27">
            <v>169.05292666666702</v>
          </cell>
        </row>
        <row r="28">
          <cell r="C28">
            <v>169.584816666667</v>
          </cell>
        </row>
        <row r="29">
          <cell r="C29">
            <v>169.187725</v>
          </cell>
        </row>
        <row r="30">
          <cell r="C30">
            <v>169.135768333333</v>
          </cell>
        </row>
        <row r="31">
          <cell r="C31">
            <v>171.835186666667</v>
          </cell>
        </row>
        <row r="32">
          <cell r="C32">
            <v>170.76509166666702</v>
          </cell>
        </row>
        <row r="33">
          <cell r="C33">
            <v>169.99718833333299</v>
          </cell>
        </row>
        <row r="34">
          <cell r="C34">
            <v>159.81878666666699</v>
          </cell>
        </row>
        <row r="35">
          <cell r="C35">
            <v>161.93198000000001</v>
          </cell>
        </row>
      </sheetData>
      <sheetData sheetId="6">
        <row r="36">
          <cell r="I36">
            <v>597.39468820585739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204.18736817607399</v>
          </cell>
        </row>
      </sheetData>
      <sheetData sheetId="22">
        <row r="36">
          <cell r="P36">
            <v>1336.7716810599275</v>
          </cell>
        </row>
      </sheetData>
      <sheetData sheetId="23">
        <row r="36">
          <cell r="E36">
            <v>142.9326318239265</v>
          </cell>
        </row>
      </sheetData>
      <sheetData sheetId="24">
        <row r="36">
          <cell r="E36">
            <v>156.15597912617804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41242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41243</v>
          </cell>
        </row>
        <row r="106">
          <cell r="N106">
            <v>215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6, Noviembre 2012</v>
          </cell>
        </row>
      </sheetData>
      <sheetData sheetId="1">
        <row r="7">
          <cell r="B7" t="str">
            <v>FECHA: 6, Noviembre 2012</v>
          </cell>
        </row>
      </sheetData>
      <sheetData sheetId="2">
        <row r="7">
          <cell r="B7" t="str">
            <v>FECHA: 6, Noviembre 2012</v>
          </cell>
        </row>
      </sheetData>
      <sheetData sheetId="3">
        <row r="7">
          <cell r="B7" t="str">
            <v>FECHA: 6, Noviembre 2012</v>
          </cell>
        </row>
      </sheetData>
      <sheetData sheetId="4">
        <row r="7">
          <cell r="B7" t="str">
            <v>FECHA: 6, Noviembre 2012</v>
          </cell>
        </row>
      </sheetData>
      <sheetData sheetId="5">
        <row r="12">
          <cell r="C12">
            <v>158.9</v>
          </cell>
        </row>
        <row r="13">
          <cell r="C13">
            <v>158.9</v>
          </cell>
        </row>
        <row r="14">
          <cell r="C14">
            <v>159.02576166666699</v>
          </cell>
        </row>
        <row r="15">
          <cell r="C15">
            <v>159.14148</v>
          </cell>
        </row>
        <row r="16">
          <cell r="C16">
            <v>159.119386666667</v>
          </cell>
        </row>
        <row r="17">
          <cell r="C17">
            <v>164.37687</v>
          </cell>
        </row>
        <row r="18">
          <cell r="C18">
            <v>160.04444166666701</v>
          </cell>
        </row>
        <row r="19">
          <cell r="C19">
            <v>169.03818000000001</v>
          </cell>
        </row>
        <row r="20">
          <cell r="C20">
            <v>172.95517833333298</v>
          </cell>
        </row>
        <row r="21">
          <cell r="C21">
            <v>169.30218666666701</v>
          </cell>
        </row>
        <row r="22">
          <cell r="C22">
            <v>170.17964499999999</v>
          </cell>
        </row>
        <row r="23">
          <cell r="C23">
            <v>169.43719166666702</v>
          </cell>
        </row>
        <row r="24">
          <cell r="C24">
            <v>171.87535500000001</v>
          </cell>
        </row>
        <row r="25">
          <cell r="C25">
            <v>169.85244666666702</v>
          </cell>
        </row>
        <row r="26">
          <cell r="C26">
            <v>169.38509666666701</v>
          </cell>
        </row>
        <row r="27">
          <cell r="C27">
            <v>169.04191666666702</v>
          </cell>
        </row>
        <row r="28">
          <cell r="C28">
            <v>168.985518333333</v>
          </cell>
        </row>
        <row r="29">
          <cell r="C29">
            <v>168.96095</v>
          </cell>
        </row>
        <row r="30">
          <cell r="C30">
            <v>169.037393333333</v>
          </cell>
        </row>
        <row r="31">
          <cell r="C31">
            <v>169.03771499999999</v>
          </cell>
        </row>
        <row r="32">
          <cell r="C32">
            <v>171.48461</v>
          </cell>
        </row>
        <row r="33">
          <cell r="C33">
            <v>171.65110999999999</v>
          </cell>
        </row>
        <row r="34">
          <cell r="C34">
            <v>159.69371000000001</v>
          </cell>
        </row>
        <row r="35">
          <cell r="C35">
            <v>161.29353666666597</v>
          </cell>
        </row>
      </sheetData>
      <sheetData sheetId="6">
        <row r="36">
          <cell r="I36">
            <v>632.49168169018458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191.92446519271502</v>
          </cell>
        </row>
      </sheetData>
      <sheetData sheetId="22">
        <row r="36">
          <cell r="P36">
            <v>1352.7459785129604</v>
          </cell>
        </row>
      </sheetData>
      <sheetData sheetId="23">
        <row r="36">
          <cell r="E36">
            <v>128.13953480728551</v>
          </cell>
        </row>
      </sheetData>
      <sheetData sheetId="24">
        <row r="36">
          <cell r="E36">
            <v>174.81695873964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7, Noviembre 2012</v>
          </cell>
        </row>
      </sheetData>
      <sheetData sheetId="1">
        <row r="7">
          <cell r="B7" t="str">
            <v>FECHA: 7, Noviembre 2012</v>
          </cell>
        </row>
      </sheetData>
      <sheetData sheetId="2">
        <row r="7">
          <cell r="B7" t="str">
            <v>FECHA: 7, Noviembre 2012</v>
          </cell>
        </row>
      </sheetData>
      <sheetData sheetId="3">
        <row r="7">
          <cell r="B7" t="str">
            <v>FECHA: 7, Noviembre 2012</v>
          </cell>
        </row>
      </sheetData>
      <sheetData sheetId="4">
        <row r="7">
          <cell r="B7" t="str">
            <v>FECHA: 7, Noviembre 2012</v>
          </cell>
        </row>
      </sheetData>
      <sheetData sheetId="5">
        <row r="12">
          <cell r="C12">
            <v>158.9</v>
          </cell>
        </row>
        <row r="13">
          <cell r="C13">
            <v>158.9</v>
          </cell>
        </row>
        <row r="14">
          <cell r="C14">
            <v>158.9</v>
          </cell>
        </row>
        <row r="15">
          <cell r="C15">
            <v>158.9</v>
          </cell>
        </row>
        <row r="16">
          <cell r="C16">
            <v>158.9</v>
          </cell>
        </row>
        <row r="17">
          <cell r="C17">
            <v>158.9</v>
          </cell>
        </row>
        <row r="18">
          <cell r="C18">
            <v>158.9</v>
          </cell>
        </row>
        <row r="19">
          <cell r="C19">
            <v>168.03073333333299</v>
          </cell>
        </row>
        <row r="20">
          <cell r="C20">
            <v>172.613161666667</v>
          </cell>
        </row>
        <row r="21">
          <cell r="C21">
            <v>172.39090999999999</v>
          </cell>
        </row>
        <row r="22">
          <cell r="C22">
            <v>169.170085</v>
          </cell>
        </row>
        <row r="23">
          <cell r="C23">
            <v>171.176823333333</v>
          </cell>
        </row>
        <row r="24">
          <cell r="C24">
            <v>169.10505166666701</v>
          </cell>
        </row>
        <row r="25">
          <cell r="C25">
            <v>169.10212999999999</v>
          </cell>
        </row>
        <row r="26">
          <cell r="C26">
            <v>169.214953333333</v>
          </cell>
        </row>
        <row r="27">
          <cell r="C27">
            <v>169.24845999999999</v>
          </cell>
        </row>
        <row r="28">
          <cell r="C28">
            <v>170.80376999999999</v>
          </cell>
        </row>
        <row r="29">
          <cell r="C29">
            <v>170.02540166666699</v>
          </cell>
        </row>
        <row r="30">
          <cell r="C30">
            <v>169.05757500000001</v>
          </cell>
        </row>
        <row r="31">
          <cell r="C31">
            <v>173.387143333333</v>
          </cell>
        </row>
        <row r="32">
          <cell r="C32">
            <v>172.65489666666701</v>
          </cell>
        </row>
        <row r="33">
          <cell r="C33">
            <v>166.87</v>
          </cell>
        </row>
        <row r="34">
          <cell r="C34">
            <v>160.11500333333299</v>
          </cell>
        </row>
        <row r="35">
          <cell r="C35">
            <v>161.40081333333299</v>
          </cell>
        </row>
      </sheetData>
      <sheetData sheetId="6">
        <row r="36">
          <cell r="I36">
            <v>627.60000824405165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295.51243076036099</v>
          </cell>
        </row>
      </sheetData>
      <sheetData sheetId="22">
        <row r="36">
          <cell r="P36">
            <v>1259.6081817799011</v>
          </cell>
        </row>
      </sheetData>
      <sheetData sheetId="23">
        <row r="36">
          <cell r="E36">
            <v>198.007569239639</v>
          </cell>
        </row>
      </sheetData>
      <sheetData sheetId="24">
        <row r="36">
          <cell r="E36">
            <v>301.01564520174804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INY"/>
      <sheetName val="EXT"/>
      <sheetName val="IMP"/>
      <sheetName val="EXP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CNDC"/>
      <sheetName val="ENATREL"/>
      <sheetName val="DESV_NETO"/>
    </sheetNames>
    <sheetDataSet>
      <sheetData sheetId="0">
        <row r="7">
          <cell r="B7" t="str">
            <v>FECHA: 8, Noviembre 2012</v>
          </cell>
        </row>
      </sheetData>
      <sheetData sheetId="1">
        <row r="7">
          <cell r="B7" t="str">
            <v>FECHA: 8, Noviembre 2012</v>
          </cell>
        </row>
      </sheetData>
      <sheetData sheetId="2">
        <row r="7">
          <cell r="B7" t="str">
            <v>FECHA: 8, Noviembre 2012</v>
          </cell>
        </row>
      </sheetData>
      <sheetData sheetId="3">
        <row r="7">
          <cell r="B7" t="str">
            <v>FECHA: 8, Noviembre 2012</v>
          </cell>
        </row>
      </sheetData>
      <sheetData sheetId="4">
        <row r="7">
          <cell r="B7" t="str">
            <v>FECHA: 8, Noviembre 2012</v>
          </cell>
        </row>
      </sheetData>
      <sheetData sheetId="5">
        <row r="12">
          <cell r="C12">
            <v>158.9</v>
          </cell>
        </row>
        <row r="13">
          <cell r="C13">
            <v>158.9</v>
          </cell>
        </row>
        <row r="14">
          <cell r="C14">
            <v>158.9</v>
          </cell>
        </row>
        <row r="15">
          <cell r="C15">
            <v>158.9</v>
          </cell>
        </row>
        <row r="16">
          <cell r="C16">
            <v>158.9</v>
          </cell>
        </row>
        <row r="17">
          <cell r="C17">
            <v>158.9</v>
          </cell>
        </row>
        <row r="18">
          <cell r="C18">
            <v>158.9</v>
          </cell>
        </row>
        <row r="19">
          <cell r="C19">
            <v>163.41697500000001</v>
          </cell>
        </row>
        <row r="20">
          <cell r="C20">
            <v>169.45134833333299</v>
          </cell>
        </row>
        <row r="21">
          <cell r="C21">
            <v>172.317761666667</v>
          </cell>
        </row>
        <row r="22">
          <cell r="C22">
            <v>168.92613499999999</v>
          </cell>
        </row>
        <row r="23">
          <cell r="C23">
            <v>168.94848833333401</v>
          </cell>
        </row>
        <row r="24">
          <cell r="C24">
            <v>169.13281166666701</v>
          </cell>
        </row>
        <row r="25">
          <cell r="C25">
            <v>172.27844999999999</v>
          </cell>
        </row>
        <row r="26">
          <cell r="C26">
            <v>168.37759500000001</v>
          </cell>
        </row>
        <row r="27">
          <cell r="C27">
            <v>168.404495</v>
          </cell>
        </row>
        <row r="28">
          <cell r="C28">
            <v>172.11126666666701</v>
          </cell>
        </row>
        <row r="29">
          <cell r="C29">
            <v>172.558156666667</v>
          </cell>
        </row>
        <row r="30">
          <cell r="C30">
            <v>169.51014166666701</v>
          </cell>
        </row>
        <row r="31">
          <cell r="C31">
            <v>172.635003333333</v>
          </cell>
        </row>
        <row r="32">
          <cell r="C32">
            <v>171.61280666666701</v>
          </cell>
        </row>
        <row r="33">
          <cell r="C33">
            <v>167.93134333333299</v>
          </cell>
        </row>
        <row r="34">
          <cell r="C34">
            <v>162.02544</v>
          </cell>
        </row>
        <row r="35">
          <cell r="C35">
            <v>158.9</v>
          </cell>
        </row>
      </sheetData>
      <sheetData sheetId="6">
        <row r="36">
          <cell r="I36">
            <v>571.04521018673961</v>
          </cell>
        </row>
      </sheetData>
      <sheetData sheetId="7">
        <row r="36">
          <cell r="G3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6">
          <cell r="E36">
            <v>371.51125730703751</v>
          </cell>
        </row>
      </sheetData>
      <sheetData sheetId="22">
        <row r="36">
          <cell r="P36">
            <v>1075.183596704052</v>
          </cell>
        </row>
      </sheetData>
      <sheetData sheetId="23">
        <row r="36">
          <cell r="E36">
            <v>239.67274269296252</v>
          </cell>
        </row>
      </sheetData>
      <sheetData sheetId="24">
        <row r="36">
          <cell r="E36">
            <v>385.12844161168005</v>
          </cell>
        </row>
      </sheetData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DD53"/>
  <sheetViews>
    <sheetView tabSelected="1" topLeftCell="A7" zoomScaleNormal="100" workbookViewId="0">
      <pane xSplit="2" ySplit="6" topLeftCell="P13" activePane="bottomRight" state="frozen"/>
      <selection activeCell="BL12" sqref="BL12"/>
      <selection pane="topRight" activeCell="BL12" sqref="BL12"/>
      <selection pane="bottomLeft" activeCell="BL12" sqref="BL12"/>
      <selection pane="bottomRight" activeCell="BL12" sqref="BL12"/>
    </sheetView>
  </sheetViews>
  <sheetFormatPr defaultColWidth="9.140625" defaultRowHeight="12.75"/>
  <cols>
    <col min="1" max="1" width="2.285156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6" width="9.5703125" style="1" bestFit="1" customWidth="1"/>
    <col min="17" max="17" width="9.7109375" style="1" customWidth="1"/>
    <col min="18" max="18" width="8.7109375" style="1" bestFit="1" customWidth="1"/>
    <col min="19" max="19" width="8.5703125" style="1" customWidth="1"/>
    <col min="20" max="20" width="9.5703125" style="1" bestFit="1" customWidth="1"/>
    <col min="21" max="21" width="9.5703125" style="1" customWidth="1"/>
    <col min="22" max="22" width="8.7109375" style="1" customWidth="1"/>
    <col min="23" max="23" width="8.7109375" style="1" bestFit="1" customWidth="1"/>
    <col min="24" max="24" width="8.42578125" style="1" customWidth="1"/>
    <col min="25" max="31" width="9" style="1" customWidth="1"/>
    <col min="32" max="32" width="9.140625" style="9" customWidth="1"/>
    <col min="33" max="33" width="9.140625" style="1" customWidth="1"/>
    <col min="34" max="16384" width="9.140625" style="1"/>
  </cols>
  <sheetData>
    <row r="1" spans="2:32">
      <c r="AF1"/>
    </row>
    <row r="2" spans="2:32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</row>
    <row r="3" spans="2:32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</row>
    <row r="4" spans="2:32" ht="13.5" customHeight="1">
      <c r="AF4"/>
    </row>
    <row r="5" spans="2:32">
      <c r="AF5"/>
    </row>
    <row r="6" spans="2:32">
      <c r="AF6"/>
    </row>
    <row r="7" spans="2:32" ht="26.25" customHeight="1">
      <c r="B7" s="8" t="s">
        <v>0</v>
      </c>
    </row>
    <row r="8" spans="2:32" ht="18.75">
      <c r="B8" s="10" t="s">
        <v>1</v>
      </c>
    </row>
    <row r="9" spans="2:32" ht="20.25">
      <c r="B9" s="8" t="e">
        <f>+#REF!</f>
        <v>#REF!</v>
      </c>
      <c r="C9" s="11"/>
      <c r="D9" s="11"/>
      <c r="E9" s="11"/>
      <c r="F9" s="11"/>
      <c r="G9" s="11"/>
      <c r="R9" s="11"/>
      <c r="S9" s="11"/>
      <c r="T9" s="11"/>
      <c r="U9" s="11"/>
    </row>
    <row r="11" spans="2:32">
      <c r="C11" s="12">
        <f>[1]Sheet1!C4</f>
        <v>41214</v>
      </c>
      <c r="D11" s="12">
        <f>[1]Sheet1!D4</f>
        <v>41215</v>
      </c>
      <c r="E11" s="12">
        <f>[1]Sheet1!E4</f>
        <v>41216</v>
      </c>
      <c r="F11" s="12">
        <f>[1]Sheet1!F4</f>
        <v>41217</v>
      </c>
      <c r="G11" s="12">
        <f>[1]Sheet1!G4</f>
        <v>41218</v>
      </c>
      <c r="H11" s="12">
        <f>[1]Sheet1!H4</f>
        <v>41219</v>
      </c>
      <c r="I11" s="12">
        <f>[1]Sheet1!I4</f>
        <v>41220</v>
      </c>
      <c r="J11" s="12">
        <f>[1]Sheet1!J4</f>
        <v>41221</v>
      </c>
      <c r="K11" s="12">
        <f>[1]Sheet1!K4</f>
        <v>41222</v>
      </c>
      <c r="L11" s="12">
        <f>+[1]Sheet1!L$4</f>
        <v>41223</v>
      </c>
      <c r="M11" s="12">
        <f>+[1]Sheet1!M$4</f>
        <v>41224</v>
      </c>
      <c r="N11" s="12">
        <f>+[1]Sheet1!N$4</f>
        <v>41225</v>
      </c>
      <c r="O11" s="12">
        <f>+[1]Sheet1!O$4</f>
        <v>41226</v>
      </c>
      <c r="P11" s="12">
        <f>+[1]Sheet1!P$4</f>
        <v>41227</v>
      </c>
      <c r="Q11" s="12">
        <f>+[1]Sheet1!Q$4</f>
        <v>41228</v>
      </c>
      <c r="R11" s="12">
        <f>+[1]Sheet1!R$4</f>
        <v>41229</v>
      </c>
      <c r="S11" s="12">
        <f>+[1]Sheet1!S$4</f>
        <v>41230</v>
      </c>
      <c r="T11" s="12">
        <f>+[1]Sheet1!T$4</f>
        <v>41231</v>
      </c>
      <c r="U11" s="12">
        <f>+[1]Sheet1!U$4</f>
        <v>41232</v>
      </c>
      <c r="V11" s="12">
        <f>+[1]Sheet1!V$4</f>
        <v>41233</v>
      </c>
      <c r="W11" s="12">
        <f>+[1]Sheet1!W$4</f>
        <v>41234</v>
      </c>
      <c r="X11" s="12">
        <f>+[1]Sheet1!X$4</f>
        <v>41235</v>
      </c>
      <c r="Y11" s="12">
        <f>+[1]Sheet1!Y$4</f>
        <v>41236</v>
      </c>
      <c r="Z11" s="12">
        <f>+[1]Sheet1!Z$4</f>
        <v>41237</v>
      </c>
      <c r="AA11" s="12">
        <f>+[1]Sheet1!AA$4</f>
        <v>41238</v>
      </c>
      <c r="AB11" s="12">
        <f>+[1]Sheet1!AB$4</f>
        <v>41239</v>
      </c>
      <c r="AC11" s="12">
        <f>+[1]Sheet1!AC$4</f>
        <v>41240</v>
      </c>
      <c r="AD11" s="12">
        <f>+[1]Sheet1!AD$4</f>
        <v>41241</v>
      </c>
      <c r="AE11" s="12">
        <f>+[1]Sheet1!AE$4</f>
        <v>41242</v>
      </c>
      <c r="AF11" s="12">
        <f>+[1]Sheet1!AF$4</f>
        <v>41243</v>
      </c>
    </row>
    <row r="12" spans="2:32" s="15" customFormat="1" ht="20.100000000000001" customHeight="1">
      <c r="B12" s="13" t="s">
        <v>2</v>
      </c>
      <c r="C12" s="14">
        <f>IFERROR(DATEVALUE(SUBSTITUTE(SUBSTITUTE([2]RESUMEN!$B$7,",",""),"FECHA: ","")),"-")</f>
        <v>41214</v>
      </c>
      <c r="D12" s="14">
        <f>IFERROR(DATEVALUE(SUBSTITUTE(SUBSTITUTE([3]RESUMEN!$B$7,",",""),"FECHA: ","")),"-")</f>
        <v>41215</v>
      </c>
      <c r="E12" s="14">
        <f>IFERROR(DATEVALUE(SUBSTITUTE(SUBSTITUTE([4]RESUMEN!$B$7,",",""),"FECHA: ","")),"-")</f>
        <v>41216</v>
      </c>
      <c r="F12" s="14">
        <f>IFERROR(DATEVALUE(SUBSTITUTE(SUBSTITUTE([5]RESUMEN!$B$7,",",""),"FECHA: ","")),"-")</f>
        <v>41217</v>
      </c>
      <c r="G12" s="14">
        <f>IFERROR(DATEVALUE(SUBSTITUTE(SUBSTITUTE([6]RESUMEN!$B$7,",",""),"FECHA: ","")),"-")</f>
        <v>41218</v>
      </c>
      <c r="H12" s="14">
        <f>IFERROR(DATEVALUE(SUBSTITUTE(SUBSTITUTE([7]RESUMEN!$B$7,",",""),"FECHA: ","")),"-")</f>
        <v>41219</v>
      </c>
      <c r="I12" s="14">
        <f>IFERROR(DATEVALUE(SUBSTITUTE(SUBSTITUTE([8]RESUMEN!$B$7,",",""),"FECHA: ","")),"-")</f>
        <v>41220</v>
      </c>
      <c r="J12" s="14">
        <f>IFERROR(DATEVALUE(SUBSTITUTE(SUBSTITUTE([9]RESUMEN!$B$7,",",""),"FECHA: ","")),"-")</f>
        <v>41221</v>
      </c>
      <c r="K12" s="14">
        <f>IFERROR(DATEVALUE(SUBSTITUTE(SUBSTITUTE([10]RESUMEN!$B$7,",",""),"FECHA: ","")),"-")</f>
        <v>41222</v>
      </c>
      <c r="L12" s="14">
        <f>IFERROR(DATEVALUE(SUBSTITUTE(SUBSTITUTE([11]RESUMEN!$B$7,",",""),"FECHA: ","")),"-")</f>
        <v>41223</v>
      </c>
      <c r="M12" s="14">
        <f>IFERROR(DATEVALUE(SUBSTITUTE(SUBSTITUTE([12]RESUMEN!$B$7,",",""),"FECHA: ","")),"-")</f>
        <v>41224</v>
      </c>
      <c r="N12" s="14">
        <f>IFERROR(DATEVALUE(SUBSTITUTE(SUBSTITUTE([13]RESUMEN!$B$7,",",""),"FECHA: ","")),"-")</f>
        <v>41225</v>
      </c>
      <c r="O12" s="14">
        <f>IFERROR(DATEVALUE(SUBSTITUTE(SUBSTITUTE([14]RESUMEN!$B$7,",",""),"FECHA: ","")),"-")</f>
        <v>41226</v>
      </c>
      <c r="P12" s="14">
        <f>IFERROR(DATEVALUE(SUBSTITUTE(SUBSTITUTE([15]RESUMEN!$B$7,",",""),"FECHA: ","")),"-")</f>
        <v>41227</v>
      </c>
      <c r="Q12" s="14">
        <f>IFERROR(DATEVALUE(SUBSTITUTE(SUBSTITUTE([16]RESUMEN!$B$7,",",""),"FECHA: ","")),"-")</f>
        <v>41228</v>
      </c>
      <c r="R12" s="14">
        <f>IFERROR(DATEVALUE(SUBSTITUTE(SUBSTITUTE([17]RESUMEN!$B$7,",",""),"FECHA: ","")),"-")</f>
        <v>41229</v>
      </c>
      <c r="S12" s="14">
        <f>IFERROR(DATEVALUE(SUBSTITUTE(SUBSTITUTE([18]RESUMEN!$B$7,",",""),"FECHA: ","")),"-")</f>
        <v>41230</v>
      </c>
      <c r="T12" s="14">
        <f>IFERROR(DATEVALUE(SUBSTITUTE(SUBSTITUTE([19]RESUMEN!$B$7,",",""),"FECHA: ","")),"-")</f>
        <v>41231</v>
      </c>
      <c r="U12" s="14">
        <f>IFERROR(DATEVALUE(SUBSTITUTE(SUBSTITUTE([20]RESUMEN!$B$7,",",""),"FECHA: ","")),"-")</f>
        <v>41232</v>
      </c>
      <c r="V12" s="14">
        <f>IFERROR(DATEVALUE(SUBSTITUTE(SUBSTITUTE([21]RESUMEN!$B$7,",",""),"FECHA: ","")),"-")</f>
        <v>41233</v>
      </c>
      <c r="W12" s="14">
        <f>IFERROR(DATEVALUE(SUBSTITUTE(SUBSTITUTE([22]RESUMEN!$B$7,",",""),"FECHA: ","")),"-")</f>
        <v>41234</v>
      </c>
      <c r="X12" s="14">
        <f>IFERROR(DATEVALUE(SUBSTITUTE(SUBSTITUTE([23]RESUMEN!$B$7,",",""),"FECHA: ","")),"-")</f>
        <v>41235</v>
      </c>
      <c r="Y12" s="14">
        <f>IFERROR(DATEVALUE(SUBSTITUTE(SUBSTITUTE([24]RESUMEN!$B$7,",",""),"FECHA: ","")),"-")</f>
        <v>41236</v>
      </c>
      <c r="Z12" s="14">
        <f>IFERROR(DATEVALUE(SUBSTITUTE(SUBSTITUTE([25]RESUMEN!$B$7,",",""),"FECHA: ","")),"-")</f>
        <v>41237</v>
      </c>
      <c r="AA12" s="14">
        <f>IFERROR(DATEVALUE(SUBSTITUTE(SUBSTITUTE([26]RESUMEN!$B$7,",",""),"FECHA: ","")),"-")</f>
        <v>41238</v>
      </c>
      <c r="AB12" s="14">
        <f>IFERROR(DATEVALUE(SUBSTITUTE(SUBSTITUTE([27]RESUMEN!$B$7,",",""),"FECHA: ","")),"-")</f>
        <v>41239</v>
      </c>
      <c r="AC12" s="14">
        <f>IFERROR(DATEVALUE(SUBSTITUTE(SUBSTITUTE([28]RESUMEN!$B$7,",",""),"FECHA: ","")),"-")</f>
        <v>41240</v>
      </c>
      <c r="AD12" s="14">
        <f>IFERROR(DATEVALUE(SUBSTITUTE(SUBSTITUTE([29]RESUMEN!$B$7,",",""),"FECHA: ","")),"-")</f>
        <v>41241</v>
      </c>
      <c r="AE12" s="14">
        <f>IFERROR(DATEVALUE(SUBSTITUTE(SUBSTITUTE([30]RESUMEN!$B$7,",",""),"FECHA: ","")),"-")</f>
        <v>41242</v>
      </c>
      <c r="AF12" s="14">
        <f>IFERROR(DATEVALUE(SUBSTITUTE(SUBSTITUTE([31]RESUMEN!$B$7,",",""),"FECHA: ","")),"-")</f>
        <v>41243</v>
      </c>
    </row>
    <row r="13" spans="2:32" ht="20.100000000000001" customHeight="1">
      <c r="B13" s="16">
        <v>4.1666666666666664E-2</v>
      </c>
      <c r="C13" s="17">
        <f>+'[2]ENEL PCA+PCF'!$C12</f>
        <v>162.30100833333299</v>
      </c>
      <c r="D13" s="17">
        <f>+'[3]ENEL PCA+PCF'!$C12</f>
        <v>161.30699999999999</v>
      </c>
      <c r="E13" s="17">
        <f>+'[4]ENEL PCA+PCF'!$C12</f>
        <v>161.30699999999999</v>
      </c>
      <c r="F13" s="17">
        <f>+'[5]ENEL PCA+PCF'!$C12</f>
        <v>161.30699999999999</v>
      </c>
      <c r="G13" s="17">
        <f>+'[6]ENEL PCA+PCF'!$C12</f>
        <v>158.54008833333299</v>
      </c>
      <c r="H13" s="17">
        <f>+'[7]ENEL PCA+PCF'!$C12</f>
        <v>158.9</v>
      </c>
      <c r="I13" s="17">
        <f>+'[8]ENEL PCA+PCF'!$C12</f>
        <v>158.9</v>
      </c>
      <c r="J13" s="17">
        <f>+'[9]ENEL PCA+PCF'!$C12</f>
        <v>158.9</v>
      </c>
      <c r="K13" s="17">
        <f>+'[10]ENEL PCA+PCF'!$C12</f>
        <v>158.42156</v>
      </c>
      <c r="L13" s="17">
        <f>+'[11]ENEL PCA+PCF'!$C12</f>
        <v>162.75690333333299</v>
      </c>
      <c r="M13" s="17">
        <f>+'[12]ENEL PCA+PCF'!$C12</f>
        <v>158.9</v>
      </c>
      <c r="N13" s="17">
        <f>+'[13]ENEL PCA+PCF'!$C12</f>
        <v>156.654</v>
      </c>
      <c r="O13" s="17">
        <f>+'[14]ENEL PCA+PCF'!$C12</f>
        <v>156.92535166666701</v>
      </c>
      <c r="P13" s="17">
        <f>+'[15]ENEL PCA+PCF'!$C12</f>
        <v>160.81488999999999</v>
      </c>
      <c r="Q13" s="17">
        <f>+'[16]ENEL PCA+PCF'!$C12</f>
        <v>155.87618499999999</v>
      </c>
      <c r="R13" s="17">
        <f>+'[17]ENEL PCA+PCF'!$C12</f>
        <v>155.16041999999999</v>
      </c>
      <c r="S13" s="17">
        <f>+'[18]ENEL PCA+PCF'!$C12</f>
        <v>156.13673666666702</v>
      </c>
      <c r="T13" s="17">
        <f>+'[19]ENEL PCA+PCF'!$C12</f>
        <v>159.22314333333298</v>
      </c>
      <c r="U13" s="17">
        <f>+'[20]ENEL PCA+PCF'!$C12</f>
        <v>146.87294499999999</v>
      </c>
      <c r="V13" s="17">
        <f>+'[21]ENEL PCA+PCF'!$C12</f>
        <v>155.44595000000001</v>
      </c>
      <c r="W13" s="17">
        <f>+'[22]ENEL PCA+PCF'!$C12</f>
        <v>154.67635166666702</v>
      </c>
      <c r="X13" s="17">
        <f>+'[23]ENEL PCA+PCF'!$C12</f>
        <v>154.52211333333298</v>
      </c>
      <c r="Y13" s="17">
        <f>+'[24]ENEL PCA+PCF'!$C12</f>
        <v>146.39303833333298</v>
      </c>
      <c r="Z13" s="17">
        <f>+'[25]ENEL PCA+PCF'!$C12</f>
        <v>152.680798333333</v>
      </c>
      <c r="AA13" s="17">
        <f>+'[26]ENEL PCA+PCF'!$C12</f>
        <v>148.53376666666702</v>
      </c>
      <c r="AB13" s="17">
        <f>+'[27]ENEL PCA+PCF'!$C12</f>
        <v>158.32059166666701</v>
      </c>
      <c r="AC13" s="17">
        <f>+'[28]ENEL PCA+PCF'!$C12</f>
        <v>155.59078833333299</v>
      </c>
      <c r="AD13" s="17">
        <f>+'[29]ENEL PCA+PCF'!$C12</f>
        <v>157.70086166666701</v>
      </c>
      <c r="AE13" s="17">
        <f>+'[30]ENEL PCA+PCF'!$C12</f>
        <v>155.77692833333299</v>
      </c>
      <c r="AF13" s="17">
        <f>+'[31]ENEL PCA+PCF'!$C12</f>
        <v>157.51515333333299</v>
      </c>
    </row>
    <row r="14" spans="2:32" ht="20.100000000000001" customHeight="1">
      <c r="B14" s="16">
        <v>8.3333333333333301E-2</v>
      </c>
      <c r="C14" s="17">
        <f>+'[2]ENEL PCA+PCF'!$C13</f>
        <v>162.29963833333298</v>
      </c>
      <c r="D14" s="17">
        <f>+'[3]ENEL PCA+PCF'!$C13</f>
        <v>161.30699999999999</v>
      </c>
      <c r="E14" s="17">
        <f>+'[4]ENEL PCA+PCF'!$C13</f>
        <v>161.30699999999999</v>
      </c>
      <c r="F14" s="17">
        <f>+'[5]ENEL PCA+PCF'!$C13</f>
        <v>161.30699999999999</v>
      </c>
      <c r="G14" s="17">
        <f>+'[6]ENEL PCA+PCF'!$C13</f>
        <v>157.94183333333299</v>
      </c>
      <c r="H14" s="17">
        <f>+'[7]ENEL PCA+PCF'!$C13</f>
        <v>158.9</v>
      </c>
      <c r="I14" s="17">
        <f>+'[8]ENEL PCA+PCF'!$C13</f>
        <v>158.9</v>
      </c>
      <c r="J14" s="17">
        <f>+'[9]ENEL PCA+PCF'!$C13</f>
        <v>158.9</v>
      </c>
      <c r="K14" s="17">
        <f>+'[10]ENEL PCA+PCF'!$C13</f>
        <v>158.166926666667</v>
      </c>
      <c r="L14" s="17">
        <f>+'[11]ENEL PCA+PCF'!$C13</f>
        <v>166.87</v>
      </c>
      <c r="M14" s="17">
        <f>+'[12]ENEL PCA+PCF'!$C13</f>
        <v>158.9</v>
      </c>
      <c r="N14" s="17">
        <f>+'[13]ENEL PCA+PCF'!$C13</f>
        <v>156.654</v>
      </c>
      <c r="O14" s="17">
        <f>+'[14]ENEL PCA+PCF'!$C13</f>
        <v>156.32380333333299</v>
      </c>
      <c r="P14" s="17">
        <f>+'[15]ENEL PCA+PCF'!$C13</f>
        <v>156.47466333333298</v>
      </c>
      <c r="Q14" s="17">
        <f>+'[16]ENEL PCA+PCF'!$C13</f>
        <v>154.98192</v>
      </c>
      <c r="R14" s="17">
        <f>+'[17]ENEL PCA+PCF'!$C13</f>
        <v>155.03430666666702</v>
      </c>
      <c r="S14" s="17">
        <f>+'[18]ENEL PCA+PCF'!$C13</f>
        <v>165.62</v>
      </c>
      <c r="T14" s="17">
        <f>+'[19]ENEL PCA+PCF'!$C13</f>
        <v>155.19153</v>
      </c>
      <c r="U14" s="17">
        <f>+'[20]ENEL PCA+PCF'!$C13</f>
        <v>146.31870000000001</v>
      </c>
      <c r="V14" s="17">
        <f>+'[21]ENEL PCA+PCF'!$C13</f>
        <v>154.81436833333299</v>
      </c>
      <c r="W14" s="17">
        <f>+'[22]ENEL PCA+PCF'!$C13</f>
        <v>156.53224333333299</v>
      </c>
      <c r="X14" s="17">
        <f>+'[23]ENEL PCA+PCF'!$C13</f>
        <v>151.498983333333</v>
      </c>
      <c r="Y14" s="17">
        <f>+'[24]ENEL PCA+PCF'!$C13</f>
        <v>147.132565</v>
      </c>
      <c r="Z14" s="17">
        <f>+'[25]ENEL PCA+PCF'!$C13</f>
        <v>152.35991000000001</v>
      </c>
      <c r="AA14" s="17">
        <f>+'[26]ENEL PCA+PCF'!$C13</f>
        <v>146.532778333333</v>
      </c>
      <c r="AB14" s="17">
        <f>+'[27]ENEL PCA+PCF'!$C13</f>
        <v>153.87011833333298</v>
      </c>
      <c r="AC14" s="17">
        <f>+'[28]ENEL PCA+PCF'!$C13</f>
        <v>155.57644833333299</v>
      </c>
      <c r="AD14" s="17">
        <f>+'[29]ENEL PCA+PCF'!$C13</f>
        <v>157.24161000000001</v>
      </c>
      <c r="AE14" s="17">
        <f>+'[30]ENEL PCA+PCF'!$C13</f>
        <v>151.89786166666701</v>
      </c>
      <c r="AF14" s="17">
        <f>+'[31]ENEL PCA+PCF'!$C13</f>
        <v>162.31384333333298</v>
      </c>
    </row>
    <row r="15" spans="2:32" ht="20.100000000000001" customHeight="1">
      <c r="B15" s="16">
        <v>0.125</v>
      </c>
      <c r="C15" s="17">
        <f>+'[2]ENEL PCA+PCF'!$C14</f>
        <v>165.58658333333298</v>
      </c>
      <c r="D15" s="17">
        <f>+'[3]ENEL PCA+PCF'!$C14</f>
        <v>161.30699999999999</v>
      </c>
      <c r="E15" s="17">
        <f>+'[4]ENEL PCA+PCF'!$C14</f>
        <v>161.30699999999999</v>
      </c>
      <c r="F15" s="17">
        <f>+'[5]ENEL PCA+PCF'!$C14</f>
        <v>166.48265499999999</v>
      </c>
      <c r="G15" s="17">
        <f>+'[6]ENEL PCA+PCF'!$C14</f>
        <v>158.55934999999999</v>
      </c>
      <c r="H15" s="17">
        <f>+'[7]ENEL PCA+PCF'!$C14</f>
        <v>159.02576166666699</v>
      </c>
      <c r="I15" s="17">
        <f>+'[8]ENEL PCA+PCF'!$C14</f>
        <v>158.9</v>
      </c>
      <c r="J15" s="17">
        <f>+'[9]ENEL PCA+PCF'!$C14</f>
        <v>158.9</v>
      </c>
      <c r="K15" s="17">
        <f>+'[10]ENEL PCA+PCF'!$C14</f>
        <v>158.095585</v>
      </c>
      <c r="L15" s="17">
        <f>+'[11]ENEL PCA+PCF'!$C14</f>
        <v>164.027183333333</v>
      </c>
      <c r="M15" s="17">
        <f>+'[12]ENEL PCA+PCF'!$C14</f>
        <v>158.9</v>
      </c>
      <c r="N15" s="17">
        <f>+'[13]ENEL PCA+PCF'!$C14</f>
        <v>156.654</v>
      </c>
      <c r="O15" s="17">
        <f>+'[14]ENEL PCA+PCF'!$C14</f>
        <v>156.68538166666701</v>
      </c>
      <c r="P15" s="17">
        <f>+'[15]ENEL PCA+PCF'!$C14</f>
        <v>156.597735</v>
      </c>
      <c r="Q15" s="17">
        <f>+'[16]ENEL PCA+PCF'!$C14</f>
        <v>156.51793333333401</v>
      </c>
      <c r="R15" s="17">
        <f>+'[17]ENEL PCA+PCF'!$C14</f>
        <v>154.56025333333298</v>
      </c>
      <c r="S15" s="17">
        <f>+'[18]ENEL PCA+PCF'!$C14</f>
        <v>155.918476666667</v>
      </c>
      <c r="T15" s="17">
        <f>+'[19]ENEL PCA+PCF'!$C14</f>
        <v>155.62686666666701</v>
      </c>
      <c r="U15" s="17">
        <f>+'[20]ENEL PCA+PCF'!$C14</f>
        <v>153.520958333333</v>
      </c>
      <c r="V15" s="17">
        <f>+'[21]ENEL PCA+PCF'!$C14</f>
        <v>154.796721666667</v>
      </c>
      <c r="W15" s="17">
        <f>+'[22]ENEL PCA+PCF'!$C14</f>
        <v>152.34276</v>
      </c>
      <c r="X15" s="17">
        <f>+'[23]ENEL PCA+PCF'!$C14</f>
        <v>151.709908333333</v>
      </c>
      <c r="Y15" s="17">
        <f>+'[24]ENEL PCA+PCF'!$C14</f>
        <v>146.661665</v>
      </c>
      <c r="Z15" s="17">
        <f>+'[25]ENEL PCA+PCF'!$C14</f>
        <v>153.72723500000001</v>
      </c>
      <c r="AA15" s="17">
        <f>+'[26]ENEL PCA+PCF'!$C14</f>
        <v>152.706336666667</v>
      </c>
      <c r="AB15" s="17">
        <f>+'[27]ENEL PCA+PCF'!$C14</f>
        <v>153.37421000000001</v>
      </c>
      <c r="AC15" s="17">
        <f>+'[28]ENEL PCA+PCF'!$C14</f>
        <v>155.64066500000001</v>
      </c>
      <c r="AD15" s="17">
        <f>+'[29]ENEL PCA+PCF'!$C14</f>
        <v>160.551218333333</v>
      </c>
      <c r="AE15" s="17">
        <f>+'[30]ENEL PCA+PCF'!$C14</f>
        <v>151.40855666666701</v>
      </c>
      <c r="AF15" s="17">
        <f>+'[31]ENEL PCA+PCF'!$C14</f>
        <v>158.42905500000001</v>
      </c>
    </row>
    <row r="16" spans="2:32" ht="20.100000000000001" customHeight="1">
      <c r="B16" s="16">
        <v>0.16666666666666699</v>
      </c>
      <c r="C16" s="17">
        <f>+'[2]ENEL PCA+PCF'!$C15</f>
        <v>163.32878333333298</v>
      </c>
      <c r="D16" s="17">
        <f>+'[3]ENEL PCA+PCF'!$C15</f>
        <v>161.30699999999999</v>
      </c>
      <c r="E16" s="17">
        <f>+'[4]ENEL PCA+PCF'!$C15</f>
        <v>161.30699999999999</v>
      </c>
      <c r="F16" s="17">
        <f>+'[5]ENEL PCA+PCF'!$C15</f>
        <v>158.53129833333298</v>
      </c>
      <c r="G16" s="17">
        <f>+'[6]ENEL PCA+PCF'!$C15</f>
        <v>158.9</v>
      </c>
      <c r="H16" s="17">
        <f>+'[7]ENEL PCA+PCF'!$C15</f>
        <v>159.14148</v>
      </c>
      <c r="I16" s="17">
        <f>+'[8]ENEL PCA+PCF'!$C15</f>
        <v>158.9</v>
      </c>
      <c r="J16" s="17">
        <f>+'[9]ENEL PCA+PCF'!$C15</f>
        <v>158.9</v>
      </c>
      <c r="K16" s="17">
        <f>+'[10]ENEL PCA+PCF'!$C15</f>
        <v>157.94845333333299</v>
      </c>
      <c r="L16" s="17">
        <f>+'[11]ENEL PCA+PCF'!$C15</f>
        <v>160.03249333333298</v>
      </c>
      <c r="M16" s="17">
        <f>+'[12]ENEL PCA+PCF'!$C15</f>
        <v>158.9</v>
      </c>
      <c r="N16" s="17">
        <f>+'[13]ENEL PCA+PCF'!$C15</f>
        <v>156.654</v>
      </c>
      <c r="O16" s="17">
        <f>+'[14]ENEL PCA+PCF'!$C15</f>
        <v>159.861318333333</v>
      </c>
      <c r="P16" s="17">
        <f>+'[15]ENEL PCA+PCF'!$C15</f>
        <v>156.47732999999999</v>
      </c>
      <c r="Q16" s="17">
        <f>+'[16]ENEL PCA+PCF'!$C15</f>
        <v>156.654</v>
      </c>
      <c r="R16" s="17">
        <f>+'[17]ENEL PCA+PCF'!$C15</f>
        <v>156.02639666666701</v>
      </c>
      <c r="S16" s="17">
        <f>+'[18]ENEL PCA+PCF'!$C15</f>
        <v>155.920958333333</v>
      </c>
      <c r="T16" s="17">
        <f>+'[19]ENEL PCA+PCF'!$C15</f>
        <v>157.071298333333</v>
      </c>
      <c r="U16" s="17">
        <f>+'[20]ENEL PCA+PCF'!$C15</f>
        <v>147.23412999999999</v>
      </c>
      <c r="V16" s="17">
        <f>+'[21]ENEL PCA+PCF'!$C15</f>
        <v>154.790333333333</v>
      </c>
      <c r="W16" s="17">
        <f>+'[22]ENEL PCA+PCF'!$C15</f>
        <v>150.579096666667</v>
      </c>
      <c r="X16" s="17">
        <f>+'[23]ENEL PCA+PCF'!$C15</f>
        <v>151.25972833333299</v>
      </c>
      <c r="Y16" s="17">
        <f>+'[24]ENEL PCA+PCF'!$C15</f>
        <v>146.46529166666701</v>
      </c>
      <c r="Z16" s="17">
        <f>+'[25]ENEL PCA+PCF'!$C15</f>
        <v>157.39818500000001</v>
      </c>
      <c r="AA16" s="17">
        <f>+'[26]ENEL PCA+PCF'!$C15</f>
        <v>161.319011666667</v>
      </c>
      <c r="AB16" s="17">
        <f>+'[27]ENEL PCA+PCF'!$C15</f>
        <v>155.16130000000001</v>
      </c>
      <c r="AC16" s="17">
        <f>+'[28]ENEL PCA+PCF'!$C15</f>
        <v>153.38660999999999</v>
      </c>
      <c r="AD16" s="17">
        <f>+'[29]ENEL PCA+PCF'!$C15</f>
        <v>153.69838166666702</v>
      </c>
      <c r="AE16" s="17">
        <f>+'[30]ENEL PCA+PCF'!$C15</f>
        <v>152.67447999999999</v>
      </c>
      <c r="AF16" s="17">
        <f>+'[31]ENEL PCA+PCF'!$C15</f>
        <v>157.53370000000001</v>
      </c>
    </row>
    <row r="17" spans="2:108" ht="20.100000000000001" customHeight="1">
      <c r="B17" s="16">
        <v>0.20833333333333301</v>
      </c>
      <c r="C17" s="17">
        <f>+'[2]ENEL PCA+PCF'!$C16</f>
        <v>161.30699999999999</v>
      </c>
      <c r="D17" s="17">
        <f>+'[3]ENEL PCA+PCF'!$C16</f>
        <v>161.30699999999999</v>
      </c>
      <c r="E17" s="17">
        <f>+'[4]ENEL PCA+PCF'!$C16</f>
        <v>162.001456666667</v>
      </c>
      <c r="F17" s="17">
        <f>+'[5]ENEL PCA+PCF'!$C16</f>
        <v>169.7938</v>
      </c>
      <c r="G17" s="17">
        <f>+'[6]ENEL PCA+PCF'!$C16</f>
        <v>158.9</v>
      </c>
      <c r="H17" s="17">
        <f>+'[7]ENEL PCA+PCF'!$C16</f>
        <v>159.119386666667</v>
      </c>
      <c r="I17" s="17">
        <f>+'[8]ENEL PCA+PCF'!$C16</f>
        <v>158.9</v>
      </c>
      <c r="J17" s="17">
        <f>+'[9]ENEL PCA+PCF'!$C16</f>
        <v>158.9</v>
      </c>
      <c r="K17" s="17">
        <f>+'[10]ENEL PCA+PCF'!$C16</f>
        <v>158.44696166666597</v>
      </c>
      <c r="L17" s="17">
        <f>+'[11]ENEL PCA+PCF'!$C16</f>
        <v>156.85269</v>
      </c>
      <c r="M17" s="17">
        <f>+'[12]ENEL PCA+PCF'!$C16</f>
        <v>158.9</v>
      </c>
      <c r="N17" s="17">
        <f>+'[13]ENEL PCA+PCF'!$C16</f>
        <v>156.654</v>
      </c>
      <c r="O17" s="17">
        <f>+'[14]ENEL PCA+PCF'!$C16</f>
        <v>166.69766999999999</v>
      </c>
      <c r="P17" s="17">
        <f>+'[15]ENEL PCA+PCF'!$C16</f>
        <v>156.601971666667</v>
      </c>
      <c r="Q17" s="17">
        <f>+'[16]ENEL PCA+PCF'!$C16</f>
        <v>156.654</v>
      </c>
      <c r="R17" s="17">
        <f>+'[17]ENEL PCA+PCF'!$C16</f>
        <v>156.51709666666702</v>
      </c>
      <c r="S17" s="17">
        <f>+'[18]ENEL PCA+PCF'!$C16</f>
        <v>165.62</v>
      </c>
      <c r="T17" s="17">
        <f>+'[19]ENEL PCA+PCF'!$C16</f>
        <v>156.02353666666599</v>
      </c>
      <c r="U17" s="17">
        <f>+'[20]ENEL PCA+PCF'!$C16</f>
        <v>146.783121666667</v>
      </c>
      <c r="V17" s="17">
        <f>+'[21]ENEL PCA+PCF'!$C16</f>
        <v>160.01446833333299</v>
      </c>
      <c r="W17" s="17">
        <f>+'[22]ENEL PCA+PCF'!$C16</f>
        <v>153.80509000000001</v>
      </c>
      <c r="X17" s="17">
        <f>+'[23]ENEL PCA+PCF'!$C16</f>
        <v>152.53146333333299</v>
      </c>
      <c r="Y17" s="17">
        <f>+'[24]ENEL PCA+PCF'!$C16</f>
        <v>151.34555333333299</v>
      </c>
      <c r="Z17" s="17">
        <f>+'[25]ENEL PCA+PCF'!$C16</f>
        <v>153.86626000000001</v>
      </c>
      <c r="AA17" s="17">
        <f>+'[26]ENEL PCA+PCF'!$C16</f>
        <v>161.268035</v>
      </c>
      <c r="AB17" s="17">
        <f>+'[27]ENEL PCA+PCF'!$C16</f>
        <v>153.11392166666701</v>
      </c>
      <c r="AC17" s="17">
        <f>+'[28]ENEL PCA+PCF'!$C16</f>
        <v>168.43190000000001</v>
      </c>
      <c r="AD17" s="17">
        <f>+'[29]ENEL PCA+PCF'!$C16</f>
        <v>159.475945</v>
      </c>
      <c r="AE17" s="17">
        <f>+'[30]ENEL PCA+PCF'!$C16</f>
        <v>159.295083333333</v>
      </c>
      <c r="AF17" s="17">
        <f>+'[31]ENEL PCA+PCF'!$C16</f>
        <v>157.44265666666701</v>
      </c>
    </row>
    <row r="18" spans="2:108" ht="20.100000000000001" customHeight="1">
      <c r="B18" s="16">
        <v>0.25</v>
      </c>
      <c r="C18" s="17">
        <f>+'[2]ENEL PCA+PCF'!$C17</f>
        <v>161.30699999999999</v>
      </c>
      <c r="D18" s="17">
        <f>+'[3]ENEL PCA+PCF'!$C17</f>
        <v>162.68381333333298</v>
      </c>
      <c r="E18" s="17">
        <f>+'[4]ENEL PCA+PCF'!$C17</f>
        <v>166.208325</v>
      </c>
      <c r="F18" s="17">
        <f>+'[5]ENEL PCA+PCF'!$C17</f>
        <v>160.27425833333299</v>
      </c>
      <c r="G18" s="17">
        <f>+'[6]ENEL PCA+PCF'!$C17</f>
        <v>159.88699666666702</v>
      </c>
      <c r="H18" s="17">
        <f>+'[7]ENEL PCA+PCF'!$C17</f>
        <v>164.37687</v>
      </c>
      <c r="I18" s="17">
        <f>+'[8]ENEL PCA+PCF'!$C17</f>
        <v>158.9</v>
      </c>
      <c r="J18" s="17">
        <f>+'[9]ENEL PCA+PCF'!$C17</f>
        <v>158.9</v>
      </c>
      <c r="K18" s="17">
        <f>+'[10]ENEL PCA+PCF'!$C17</f>
        <v>158.9</v>
      </c>
      <c r="L18" s="17">
        <f>+'[11]ENEL PCA+PCF'!$C17</f>
        <v>164.872786666667</v>
      </c>
      <c r="M18" s="17">
        <f>+'[12]ENEL PCA+PCF'!$C17</f>
        <v>158.9</v>
      </c>
      <c r="N18" s="17">
        <f>+'[13]ENEL PCA+PCF'!$C17</f>
        <v>157.79619333333298</v>
      </c>
      <c r="O18" s="17">
        <f>+'[14]ENEL PCA+PCF'!$C17</f>
        <v>165.62</v>
      </c>
      <c r="P18" s="17">
        <f>+'[15]ENEL PCA+PCF'!$C17</f>
        <v>165.62</v>
      </c>
      <c r="Q18" s="17">
        <f>+'[16]ENEL PCA+PCF'!$C17</f>
        <v>156.654</v>
      </c>
      <c r="R18" s="17">
        <f>+'[17]ENEL PCA+PCF'!$C17</f>
        <v>156.65530166666701</v>
      </c>
      <c r="S18" s="17">
        <f>+'[18]ENEL PCA+PCF'!$C17</f>
        <v>156.654</v>
      </c>
      <c r="T18" s="17">
        <f>+'[19]ENEL PCA+PCF'!$C17</f>
        <v>156.928936666667</v>
      </c>
      <c r="U18" s="17">
        <f>+'[20]ENEL PCA+PCF'!$C17</f>
        <v>155.87084666666701</v>
      </c>
      <c r="V18" s="17">
        <f>+'[21]ENEL PCA+PCF'!$C17</f>
        <v>160.693771666667</v>
      </c>
      <c r="W18" s="17">
        <f>+'[22]ENEL PCA+PCF'!$C17</f>
        <v>156.94328666666701</v>
      </c>
      <c r="X18" s="17">
        <f>+'[23]ENEL PCA+PCF'!$C17</f>
        <v>154.78555333333298</v>
      </c>
      <c r="Y18" s="17">
        <f>+'[24]ENEL PCA+PCF'!$C17</f>
        <v>155.547153333333</v>
      </c>
      <c r="Z18" s="17">
        <f>+'[25]ENEL PCA+PCF'!$C17</f>
        <v>153.977791666667</v>
      </c>
      <c r="AA18" s="17">
        <f>+'[26]ENEL PCA+PCF'!$C17</f>
        <v>160.14808500000001</v>
      </c>
      <c r="AB18" s="17">
        <f>+'[27]ENEL PCA+PCF'!$C17</f>
        <v>161.595035</v>
      </c>
      <c r="AC18" s="17">
        <f>+'[28]ENEL PCA+PCF'!$C17</f>
        <v>157.91728499999999</v>
      </c>
      <c r="AD18" s="17">
        <f>+'[29]ENEL PCA+PCF'!$C17</f>
        <v>158.22999999999999</v>
      </c>
      <c r="AE18" s="17">
        <f>+'[30]ENEL PCA+PCF'!$C17</f>
        <v>157.79653666666701</v>
      </c>
      <c r="AF18" s="17">
        <f>+'[31]ENEL PCA+PCF'!$C17</f>
        <v>157.49477666666701</v>
      </c>
    </row>
    <row r="19" spans="2:108" ht="20.100000000000001" customHeight="1">
      <c r="B19" s="16">
        <v>0.29166666666666702</v>
      </c>
      <c r="C19" s="17">
        <f>+'[2]ENEL PCA+PCF'!$C18</f>
        <v>161.30699999999999</v>
      </c>
      <c r="D19" s="17">
        <f>+'[3]ENEL PCA+PCF'!$C18</f>
        <v>161.30699999999999</v>
      </c>
      <c r="E19" s="17">
        <f>+'[4]ENEL PCA+PCF'!$C18</f>
        <v>165.17487499999999</v>
      </c>
      <c r="F19" s="17">
        <f>+'[5]ENEL PCA+PCF'!$C18</f>
        <v>160.31567166666701</v>
      </c>
      <c r="G19" s="17">
        <f>+'[6]ENEL PCA+PCF'!$C18</f>
        <v>160.06855833333299</v>
      </c>
      <c r="H19" s="17">
        <f>+'[7]ENEL PCA+PCF'!$C18</f>
        <v>160.04444166666701</v>
      </c>
      <c r="I19" s="17">
        <f>+'[8]ENEL PCA+PCF'!$C18</f>
        <v>158.9</v>
      </c>
      <c r="J19" s="17">
        <f>+'[9]ENEL PCA+PCF'!$C18</f>
        <v>158.9</v>
      </c>
      <c r="K19" s="17">
        <f>+'[10]ENEL PCA+PCF'!$C18</f>
        <v>158.9</v>
      </c>
      <c r="L19" s="17">
        <f>+'[11]ENEL PCA+PCF'!$C18</f>
        <v>166.809055</v>
      </c>
      <c r="M19" s="17">
        <f>+'[12]ENEL PCA+PCF'!$C18</f>
        <v>158.9</v>
      </c>
      <c r="N19" s="17">
        <f>+'[13]ENEL PCA+PCF'!$C18</f>
        <v>157.78730999999999</v>
      </c>
      <c r="O19" s="17">
        <f>+'[14]ENEL PCA+PCF'!$C18</f>
        <v>161.28144666666699</v>
      </c>
      <c r="P19" s="17">
        <f>+'[15]ENEL PCA+PCF'!$C18</f>
        <v>166.14306833333299</v>
      </c>
      <c r="Q19" s="17">
        <f>+'[16]ENEL PCA+PCF'!$C18</f>
        <v>157.121636666667</v>
      </c>
      <c r="R19" s="17">
        <f>+'[17]ENEL PCA+PCF'!$C18</f>
        <v>156.65506833333401</v>
      </c>
      <c r="S19" s="17">
        <f>+'[18]ENEL PCA+PCF'!$C18</f>
        <v>156.654</v>
      </c>
      <c r="T19" s="17">
        <f>+'[19]ENEL PCA+PCF'!$C18</f>
        <v>155.233116666667</v>
      </c>
      <c r="U19" s="17">
        <f>+'[20]ENEL PCA+PCF'!$C18</f>
        <v>154.463613333333</v>
      </c>
      <c r="V19" s="17">
        <f>+'[21]ENEL PCA+PCF'!$C18</f>
        <v>156.48091833333299</v>
      </c>
      <c r="W19" s="17">
        <f>+'[22]ENEL PCA+PCF'!$C18</f>
        <v>156.49659</v>
      </c>
      <c r="X19" s="17">
        <f>+'[23]ENEL PCA+PCF'!$C18</f>
        <v>156.39355499999999</v>
      </c>
      <c r="Y19" s="17">
        <f>+'[24]ENEL PCA+PCF'!$C18</f>
        <v>154.03323333333299</v>
      </c>
      <c r="Z19" s="17">
        <f>+'[25]ENEL PCA+PCF'!$C18</f>
        <v>155.58206166666702</v>
      </c>
      <c r="AA19" s="17">
        <f>+'[26]ENEL PCA+PCF'!$C18</f>
        <v>147.55467166666702</v>
      </c>
      <c r="AB19" s="17">
        <f>+'[27]ENEL PCA+PCF'!$C18</f>
        <v>164.19119000000001</v>
      </c>
      <c r="AC19" s="17">
        <f>+'[28]ENEL PCA+PCF'!$C18</f>
        <v>158.22999999999999</v>
      </c>
      <c r="AD19" s="17">
        <f>+'[29]ENEL PCA+PCF'!$C18</f>
        <v>158.22999999999999</v>
      </c>
      <c r="AE19" s="17">
        <f>+'[30]ENEL PCA+PCF'!$C18</f>
        <v>157.61240000000001</v>
      </c>
      <c r="AF19" s="17">
        <f>+'[31]ENEL PCA+PCF'!$C18</f>
        <v>157.583018333333</v>
      </c>
    </row>
    <row r="20" spans="2:108" ht="20.100000000000001" customHeight="1">
      <c r="B20" s="16">
        <v>0.33333333333333298</v>
      </c>
      <c r="C20" s="17">
        <f>+'[2]ENEL PCA+PCF'!$C19</f>
        <v>167.18877499999999</v>
      </c>
      <c r="D20" s="17">
        <f>+'[3]ENEL PCA+PCF'!$C19</f>
        <v>168.95083666666702</v>
      </c>
      <c r="E20" s="17">
        <f>+'[4]ENEL PCA+PCF'!$C19</f>
        <v>165.454158333333</v>
      </c>
      <c r="F20" s="17">
        <f>+'[5]ENEL PCA+PCF'!$C19</f>
        <v>160.373526666667</v>
      </c>
      <c r="G20" s="17">
        <f>+'[6]ENEL PCA+PCF'!$C19</f>
        <v>169.347123333333</v>
      </c>
      <c r="H20" s="17">
        <f>+'[7]ENEL PCA+PCF'!$C19</f>
        <v>169.03818000000001</v>
      </c>
      <c r="I20" s="17">
        <f>+'[8]ENEL PCA+PCF'!$C19</f>
        <v>168.03073333333299</v>
      </c>
      <c r="J20" s="17">
        <f>+'[9]ENEL PCA+PCF'!$C19</f>
        <v>163.41697500000001</v>
      </c>
      <c r="K20" s="17">
        <f>+'[10]ENEL PCA+PCF'!$C19</f>
        <v>166.532508333333</v>
      </c>
      <c r="L20" s="17">
        <f>+'[11]ENEL PCA+PCF'!$C19</f>
        <v>166.28853833333298</v>
      </c>
      <c r="M20" s="17">
        <f>+'[12]ENEL PCA+PCF'!$C19</f>
        <v>158.9</v>
      </c>
      <c r="N20" s="17">
        <f>+'[13]ENEL PCA+PCF'!$C19</f>
        <v>164.312716666667</v>
      </c>
      <c r="O20" s="17">
        <f>+'[14]ENEL PCA+PCF'!$C19</f>
        <v>167.46003999999999</v>
      </c>
      <c r="P20" s="17">
        <f>+'[15]ENEL PCA+PCF'!$C19</f>
        <v>158.06154166666701</v>
      </c>
      <c r="Q20" s="17">
        <f>+'[16]ENEL PCA+PCF'!$C19</f>
        <v>164.303261666667</v>
      </c>
      <c r="R20" s="17">
        <f>+'[17]ENEL PCA+PCF'!$C19</f>
        <v>157.30161333333299</v>
      </c>
      <c r="S20" s="17">
        <f>+'[18]ENEL PCA+PCF'!$C19</f>
        <v>158.27603833333299</v>
      </c>
      <c r="T20" s="17">
        <f>+'[19]ENEL PCA+PCF'!$C19</f>
        <v>155.819686666667</v>
      </c>
      <c r="U20" s="17">
        <f>+'[20]ENEL PCA+PCF'!$C19</f>
        <v>163.64052166666701</v>
      </c>
      <c r="V20" s="17">
        <f>+'[21]ENEL PCA+PCF'!$C19</f>
        <v>157.27159</v>
      </c>
      <c r="W20" s="17">
        <f>+'[22]ENEL PCA+PCF'!$C19</f>
        <v>162.93053499999999</v>
      </c>
      <c r="X20" s="17">
        <f>+'[23]ENEL PCA+PCF'!$C19</f>
        <v>157.57943333333299</v>
      </c>
      <c r="Y20" s="17">
        <f>+'[24]ENEL PCA+PCF'!$C19</f>
        <v>167.48142666666598</v>
      </c>
      <c r="Z20" s="17">
        <f>+'[25]ENEL PCA+PCF'!$C19</f>
        <v>162.43842333333299</v>
      </c>
      <c r="AA20" s="17">
        <f>+'[26]ENEL PCA+PCF'!$C19</f>
        <v>154.82312833333299</v>
      </c>
      <c r="AB20" s="17">
        <f>+'[27]ENEL PCA+PCF'!$C19</f>
        <v>157.85709</v>
      </c>
      <c r="AC20" s="17">
        <f>+'[28]ENEL PCA+PCF'!$C19</f>
        <v>165.65544</v>
      </c>
      <c r="AD20" s="17">
        <f>+'[29]ENEL PCA+PCF'!$C19</f>
        <v>165.47508166666699</v>
      </c>
      <c r="AE20" s="17">
        <f>+'[30]ENEL PCA+PCF'!$C19</f>
        <v>158.04082333333298</v>
      </c>
      <c r="AF20" s="17">
        <f>+'[31]ENEL PCA+PCF'!$C19</f>
        <v>158.261281666667</v>
      </c>
    </row>
    <row r="21" spans="2:108" ht="20.100000000000001" customHeight="1">
      <c r="B21" s="16">
        <v>0.375</v>
      </c>
      <c r="C21" s="17">
        <f>+'[2]ENEL PCA+PCF'!$C20</f>
        <v>166.790028333333</v>
      </c>
      <c r="D21" s="17">
        <f>+'[3]ENEL PCA+PCF'!$C20</f>
        <v>165.49</v>
      </c>
      <c r="E21" s="17">
        <f>+'[4]ENEL PCA+PCF'!$C20</f>
        <v>170.45538999999999</v>
      </c>
      <c r="F21" s="17">
        <f>+'[5]ENEL PCA+PCF'!$C20</f>
        <v>161.30699999999999</v>
      </c>
      <c r="G21" s="17">
        <f>+'[6]ENEL PCA+PCF'!$C20</f>
        <v>173.63886333333298</v>
      </c>
      <c r="H21" s="17">
        <f>+'[7]ENEL PCA+PCF'!$C20</f>
        <v>172.95517833333298</v>
      </c>
      <c r="I21" s="17">
        <f>+'[8]ENEL PCA+PCF'!$C20</f>
        <v>172.613161666667</v>
      </c>
      <c r="J21" s="17">
        <f>+'[9]ENEL PCA+PCF'!$C20</f>
        <v>169.45134833333299</v>
      </c>
      <c r="K21" s="17">
        <f>+'[10]ENEL PCA+PCF'!$C20</f>
        <v>170.39575833333299</v>
      </c>
      <c r="L21" s="17">
        <f>+'[11]ENEL PCA+PCF'!$C20</f>
        <v>159.28035666666702</v>
      </c>
      <c r="M21" s="17">
        <f>+'[12]ENEL PCA+PCF'!$C20</f>
        <v>158.9</v>
      </c>
      <c r="N21" s="17">
        <f>+'[13]ENEL PCA+PCF'!$C20</f>
        <v>173.77486666666701</v>
      </c>
      <c r="O21" s="17">
        <f>+'[14]ENEL PCA+PCF'!$C20</f>
        <v>172.01005833333298</v>
      </c>
      <c r="P21" s="17">
        <f>+'[15]ENEL PCA+PCF'!$C20</f>
        <v>167.06156999999999</v>
      </c>
      <c r="Q21" s="17">
        <f>+'[16]ENEL PCA+PCF'!$C20</f>
        <v>167.507313333333</v>
      </c>
      <c r="R21" s="17">
        <f>+'[17]ENEL PCA+PCF'!$C20</f>
        <v>170.58092666666701</v>
      </c>
      <c r="S21" s="17">
        <f>+'[18]ENEL PCA+PCF'!$C20</f>
        <v>166.391658333333</v>
      </c>
      <c r="T21" s="17">
        <f>+'[19]ENEL PCA+PCF'!$C20</f>
        <v>154.56698333333298</v>
      </c>
      <c r="U21" s="17">
        <f>+'[20]ENEL PCA+PCF'!$C20</f>
        <v>157.49</v>
      </c>
      <c r="V21" s="17">
        <f>+'[21]ENEL PCA+PCF'!$C20</f>
        <v>157.49</v>
      </c>
      <c r="W21" s="17">
        <f>+'[22]ENEL PCA+PCF'!$C20</f>
        <v>167.75952000000001</v>
      </c>
      <c r="X21" s="17">
        <f>+'[23]ENEL PCA+PCF'!$C20</f>
        <v>157.49</v>
      </c>
      <c r="Y21" s="17">
        <f>+'[24]ENEL PCA+PCF'!$C20</f>
        <v>166.73</v>
      </c>
      <c r="Z21" s="17">
        <f>+'[25]ENEL PCA+PCF'!$C20</f>
        <v>157.39550500000001</v>
      </c>
      <c r="AA21" s="17">
        <f>+'[26]ENEL PCA+PCF'!$C20</f>
        <v>155.05446333333299</v>
      </c>
      <c r="AB21" s="17">
        <f>+'[27]ENEL PCA+PCF'!$C20</f>
        <v>166.61264666666702</v>
      </c>
      <c r="AC21" s="17">
        <f>+'[28]ENEL PCA+PCF'!$C20</f>
        <v>172.026006666667</v>
      </c>
      <c r="AD21" s="17">
        <f>+'[29]ENEL PCA+PCF'!$C20</f>
        <v>172.295813333333</v>
      </c>
      <c r="AE21" s="17">
        <f>+'[30]ENEL PCA+PCF'!$C20</f>
        <v>164.58446166666701</v>
      </c>
      <c r="AF21" s="17">
        <f>+'[31]ENEL PCA+PCF'!$C20</f>
        <v>164.53627</v>
      </c>
    </row>
    <row r="22" spans="2:108" ht="20.100000000000001" customHeight="1">
      <c r="B22" s="16">
        <v>0.41666666666666702</v>
      </c>
      <c r="C22" s="17">
        <f>+'[2]ENEL PCA+PCF'!$C21</f>
        <v>175.49937</v>
      </c>
      <c r="D22" s="17">
        <f>+'[3]ENEL PCA+PCF'!$C21</f>
        <v>173.54179833333299</v>
      </c>
      <c r="E22" s="17">
        <f>+'[4]ENEL PCA+PCF'!$C21</f>
        <v>170.02038166666702</v>
      </c>
      <c r="F22" s="17">
        <f>+'[5]ENEL PCA+PCF'!$C21</f>
        <v>161.30699999999999</v>
      </c>
      <c r="G22" s="17">
        <f>+'[6]ENEL PCA+PCF'!$C21</f>
        <v>169.387233333333</v>
      </c>
      <c r="H22" s="17">
        <f>+'[7]ENEL PCA+PCF'!$C21</f>
        <v>169.30218666666701</v>
      </c>
      <c r="I22" s="17">
        <f>+'[8]ENEL PCA+PCF'!$C21</f>
        <v>172.39090999999999</v>
      </c>
      <c r="J22" s="17">
        <f>+'[9]ENEL PCA+PCF'!$C21</f>
        <v>172.317761666667</v>
      </c>
      <c r="K22" s="17">
        <f>+'[10]ENEL PCA+PCF'!$C21</f>
        <v>169.36935333333298</v>
      </c>
      <c r="L22" s="17">
        <f>+'[11]ENEL PCA+PCF'!$C21</f>
        <v>160.11449500000001</v>
      </c>
      <c r="M22" s="17">
        <f>+'[12]ENEL PCA+PCF'!$C21</f>
        <v>165.61326333333298</v>
      </c>
      <c r="N22" s="17">
        <f>+'[13]ENEL PCA+PCF'!$C21</f>
        <v>170.381216666667</v>
      </c>
      <c r="O22" s="17">
        <f>+'[14]ENEL PCA+PCF'!$C21</f>
        <v>166.73699999999999</v>
      </c>
      <c r="P22" s="17">
        <f>+'[15]ENEL PCA+PCF'!$C21</f>
        <v>170.349658333333</v>
      </c>
      <c r="Q22" s="17">
        <f>+'[16]ENEL PCA+PCF'!$C21</f>
        <v>170.96807833333298</v>
      </c>
      <c r="R22" s="17">
        <f>+'[17]ENEL PCA+PCF'!$C21</f>
        <v>169.67388333333298</v>
      </c>
      <c r="S22" s="17">
        <f>+'[18]ENEL PCA+PCF'!$C21</f>
        <v>167.16070833333299</v>
      </c>
      <c r="T22" s="17">
        <f>+'[19]ENEL PCA+PCF'!$C21</f>
        <v>154.57792166666701</v>
      </c>
      <c r="U22" s="17">
        <f>+'[20]ENEL PCA+PCF'!$C21</f>
        <v>166.036133333333</v>
      </c>
      <c r="V22" s="17">
        <f>+'[21]ENEL PCA+PCF'!$C21</f>
        <v>167.87765666666701</v>
      </c>
      <c r="W22" s="17">
        <f>+'[22]ENEL PCA+PCF'!$C21</f>
        <v>166.09568666666701</v>
      </c>
      <c r="X22" s="17">
        <f>+'[23]ENEL PCA+PCF'!$C21</f>
        <v>168.36491833333298</v>
      </c>
      <c r="Y22" s="17">
        <f>+'[24]ENEL PCA+PCF'!$C21</f>
        <v>166.73</v>
      </c>
      <c r="Z22" s="17">
        <f>+'[25]ENEL PCA+PCF'!$C21</f>
        <v>157.49</v>
      </c>
      <c r="AA22" s="17">
        <f>+'[26]ENEL PCA+PCF'!$C21</f>
        <v>153.74622372881402</v>
      </c>
      <c r="AB22" s="17">
        <f>+'[27]ENEL PCA+PCF'!$C21</f>
        <v>166.59</v>
      </c>
      <c r="AC22" s="17">
        <f>+'[28]ENEL PCA+PCF'!$C21</f>
        <v>171.19346666666701</v>
      </c>
      <c r="AD22" s="17">
        <f>+'[29]ENEL PCA+PCF'!$C21</f>
        <v>167.96823166666701</v>
      </c>
      <c r="AE22" s="17">
        <f>+'[30]ENEL PCA+PCF'!$C21</f>
        <v>170.41757000000001</v>
      </c>
      <c r="AF22" s="17">
        <f>+'[31]ENEL PCA+PCF'!$C21</f>
        <v>170.26828333333299</v>
      </c>
    </row>
    <row r="23" spans="2:108" ht="20.100000000000001" customHeight="1">
      <c r="B23" s="16">
        <v>0.45833333333333298</v>
      </c>
      <c r="C23" s="17">
        <f>+'[2]ENEL PCA+PCF'!$C22</f>
        <v>174.88553833333299</v>
      </c>
      <c r="D23" s="17">
        <f>+'[3]ENEL PCA+PCF'!$C22</f>
        <v>172.10090333333298</v>
      </c>
      <c r="E23" s="17">
        <f>+'[4]ENEL PCA+PCF'!$C22</f>
        <v>174.07778500000001</v>
      </c>
      <c r="F23" s="17">
        <f>+'[5]ENEL PCA+PCF'!$C22</f>
        <v>161.30699999999999</v>
      </c>
      <c r="G23" s="17">
        <f>+'[6]ENEL PCA+PCF'!$C22</f>
        <v>172.01861500000001</v>
      </c>
      <c r="H23" s="17">
        <f>+'[7]ENEL PCA+PCF'!$C22</f>
        <v>170.17964499999999</v>
      </c>
      <c r="I23" s="17">
        <f>+'[8]ENEL PCA+PCF'!$C22</f>
        <v>169.170085</v>
      </c>
      <c r="J23" s="17">
        <f>+'[9]ENEL PCA+PCF'!$C22</f>
        <v>168.92613499999999</v>
      </c>
      <c r="K23" s="17">
        <f>+'[10]ENEL PCA+PCF'!$C22</f>
        <v>167.96827833333299</v>
      </c>
      <c r="L23" s="17">
        <f>+'[11]ENEL PCA+PCF'!$C22</f>
        <v>160.11688000000001</v>
      </c>
      <c r="M23" s="17">
        <f>+'[12]ENEL PCA+PCF'!$C22</f>
        <v>159.56364666666701</v>
      </c>
      <c r="N23" s="17">
        <f>+'[13]ENEL PCA+PCF'!$C22</f>
        <v>167.716328333333</v>
      </c>
      <c r="O23" s="17">
        <f>+'[14]ENEL PCA+PCF'!$C22</f>
        <v>166.73796166666702</v>
      </c>
      <c r="P23" s="17">
        <f>+'[15]ENEL PCA+PCF'!$C22</f>
        <v>165.68280666666701</v>
      </c>
      <c r="Q23" s="17">
        <f>+'[16]ENEL PCA+PCF'!$C22</f>
        <v>165.723048333333</v>
      </c>
      <c r="R23" s="17">
        <f>+'[17]ENEL PCA+PCF'!$C22</f>
        <v>165.768926666667</v>
      </c>
      <c r="S23" s="17">
        <f>+'[18]ENEL PCA+PCF'!$C22</f>
        <v>165.84553333333298</v>
      </c>
      <c r="T23" s="17">
        <f>+'[19]ENEL PCA+PCF'!$C22</f>
        <v>154.57558166666701</v>
      </c>
      <c r="U23" s="17">
        <f>+'[20]ENEL PCA+PCF'!$C22</f>
        <v>169.27521666666701</v>
      </c>
      <c r="V23" s="17">
        <f>+'[21]ENEL PCA+PCF'!$C22</f>
        <v>171.50021333333299</v>
      </c>
      <c r="W23" s="17">
        <f>+'[22]ENEL PCA+PCF'!$C22</f>
        <v>170.369251666667</v>
      </c>
      <c r="X23" s="17">
        <f>+'[23]ENEL PCA+PCF'!$C22</f>
        <v>171.339045</v>
      </c>
      <c r="Y23" s="17">
        <f>+'[24]ENEL PCA+PCF'!$C22</f>
        <v>168.45342833333299</v>
      </c>
      <c r="Z23" s="17">
        <f>+'[25]ENEL PCA+PCF'!$C22</f>
        <v>157.49</v>
      </c>
      <c r="AA23" s="17">
        <f>+'[26]ENEL PCA+PCF'!$C22</f>
        <v>152.385128333333</v>
      </c>
      <c r="AB23" s="17">
        <f>+'[27]ENEL PCA+PCF'!$C22</f>
        <v>171.063886666667</v>
      </c>
      <c r="AC23" s="17">
        <f>+'[28]ENEL PCA+PCF'!$C22</f>
        <v>171.68352166666702</v>
      </c>
      <c r="AD23" s="17">
        <f>+'[29]ENEL PCA+PCF'!$C22</f>
        <v>170.31501666666702</v>
      </c>
      <c r="AE23" s="17">
        <f>+'[30]ENEL PCA+PCF'!$C22</f>
        <v>170.47613999999999</v>
      </c>
      <c r="AF23" s="17">
        <f>+'[31]ENEL PCA+PCF'!$C22</f>
        <v>167.379928333333</v>
      </c>
    </row>
    <row r="24" spans="2:108" ht="20.100000000000001" customHeight="1">
      <c r="B24" s="16">
        <v>0.5</v>
      </c>
      <c r="C24" s="17">
        <f>+'[2]ENEL PCA+PCF'!$C23</f>
        <v>171.49940166666701</v>
      </c>
      <c r="D24" s="17">
        <f>+'[3]ENEL PCA+PCF'!$C23</f>
        <v>170.32206333333301</v>
      </c>
      <c r="E24" s="17">
        <f>+'[4]ENEL PCA+PCF'!$C23</f>
        <v>169.97448</v>
      </c>
      <c r="F24" s="17">
        <f>+'[5]ENEL PCA+PCF'!$C23</f>
        <v>165.49</v>
      </c>
      <c r="G24" s="17">
        <f>+'[6]ENEL PCA+PCF'!$C23</f>
        <v>169.316791666667</v>
      </c>
      <c r="H24" s="17">
        <f>+'[7]ENEL PCA+PCF'!$C23</f>
        <v>169.43719166666702</v>
      </c>
      <c r="I24" s="17">
        <f>+'[8]ENEL PCA+PCF'!$C23</f>
        <v>171.176823333333</v>
      </c>
      <c r="J24" s="17">
        <f>+'[9]ENEL PCA+PCF'!$C23</f>
        <v>168.94848833333401</v>
      </c>
      <c r="K24" s="17">
        <f>+'[10]ENEL PCA+PCF'!$C23</f>
        <v>168.123766666667</v>
      </c>
      <c r="L24" s="17">
        <f>+'[11]ENEL PCA+PCF'!$C23</f>
        <v>160.11566500000001</v>
      </c>
      <c r="M24" s="17">
        <f>+'[12]ENEL PCA+PCF'!$C23</f>
        <v>159.80147666666701</v>
      </c>
      <c r="N24" s="17">
        <f>+'[13]ENEL PCA+PCF'!$C23</f>
        <v>167.76990333333299</v>
      </c>
      <c r="O24" s="17">
        <f>+'[14]ENEL PCA+PCF'!$C23</f>
        <v>169.49881833333299</v>
      </c>
      <c r="P24" s="17">
        <f>+'[15]ENEL PCA+PCF'!$C23</f>
        <v>165.68562</v>
      </c>
      <c r="Q24" s="17">
        <f>+'[16]ENEL PCA+PCF'!$C23</f>
        <v>168.863431666667</v>
      </c>
      <c r="R24" s="17">
        <f>+'[17]ENEL PCA+PCF'!$C23</f>
        <v>166.84264166666702</v>
      </c>
      <c r="S24" s="17">
        <f>+'[18]ENEL PCA+PCF'!$C23</f>
        <v>164.66047166666701</v>
      </c>
      <c r="T24" s="17">
        <f>+'[19]ENEL PCA+PCF'!$C23</f>
        <v>156.25073833333403</v>
      </c>
      <c r="U24" s="17">
        <f>+'[20]ENEL PCA+PCF'!$C23</f>
        <v>167.81404333333299</v>
      </c>
      <c r="V24" s="17">
        <f>+'[21]ENEL PCA+PCF'!$C23</f>
        <v>169.509048333333</v>
      </c>
      <c r="W24" s="17">
        <f>+'[22]ENEL PCA+PCF'!$C23</f>
        <v>171.974633333333</v>
      </c>
      <c r="X24" s="17">
        <f>+'[23]ENEL PCA+PCF'!$C23</f>
        <v>171.292205</v>
      </c>
      <c r="Y24" s="17">
        <f>+'[24]ENEL PCA+PCF'!$C23</f>
        <v>166.62047166666702</v>
      </c>
      <c r="Z24" s="17">
        <f>+'[25]ENEL PCA+PCF'!$C23</f>
        <v>157.49</v>
      </c>
      <c r="AA24" s="17">
        <f>+'[26]ENEL PCA+PCF'!$C23</f>
        <v>154.812355</v>
      </c>
      <c r="AB24" s="17">
        <f>+'[27]ENEL PCA+PCF'!$C23</f>
        <v>166.999378333333</v>
      </c>
      <c r="AC24" s="17">
        <f>+'[28]ENEL PCA+PCF'!$C23</f>
        <v>169.35550499999999</v>
      </c>
      <c r="AD24" s="17">
        <f>+'[29]ENEL PCA+PCF'!$C23</f>
        <v>168.249098333333</v>
      </c>
      <c r="AE24" s="17">
        <f>+'[30]ENEL PCA+PCF'!$C23</f>
        <v>167.99330166666701</v>
      </c>
      <c r="AF24" s="17">
        <f>+'[31]ENEL PCA+PCF'!$C23</f>
        <v>170.43203666666702</v>
      </c>
    </row>
    <row r="25" spans="2:108" ht="20.100000000000001" customHeight="1">
      <c r="B25" s="16">
        <v>0.54166666666666696</v>
      </c>
      <c r="C25" s="17">
        <f>+'[2]ENEL PCA+PCF'!$C24</f>
        <v>171.50381999999999</v>
      </c>
      <c r="D25" s="17">
        <f>+'[3]ENEL PCA+PCF'!$C24</f>
        <v>171.12854999999999</v>
      </c>
      <c r="E25" s="17">
        <f>+'[4]ENEL PCA+PCF'!$C24</f>
        <v>175.27150499999999</v>
      </c>
      <c r="F25" s="17">
        <f>+'[5]ENEL PCA+PCF'!$C24</f>
        <v>165.49</v>
      </c>
      <c r="G25" s="17">
        <f>+'[6]ENEL PCA+PCF'!$C24</f>
        <v>169.03893500000001</v>
      </c>
      <c r="H25" s="17">
        <f>+'[7]ENEL PCA+PCF'!$C24</f>
        <v>171.87535500000001</v>
      </c>
      <c r="I25" s="17">
        <f>+'[8]ENEL PCA+PCF'!$C24</f>
        <v>169.10505166666701</v>
      </c>
      <c r="J25" s="17">
        <f>+'[9]ENEL PCA+PCF'!$C24</f>
        <v>169.13281166666701</v>
      </c>
      <c r="K25" s="17">
        <f>+'[10]ENEL PCA+PCF'!$C24</f>
        <v>168.272346666667</v>
      </c>
      <c r="L25" s="17">
        <f>+'[11]ENEL PCA+PCF'!$C24</f>
        <v>161.37303499999999</v>
      </c>
      <c r="M25" s="17">
        <f>+'[12]ENEL PCA+PCF'!$C24</f>
        <v>164.187906666667</v>
      </c>
      <c r="N25" s="17">
        <f>+'[13]ENEL PCA+PCF'!$C24</f>
        <v>167.74762166666702</v>
      </c>
      <c r="O25" s="17">
        <f>+'[14]ENEL PCA+PCF'!$C24</f>
        <v>167.768133333333</v>
      </c>
      <c r="P25" s="17">
        <f>+'[15]ENEL PCA+PCF'!$C24</f>
        <v>165.704626666667</v>
      </c>
      <c r="Q25" s="17">
        <f>+'[16]ENEL PCA+PCF'!$C24</f>
        <v>166.57276666666701</v>
      </c>
      <c r="R25" s="17">
        <f>+'[17]ENEL PCA+PCF'!$C24</f>
        <v>170.628938333333</v>
      </c>
      <c r="S25" s="17">
        <f>+'[18]ENEL PCA+PCF'!$C24</f>
        <v>158.94454999999999</v>
      </c>
      <c r="T25" s="17">
        <f>+'[19]ENEL PCA+PCF'!$C24</f>
        <v>156.654</v>
      </c>
      <c r="U25" s="17">
        <f>+'[20]ENEL PCA+PCF'!$C24</f>
        <v>168.09806166666598</v>
      </c>
      <c r="V25" s="17">
        <f>+'[21]ENEL PCA+PCF'!$C24</f>
        <v>169.193148333333</v>
      </c>
      <c r="W25" s="17">
        <f>+'[22]ENEL PCA+PCF'!$C24</f>
        <v>169.21034166666701</v>
      </c>
      <c r="X25" s="17">
        <f>+'[23]ENEL PCA+PCF'!$C24</f>
        <v>167.320561666667</v>
      </c>
      <c r="Y25" s="17">
        <f>+'[24]ENEL PCA+PCF'!$C24</f>
        <v>159.01307666666702</v>
      </c>
      <c r="Z25" s="17">
        <f>+'[25]ENEL PCA+PCF'!$C24</f>
        <v>157.49</v>
      </c>
      <c r="AA25" s="17">
        <f>+'[26]ENEL PCA+PCF'!$C24</f>
        <v>154.82168999999999</v>
      </c>
      <c r="AB25" s="17">
        <f>+'[27]ENEL PCA+PCF'!$C24</f>
        <v>167.63158000000001</v>
      </c>
      <c r="AC25" s="17">
        <f>+'[28]ENEL PCA+PCF'!$C24</f>
        <v>170.50922</v>
      </c>
      <c r="AD25" s="17">
        <f>+'[29]ENEL PCA+PCF'!$C24</f>
        <v>169.72704166666702</v>
      </c>
      <c r="AE25" s="17">
        <f>+'[30]ENEL PCA+PCF'!$C24</f>
        <v>168.131638333333</v>
      </c>
      <c r="AF25" s="17">
        <f>+'[31]ENEL PCA+PCF'!$C24</f>
        <v>168.896921666667</v>
      </c>
    </row>
    <row r="26" spans="2:108" ht="20.100000000000001" customHeight="1">
      <c r="B26" s="16">
        <v>0.58333333333333304</v>
      </c>
      <c r="C26" s="17">
        <f>+'[2]ENEL PCA+PCF'!$C25</f>
        <v>171.505863333333</v>
      </c>
      <c r="D26" s="17">
        <f>+'[3]ENEL PCA+PCF'!$C25</f>
        <v>169.36973166666701</v>
      </c>
      <c r="E26" s="17">
        <f>+'[4]ENEL PCA+PCF'!$C25</f>
        <v>165.49</v>
      </c>
      <c r="F26" s="17">
        <f>+'[5]ENEL PCA+PCF'!$C25</f>
        <v>166.83857333333299</v>
      </c>
      <c r="G26" s="17">
        <f>+'[6]ENEL PCA+PCF'!$C25</f>
        <v>169.038643333333</v>
      </c>
      <c r="H26" s="17">
        <f>+'[7]ENEL PCA+PCF'!$C25</f>
        <v>169.85244666666702</v>
      </c>
      <c r="I26" s="17">
        <f>+'[8]ENEL PCA+PCF'!$C25</f>
        <v>169.10212999999999</v>
      </c>
      <c r="J26" s="17">
        <f>+'[9]ENEL PCA+PCF'!$C25</f>
        <v>172.27844999999999</v>
      </c>
      <c r="K26" s="17">
        <f>+'[10]ENEL PCA+PCF'!$C25</f>
        <v>170.13602499999999</v>
      </c>
      <c r="L26" s="17">
        <f>+'[11]ENEL PCA+PCF'!$C25</f>
        <v>167.45343</v>
      </c>
      <c r="M26" s="17">
        <f>+'[12]ENEL PCA+PCF'!$C25</f>
        <v>166.69226</v>
      </c>
      <c r="N26" s="17">
        <f>+'[13]ENEL PCA+PCF'!$C25</f>
        <v>167.77479500000001</v>
      </c>
      <c r="O26" s="17">
        <f>+'[14]ENEL PCA+PCF'!$C25</f>
        <v>167.76573999999999</v>
      </c>
      <c r="P26" s="17">
        <f>+'[15]ENEL PCA+PCF'!$C25</f>
        <v>165.748165</v>
      </c>
      <c r="Q26" s="17">
        <f>+'[16]ENEL PCA+PCF'!$C25</f>
        <v>166.55206166666702</v>
      </c>
      <c r="R26" s="17">
        <f>+'[17]ENEL PCA+PCF'!$C25</f>
        <v>169.26165166666701</v>
      </c>
      <c r="S26" s="17">
        <f>+'[18]ENEL PCA+PCF'!$C25</f>
        <v>160.35980499999999</v>
      </c>
      <c r="T26" s="17">
        <f>+'[19]ENEL PCA+PCF'!$C25</f>
        <v>156.654</v>
      </c>
      <c r="U26" s="17">
        <f>+'[20]ENEL PCA+PCF'!$C25</f>
        <v>168.96434666666701</v>
      </c>
      <c r="V26" s="17">
        <f>+'[21]ENEL PCA+PCF'!$C25</f>
        <v>168.51611</v>
      </c>
      <c r="W26" s="17">
        <f>+'[22]ENEL PCA+PCF'!$C25</f>
        <v>169.18691833333298</v>
      </c>
      <c r="X26" s="17">
        <f>+'[23]ENEL PCA+PCF'!$C25</f>
        <v>168.49646166666599</v>
      </c>
      <c r="Y26" s="17">
        <f>+'[24]ENEL PCA+PCF'!$C25</f>
        <v>159.03638166666701</v>
      </c>
      <c r="Z26" s="17">
        <f>+'[25]ENEL PCA+PCF'!$C25</f>
        <v>156.58858166666701</v>
      </c>
      <c r="AA26" s="17">
        <f>+'[26]ENEL PCA+PCF'!$C25</f>
        <v>156.83676500000001</v>
      </c>
      <c r="AB26" s="17">
        <f>+'[27]ENEL PCA+PCF'!$C25</f>
        <v>168.08762833333299</v>
      </c>
      <c r="AC26" s="17">
        <f>+'[28]ENEL PCA+PCF'!$C25</f>
        <v>168.349326666667</v>
      </c>
      <c r="AD26" s="17">
        <f>+'[29]ENEL PCA+PCF'!$C25</f>
        <v>170.25048166666701</v>
      </c>
      <c r="AE26" s="17">
        <f>+'[30]ENEL PCA+PCF'!$C25</f>
        <v>169.33073833333299</v>
      </c>
      <c r="AF26" s="17">
        <f>+'[31]ENEL PCA+PCF'!$C25</f>
        <v>169.1942</v>
      </c>
    </row>
    <row r="27" spans="2:108" ht="20.100000000000001" customHeight="1">
      <c r="B27" s="16">
        <v>0.625</v>
      </c>
      <c r="C27" s="17">
        <f>+'[2]ENEL PCA+PCF'!$C26</f>
        <v>171.49909</v>
      </c>
      <c r="D27" s="17">
        <f>+'[3]ENEL PCA+PCF'!$C26</f>
        <v>173.91958666666702</v>
      </c>
      <c r="E27" s="17">
        <f>+'[4]ENEL PCA+PCF'!$C26</f>
        <v>165.49</v>
      </c>
      <c r="F27" s="17">
        <f>+'[5]ENEL PCA+PCF'!$C26</f>
        <v>168.58695</v>
      </c>
      <c r="G27" s="17">
        <f>+'[6]ENEL PCA+PCF'!$C26</f>
        <v>169.04473833333299</v>
      </c>
      <c r="H27" s="17">
        <f>+'[7]ENEL PCA+PCF'!$C26</f>
        <v>169.38509666666701</v>
      </c>
      <c r="I27" s="17">
        <f>+'[8]ENEL PCA+PCF'!$C26</f>
        <v>169.214953333333</v>
      </c>
      <c r="J27" s="17">
        <f>+'[9]ENEL PCA+PCF'!$C26</f>
        <v>168.37759500000001</v>
      </c>
      <c r="K27" s="17">
        <f>+'[10]ENEL PCA+PCF'!$C26</f>
        <v>168.35226666666702</v>
      </c>
      <c r="L27" s="17">
        <f>+'[11]ENEL PCA+PCF'!$C26</f>
        <v>160.067915</v>
      </c>
      <c r="M27" s="17">
        <f>+'[12]ENEL PCA+PCF'!$C26</f>
        <v>164.10700666666702</v>
      </c>
      <c r="N27" s="17">
        <f>+'[13]ENEL PCA+PCF'!$C26</f>
        <v>167.77169166666701</v>
      </c>
      <c r="O27" s="17">
        <f>+'[14]ENEL PCA+PCF'!$C26</f>
        <v>167.801111666667</v>
      </c>
      <c r="P27" s="17">
        <f>+'[15]ENEL PCA+PCF'!$C26</f>
        <v>165.80201500000001</v>
      </c>
      <c r="Q27" s="17">
        <f>+'[16]ENEL PCA+PCF'!$C26</f>
        <v>168.263925</v>
      </c>
      <c r="R27" s="17">
        <f>+'[17]ENEL PCA+PCF'!$C26</f>
        <v>169.768611666667</v>
      </c>
      <c r="S27" s="17">
        <f>+'[18]ENEL PCA+PCF'!$C26</f>
        <v>159.82599666666701</v>
      </c>
      <c r="T27" s="17">
        <f>+'[19]ENEL PCA+PCF'!$C26</f>
        <v>156.654</v>
      </c>
      <c r="U27" s="17">
        <f>+'[20]ENEL PCA+PCF'!$C26</f>
        <v>169.188965</v>
      </c>
      <c r="V27" s="17">
        <f>+'[21]ENEL PCA+PCF'!$C26</f>
        <v>167.75336999999999</v>
      </c>
      <c r="W27" s="17">
        <f>+'[22]ENEL PCA+PCF'!$C26</f>
        <v>167.91174833333298</v>
      </c>
      <c r="X27" s="17">
        <f>+'[23]ENEL PCA+PCF'!$C26</f>
        <v>168.35006000000001</v>
      </c>
      <c r="Y27" s="17">
        <f>+'[24]ENEL PCA+PCF'!$C26</f>
        <v>166.73</v>
      </c>
      <c r="Z27" s="17">
        <f>+'[25]ENEL PCA+PCF'!$C26</f>
        <v>157.188525</v>
      </c>
      <c r="AA27" s="17">
        <f>+'[26]ENEL PCA+PCF'!$C26</f>
        <v>155.09025333333298</v>
      </c>
      <c r="AB27" s="17">
        <f>+'[27]ENEL PCA+PCF'!$C26</f>
        <v>169.53416666666701</v>
      </c>
      <c r="AC27" s="17">
        <f>+'[28]ENEL PCA+PCF'!$C26</f>
        <v>168.871518333333</v>
      </c>
      <c r="AD27" s="17">
        <f>+'[29]ENEL PCA+PCF'!$C26</f>
        <v>167.175473333333</v>
      </c>
      <c r="AE27" s="17">
        <f>+'[30]ENEL PCA+PCF'!$C26</f>
        <v>169.85374166666702</v>
      </c>
      <c r="AF27" s="17">
        <f>+'[31]ENEL PCA+PCF'!$C26</f>
        <v>168.64486833333299</v>
      </c>
    </row>
    <row r="28" spans="2:108" ht="20.100000000000001" customHeight="1">
      <c r="B28" s="16">
        <v>0.66666666666666696</v>
      </c>
      <c r="C28" s="17">
        <f>+'[2]ENEL PCA+PCF'!$C27</f>
        <v>171.499</v>
      </c>
      <c r="D28" s="17">
        <f>+'[3]ENEL PCA+PCF'!$C27</f>
        <v>166.11222000000001</v>
      </c>
      <c r="E28" s="17">
        <f>+'[4]ENEL PCA+PCF'!$C27</f>
        <v>165.49</v>
      </c>
      <c r="F28" s="17">
        <f>+'[5]ENEL PCA+PCF'!$C27</f>
        <v>165.49</v>
      </c>
      <c r="G28" s="17">
        <f>+'[6]ENEL PCA+PCF'!$C27</f>
        <v>169.05292666666702</v>
      </c>
      <c r="H28" s="17">
        <f>+'[7]ENEL PCA+PCF'!$C27</f>
        <v>169.04191666666702</v>
      </c>
      <c r="I28" s="17">
        <f>+'[8]ENEL PCA+PCF'!$C27</f>
        <v>169.24845999999999</v>
      </c>
      <c r="J28" s="17">
        <f>+'[9]ENEL PCA+PCF'!$C27</f>
        <v>168.404495</v>
      </c>
      <c r="K28" s="17">
        <f>+'[10]ENEL PCA+PCF'!$C27</f>
        <v>170.45801666666702</v>
      </c>
      <c r="L28" s="17">
        <f>+'[11]ENEL PCA+PCF'!$C27</f>
        <v>160.099065</v>
      </c>
      <c r="M28" s="17">
        <f>+'[12]ENEL PCA+PCF'!$C27</f>
        <v>160.832666666667</v>
      </c>
      <c r="N28" s="17">
        <f>+'[13]ENEL PCA+PCF'!$C27</f>
        <v>167.766856666667</v>
      </c>
      <c r="O28" s="17">
        <f>+'[14]ENEL PCA+PCF'!$C27</f>
        <v>170.03603666666598</v>
      </c>
      <c r="P28" s="17">
        <f>+'[15]ENEL PCA+PCF'!$C27</f>
        <v>165.81241666666702</v>
      </c>
      <c r="Q28" s="17">
        <f>+'[16]ENEL PCA+PCF'!$C27</f>
        <v>168.69949</v>
      </c>
      <c r="R28" s="17">
        <f>+'[17]ENEL PCA+PCF'!$C27</f>
        <v>169.313318333333</v>
      </c>
      <c r="S28" s="17">
        <f>+'[18]ENEL PCA+PCF'!$C27</f>
        <v>157.578213333333</v>
      </c>
      <c r="T28" s="17">
        <f>+'[19]ENEL PCA+PCF'!$C27</f>
        <v>156.654</v>
      </c>
      <c r="U28" s="17">
        <f>+'[20]ENEL PCA+PCF'!$C27</f>
        <v>168.50254833333298</v>
      </c>
      <c r="V28" s="17">
        <f>+'[21]ENEL PCA+PCF'!$C27</f>
        <v>168.175678333333</v>
      </c>
      <c r="W28" s="17">
        <f>+'[22]ENEL PCA+PCF'!$C27</f>
        <v>167.72941</v>
      </c>
      <c r="X28" s="17">
        <f>+'[23]ENEL PCA+PCF'!$C27</f>
        <v>166.74239</v>
      </c>
      <c r="Y28" s="17">
        <f>+'[24]ENEL PCA+PCF'!$C27</f>
        <v>166.73</v>
      </c>
      <c r="Z28" s="17">
        <f>+'[25]ENEL PCA+PCF'!$C27</f>
        <v>157.38231666666701</v>
      </c>
      <c r="AA28" s="17">
        <f>+'[26]ENEL PCA+PCF'!$C27</f>
        <v>152.585653333333</v>
      </c>
      <c r="AB28" s="17">
        <f>+'[27]ENEL PCA+PCF'!$C27</f>
        <v>168.171758333333</v>
      </c>
      <c r="AC28" s="17">
        <f>+'[28]ENEL PCA+PCF'!$C27</f>
        <v>168.200328333333</v>
      </c>
      <c r="AD28" s="17">
        <f>+'[29]ENEL PCA+PCF'!$C27</f>
        <v>167.15261833333298</v>
      </c>
      <c r="AE28" s="17">
        <f>+'[30]ENEL PCA+PCF'!$C27</f>
        <v>168.254706666667</v>
      </c>
      <c r="AF28" s="17">
        <f>+'[31]ENEL PCA+PCF'!$C27</f>
        <v>168.26869833333299</v>
      </c>
    </row>
    <row r="29" spans="2:108" ht="20.100000000000001" customHeight="1">
      <c r="B29" s="16">
        <v>0.70833333333333304</v>
      </c>
      <c r="C29" s="17">
        <f>+'[2]ENEL PCA+PCF'!$C28</f>
        <v>175.610698333333</v>
      </c>
      <c r="D29" s="17">
        <f>+'[3]ENEL PCA+PCF'!$C28</f>
        <v>165.49</v>
      </c>
      <c r="E29" s="17">
        <f>+'[4]ENEL PCA+PCF'!$C28</f>
        <v>165.49</v>
      </c>
      <c r="F29" s="17">
        <f>+'[5]ENEL PCA+PCF'!$C28</f>
        <v>165.49</v>
      </c>
      <c r="G29" s="17">
        <f>+'[6]ENEL PCA+PCF'!$C28</f>
        <v>169.584816666667</v>
      </c>
      <c r="H29" s="17">
        <f>+'[7]ENEL PCA+PCF'!$C28</f>
        <v>168.985518333333</v>
      </c>
      <c r="I29" s="17">
        <f>+'[8]ENEL PCA+PCF'!$C28</f>
        <v>170.80376999999999</v>
      </c>
      <c r="J29" s="17">
        <f>+'[9]ENEL PCA+PCF'!$C28</f>
        <v>172.11126666666701</v>
      </c>
      <c r="K29" s="17">
        <f>+'[10]ENEL PCA+PCF'!$C28</f>
        <v>168.65330333333299</v>
      </c>
      <c r="L29" s="17">
        <f>+'[11]ENEL PCA+PCF'!$C28</f>
        <v>160.08699833333299</v>
      </c>
      <c r="M29" s="17">
        <f>+'[12]ENEL PCA+PCF'!$C28</f>
        <v>161.01159166666702</v>
      </c>
      <c r="N29" s="17">
        <f>+'[13]ENEL PCA+PCF'!$C28</f>
        <v>167.719561666667</v>
      </c>
      <c r="O29" s="17">
        <f>+'[14]ENEL PCA+PCF'!$C28</f>
        <v>176.06838166666699</v>
      </c>
      <c r="P29" s="17">
        <f>+'[15]ENEL PCA+PCF'!$C28</f>
        <v>167.428225</v>
      </c>
      <c r="Q29" s="17">
        <f>+'[16]ENEL PCA+PCF'!$C28</f>
        <v>167.95123000000001</v>
      </c>
      <c r="R29" s="17">
        <f>+'[17]ENEL PCA+PCF'!$C28</f>
        <v>171.01806833333299</v>
      </c>
      <c r="S29" s="17">
        <f>+'[18]ENEL PCA+PCF'!$C28</f>
        <v>157.78570833333299</v>
      </c>
      <c r="T29" s="17">
        <f>+'[19]ENEL PCA+PCF'!$C28</f>
        <v>156.58662166666701</v>
      </c>
      <c r="U29" s="17">
        <f>+'[20]ENEL PCA+PCF'!$C28</f>
        <v>162.83671166666701</v>
      </c>
      <c r="V29" s="17">
        <f>+'[21]ENEL PCA+PCF'!$C28</f>
        <v>168.182543333333</v>
      </c>
      <c r="W29" s="17">
        <f>+'[22]ENEL PCA+PCF'!$C28</f>
        <v>168.98526833333298</v>
      </c>
      <c r="X29" s="17">
        <f>+'[23]ENEL PCA+PCF'!$C28</f>
        <v>162.57339999999999</v>
      </c>
      <c r="Y29" s="17">
        <f>+'[24]ENEL PCA+PCF'!$C28</f>
        <v>159.01348166666702</v>
      </c>
      <c r="Z29" s="17">
        <f>+'[25]ENEL PCA+PCF'!$C28</f>
        <v>157.198771666667</v>
      </c>
      <c r="AA29" s="17">
        <f>+'[26]ENEL PCA+PCF'!$C28</f>
        <v>152.33885833333298</v>
      </c>
      <c r="AB29" s="17">
        <f>+'[27]ENEL PCA+PCF'!$C28</f>
        <v>168.292666666667</v>
      </c>
      <c r="AC29" s="17">
        <f>+'[28]ENEL PCA+PCF'!$C28</f>
        <v>168.20529666666701</v>
      </c>
      <c r="AD29" s="17">
        <f>+'[29]ENEL PCA+PCF'!$C28</f>
        <v>167.19130166666702</v>
      </c>
      <c r="AE29" s="17">
        <f>+'[30]ENEL PCA+PCF'!$C28</f>
        <v>170.47105500000001</v>
      </c>
      <c r="AF29" s="17">
        <f>+'[31]ENEL PCA+PCF'!$C28</f>
        <v>168.05750166666701</v>
      </c>
    </row>
    <row r="30" spans="2:108" ht="20.100000000000001" customHeight="1">
      <c r="B30" s="16">
        <v>0.75</v>
      </c>
      <c r="C30" s="17">
        <f>+'[2]ENEL PCA+PCF'!$C29</f>
        <v>173.28490333333301</v>
      </c>
      <c r="D30" s="17">
        <f>+'[3]ENEL PCA+PCF'!$C29</f>
        <v>171.09656166666701</v>
      </c>
      <c r="E30" s="17">
        <f>+'[4]ENEL PCA+PCF'!$C29</f>
        <v>172.48413833333299</v>
      </c>
      <c r="F30" s="17">
        <f>+'[5]ENEL PCA+PCF'!$C29</f>
        <v>173.94686666666701</v>
      </c>
      <c r="G30" s="17">
        <f>+'[6]ENEL PCA+PCF'!$C29</f>
        <v>169.187725</v>
      </c>
      <c r="H30" s="17">
        <f>+'[7]ENEL PCA+PCF'!$C29</f>
        <v>168.96095</v>
      </c>
      <c r="I30" s="17">
        <f>+'[8]ENEL PCA+PCF'!$C29</f>
        <v>170.02540166666699</v>
      </c>
      <c r="J30" s="17">
        <f>+'[9]ENEL PCA+PCF'!$C29</f>
        <v>172.558156666667</v>
      </c>
      <c r="K30" s="17">
        <f>+'[10]ENEL PCA+PCF'!$C29</f>
        <v>173.43544333333298</v>
      </c>
      <c r="L30" s="17">
        <f>+'[11]ENEL PCA+PCF'!$C29</f>
        <v>171.83221166666701</v>
      </c>
      <c r="M30" s="17">
        <f>+'[12]ENEL PCA+PCF'!$C29</f>
        <v>169.11136500000001</v>
      </c>
      <c r="N30" s="17">
        <f>+'[13]ENEL PCA+PCF'!$C29</f>
        <v>167.69806333333298</v>
      </c>
      <c r="O30" s="17">
        <f>+'[14]ENEL PCA+PCF'!$C29</f>
        <v>173.131181666667</v>
      </c>
      <c r="P30" s="17">
        <f>+'[15]ENEL PCA+PCF'!$C29</f>
        <v>176.37818999999999</v>
      </c>
      <c r="Q30" s="17">
        <f>+'[16]ENEL PCA+PCF'!$C29</f>
        <v>168.20341999999999</v>
      </c>
      <c r="R30" s="17">
        <f>+'[17]ENEL PCA+PCF'!$C29</f>
        <v>168.52296833333298</v>
      </c>
      <c r="S30" s="17">
        <f>+'[18]ENEL PCA+PCF'!$C29</f>
        <v>166.48796833333299</v>
      </c>
      <c r="T30" s="17">
        <f>+'[19]ENEL PCA+PCF'!$C29</f>
        <v>176.28904833333402</v>
      </c>
      <c r="U30" s="17">
        <f>+'[20]ENEL PCA+PCF'!$C29</f>
        <v>164.60056333333299</v>
      </c>
      <c r="V30" s="17">
        <f>+'[21]ENEL PCA+PCF'!$C29</f>
        <v>168.97053</v>
      </c>
      <c r="W30" s="17">
        <f>+'[22]ENEL PCA+PCF'!$C29</f>
        <v>169.03961333333299</v>
      </c>
      <c r="X30" s="17">
        <f>+'[23]ENEL PCA+PCF'!$C29</f>
        <v>168.19548166666701</v>
      </c>
      <c r="Y30" s="17">
        <f>+'[24]ENEL PCA+PCF'!$C29</f>
        <v>159.01995333333298</v>
      </c>
      <c r="Z30" s="17">
        <f>+'[25]ENEL PCA+PCF'!$C29</f>
        <v>160.084053333333</v>
      </c>
      <c r="AA30" s="17">
        <f>+'[26]ENEL PCA+PCF'!$C29</f>
        <v>163.70660166666701</v>
      </c>
      <c r="AB30" s="17">
        <f>+'[27]ENEL PCA+PCF'!$C29</f>
        <v>171.109528333333</v>
      </c>
      <c r="AC30" s="17">
        <f>+'[28]ENEL PCA+PCF'!$C29</f>
        <v>168.18589499999999</v>
      </c>
      <c r="AD30" s="17">
        <f>+'[29]ENEL PCA+PCF'!$C29</f>
        <v>173.20757166666701</v>
      </c>
      <c r="AE30" s="17">
        <f>+'[30]ENEL PCA+PCF'!$C29</f>
        <v>171.135156666667</v>
      </c>
      <c r="AF30" s="17">
        <f>+'[31]ENEL PCA+PCF'!$C29</f>
        <v>168.28301999999999</v>
      </c>
    </row>
    <row r="31" spans="2:108" ht="20.100000000000001" customHeight="1">
      <c r="B31" s="16">
        <v>0.79166666666666696</v>
      </c>
      <c r="C31" s="17">
        <f>+'[2]ENEL PCA+PCF'!$C30</f>
        <v>171.467661666667</v>
      </c>
      <c r="D31" s="17">
        <f>+'[3]ENEL PCA+PCF'!$C30</f>
        <v>170.41165333333299</v>
      </c>
      <c r="E31" s="17">
        <f>+'[4]ENEL PCA+PCF'!$C30</f>
        <v>177.493801666667</v>
      </c>
      <c r="F31" s="17">
        <f>+'[5]ENEL PCA+PCF'!$C30</f>
        <v>169.49822499999999</v>
      </c>
      <c r="G31" s="17">
        <f>+'[6]ENEL PCA+PCF'!$C30</f>
        <v>169.135768333333</v>
      </c>
      <c r="H31" s="17">
        <f>+'[7]ENEL PCA+PCF'!$C30</f>
        <v>169.037393333333</v>
      </c>
      <c r="I31" s="17">
        <f>+'[8]ENEL PCA+PCF'!$C30</f>
        <v>169.05757500000001</v>
      </c>
      <c r="J31" s="17">
        <f>+'[9]ENEL PCA+PCF'!$C30</f>
        <v>169.51014166666701</v>
      </c>
      <c r="K31" s="17">
        <f>+'[10]ENEL PCA+PCF'!$C30</f>
        <v>168.82505614035099</v>
      </c>
      <c r="L31" s="17">
        <f>+'[11]ENEL PCA+PCF'!$C30</f>
        <v>168.35925333333299</v>
      </c>
      <c r="M31" s="17">
        <f>+'[12]ENEL PCA+PCF'!$C30</f>
        <v>169.02167333333298</v>
      </c>
      <c r="N31" s="17">
        <f>+'[13]ENEL PCA+PCF'!$C30</f>
        <v>167.79497166666701</v>
      </c>
      <c r="O31" s="17">
        <f>+'[14]ENEL PCA+PCF'!$C30</f>
        <v>167.78525166666699</v>
      </c>
      <c r="P31" s="17">
        <f>+'[15]ENEL PCA+PCF'!$C30</f>
        <v>173.263071666667</v>
      </c>
      <c r="Q31" s="17">
        <f>+'[16]ENEL PCA+PCF'!$C30</f>
        <v>166.73699999999999</v>
      </c>
      <c r="R31" s="17">
        <f>+'[17]ENEL PCA+PCF'!$C30</f>
        <v>168.41644666666701</v>
      </c>
      <c r="S31" s="17">
        <f>+'[18]ENEL PCA+PCF'!$C30</f>
        <v>166.20971499999999</v>
      </c>
      <c r="T31" s="17">
        <f>+'[19]ENEL PCA+PCF'!$C30</f>
        <v>165.62</v>
      </c>
      <c r="U31" s="17">
        <f>+'[20]ENEL PCA+PCF'!$C30</f>
        <v>166.85027666666599</v>
      </c>
      <c r="V31" s="17">
        <f>+'[21]ENEL PCA+PCF'!$C30</f>
        <v>171.17391499999999</v>
      </c>
      <c r="W31" s="17">
        <f>+'[22]ENEL PCA+PCF'!$C30</f>
        <v>168.6208</v>
      </c>
      <c r="X31" s="17">
        <f>+'[23]ENEL PCA+PCF'!$C30</f>
        <v>168.33920666666597</v>
      </c>
      <c r="Y31" s="17">
        <f>+'[24]ENEL PCA+PCF'!$C30</f>
        <v>159.01381000000001</v>
      </c>
      <c r="Z31" s="17">
        <f>+'[25]ENEL PCA+PCF'!$C30</f>
        <v>159.51593500000001</v>
      </c>
      <c r="AA31" s="17">
        <f>+'[26]ENEL PCA+PCF'!$C30</f>
        <v>166.731513333333</v>
      </c>
      <c r="AB31" s="17">
        <f>+'[27]ENEL PCA+PCF'!$C30</f>
        <v>169.338801666667</v>
      </c>
      <c r="AC31" s="17">
        <f>+'[28]ENEL PCA+PCF'!$C30</f>
        <v>169.799546666667</v>
      </c>
      <c r="AD31" s="17">
        <f>+'[29]ENEL PCA+PCF'!$C30</f>
        <v>168.26728</v>
      </c>
      <c r="AE31" s="17">
        <f>+'[30]ENEL PCA+PCF'!$C30</f>
        <v>169.33670833333298</v>
      </c>
      <c r="AF31" s="17">
        <f>+'[31]ENEL PCA+PCF'!$C30</f>
        <v>166.94479833333298</v>
      </c>
      <c r="DD31" s="18"/>
    </row>
    <row r="32" spans="2:108" ht="20.100000000000001" customHeight="1">
      <c r="B32" s="16">
        <v>0.83333333333333304</v>
      </c>
      <c r="C32" s="17">
        <f>+'[2]ENEL PCA+PCF'!$C31</f>
        <v>171.36829</v>
      </c>
      <c r="D32" s="17">
        <f>+'[3]ENEL PCA+PCF'!$C31</f>
        <v>170.357828333333</v>
      </c>
      <c r="E32" s="17">
        <f>+'[4]ENEL PCA+PCF'!$C31</f>
        <v>173.56804</v>
      </c>
      <c r="F32" s="17">
        <f>+'[5]ENEL PCA+PCF'!$C31</f>
        <v>171.833971666667</v>
      </c>
      <c r="G32" s="17">
        <f>+'[6]ENEL PCA+PCF'!$C31</f>
        <v>171.835186666667</v>
      </c>
      <c r="H32" s="17">
        <f>+'[7]ENEL PCA+PCF'!$C31</f>
        <v>169.03771499999999</v>
      </c>
      <c r="I32" s="17">
        <f>+'[8]ENEL PCA+PCF'!$C31</f>
        <v>173.387143333333</v>
      </c>
      <c r="J32" s="17">
        <f>+'[9]ENEL PCA+PCF'!$C31</f>
        <v>172.635003333333</v>
      </c>
      <c r="K32" s="17">
        <f>+'[10]ENEL PCA+PCF'!$C31</f>
        <v>172.06700384615399</v>
      </c>
      <c r="L32" s="17">
        <f>+'[11]ENEL PCA+PCF'!$C31</f>
        <v>170.78830833333299</v>
      </c>
      <c r="M32" s="17">
        <f>+'[12]ENEL PCA+PCF'!$C31</f>
        <v>170.237128333333</v>
      </c>
      <c r="N32" s="17">
        <f>+'[13]ENEL PCA+PCF'!$C31</f>
        <v>168.339098333333</v>
      </c>
      <c r="O32" s="17">
        <f>+'[14]ENEL PCA+PCF'!$C31</f>
        <v>169.26162666666701</v>
      </c>
      <c r="P32" s="17">
        <f>+'[15]ENEL PCA+PCF'!$C31</f>
        <v>165.998973333333</v>
      </c>
      <c r="Q32" s="17">
        <f>+'[16]ENEL PCA+PCF'!$C31</f>
        <v>168.438193333333</v>
      </c>
      <c r="R32" s="17">
        <f>+'[17]ENEL PCA+PCF'!$C31</f>
        <v>167.28069333333301</v>
      </c>
      <c r="S32" s="17">
        <f>+'[18]ENEL PCA+PCF'!$C31</f>
        <v>168.06743166666701</v>
      </c>
      <c r="T32" s="17">
        <f>+'[19]ENEL PCA+PCF'!$C31</f>
        <v>165.62</v>
      </c>
      <c r="U32" s="17">
        <f>+'[20]ENEL PCA+PCF'!$C31</f>
        <v>170.31118666666598</v>
      </c>
      <c r="V32" s="17">
        <f>+'[21]ENEL PCA+PCF'!$C31</f>
        <v>170.78619166666701</v>
      </c>
      <c r="W32" s="17">
        <f>+'[22]ENEL PCA+PCF'!$C31</f>
        <v>168.525115</v>
      </c>
      <c r="X32" s="17">
        <f>+'[23]ENEL PCA+PCF'!$C31</f>
        <v>166.73</v>
      </c>
      <c r="Y32" s="17">
        <f>+'[24]ENEL PCA+PCF'!$C31</f>
        <v>161.296586666667</v>
      </c>
      <c r="Z32" s="17">
        <f>+'[25]ENEL PCA+PCF'!$C31</f>
        <v>160.832246666667</v>
      </c>
      <c r="AA32" s="17">
        <f>+'[26]ENEL PCA+PCF'!$C31</f>
        <v>166.865201666666</v>
      </c>
      <c r="AB32" s="17">
        <f>+'[27]ENEL PCA+PCF'!$C31</f>
        <v>170.855435</v>
      </c>
      <c r="AC32" s="17">
        <f>+'[28]ENEL PCA+PCF'!$C31</f>
        <v>167.30626000000001</v>
      </c>
      <c r="AD32" s="17">
        <f>+'[29]ENEL PCA+PCF'!$C31</f>
        <v>170.29802333333299</v>
      </c>
      <c r="AE32" s="17">
        <f>+'[30]ENEL PCA+PCF'!$C31</f>
        <v>170.40105666666702</v>
      </c>
      <c r="AF32" s="17">
        <f>+'[31]ENEL PCA+PCF'!$C31</f>
        <v>168.83558500000001</v>
      </c>
    </row>
    <row r="33" spans="2:62" ht="20.100000000000001" customHeight="1">
      <c r="B33" s="16">
        <v>0.875</v>
      </c>
      <c r="C33" s="17">
        <f>+'[2]ENEL PCA+PCF'!$C32</f>
        <v>175.55516666666702</v>
      </c>
      <c r="D33" s="17">
        <f>+'[3]ENEL PCA+PCF'!$C32</f>
        <v>171.702278333333</v>
      </c>
      <c r="E33" s="17">
        <f>+'[4]ENEL PCA+PCF'!$C32</f>
        <v>172.665263333333</v>
      </c>
      <c r="F33" s="17">
        <f>+'[5]ENEL PCA+PCF'!$C32</f>
        <v>169.43459999999999</v>
      </c>
      <c r="G33" s="17">
        <f>+'[6]ENEL PCA+PCF'!$C32</f>
        <v>170.76509166666702</v>
      </c>
      <c r="H33" s="17">
        <f>+'[7]ENEL PCA+PCF'!$C32</f>
        <v>171.48461</v>
      </c>
      <c r="I33" s="17">
        <f>+'[8]ENEL PCA+PCF'!$C32</f>
        <v>172.65489666666701</v>
      </c>
      <c r="J33" s="17">
        <f>+'[9]ENEL PCA+PCF'!$C32</f>
        <v>171.61280666666701</v>
      </c>
      <c r="K33" s="17">
        <f>+'[10]ENEL PCA+PCF'!$C32</f>
        <v>170.943285</v>
      </c>
      <c r="L33" s="17">
        <f>+'[11]ENEL PCA+PCF'!$C32</f>
        <v>166.87</v>
      </c>
      <c r="M33" s="17">
        <f>+'[12]ENEL PCA+PCF'!$C32</f>
        <v>170.60005333333299</v>
      </c>
      <c r="N33" s="17">
        <f>+'[13]ENEL PCA+PCF'!$C32</f>
        <v>169.04070666666701</v>
      </c>
      <c r="O33" s="17">
        <f>+'[14]ENEL PCA+PCF'!$C32</f>
        <v>175.88637333333298</v>
      </c>
      <c r="P33" s="17">
        <f>+'[15]ENEL PCA+PCF'!$C32</f>
        <v>168.33122333333299</v>
      </c>
      <c r="Q33" s="17">
        <f>+'[16]ENEL PCA+PCF'!$C32</f>
        <v>166.99216999999999</v>
      </c>
      <c r="R33" s="17">
        <f>+'[17]ENEL PCA+PCF'!$C32</f>
        <v>167.097825</v>
      </c>
      <c r="S33" s="17">
        <f>+'[18]ENEL PCA+PCF'!$C32</f>
        <v>165.39556833333299</v>
      </c>
      <c r="T33" s="17">
        <f>+'[19]ENEL PCA+PCF'!$C32</f>
        <v>157.31274500000001</v>
      </c>
      <c r="U33" s="17">
        <f>+'[20]ENEL PCA+PCF'!$C32</f>
        <v>168.54982999999999</v>
      </c>
      <c r="V33" s="17">
        <f>+'[21]ENEL PCA+PCF'!$C32</f>
        <v>171.14534</v>
      </c>
      <c r="W33" s="17">
        <f>+'[22]ENEL PCA+PCF'!$C32</f>
        <v>165.14067</v>
      </c>
      <c r="X33" s="17">
        <f>+'[23]ENEL PCA+PCF'!$C32</f>
        <v>169.15534666666599</v>
      </c>
      <c r="Y33" s="17">
        <f>+'[24]ENEL PCA+PCF'!$C32</f>
        <v>164.032993333333</v>
      </c>
      <c r="Z33" s="17">
        <f>+'[25]ENEL PCA+PCF'!$C32</f>
        <v>157.906223333333</v>
      </c>
      <c r="AA33" s="17">
        <f>+'[26]ENEL PCA+PCF'!$C32</f>
        <v>158.014948333333</v>
      </c>
      <c r="AB33" s="17">
        <f>+'[27]ENEL PCA+PCF'!$C32</f>
        <v>173.54931166666699</v>
      </c>
      <c r="AC33" s="17">
        <f>+'[28]ENEL PCA+PCF'!$C32</f>
        <v>172.60473833333299</v>
      </c>
      <c r="AD33" s="17">
        <f>+'[29]ENEL PCA+PCF'!$C32</f>
        <v>171.416973333333</v>
      </c>
      <c r="AE33" s="17">
        <f>+'[30]ENEL PCA+PCF'!$C32</f>
        <v>168.87166500000001</v>
      </c>
      <c r="AF33" s="17">
        <f>+'[31]ENEL PCA+PCF'!$C32</f>
        <v>165.916073333333</v>
      </c>
    </row>
    <row r="34" spans="2:62" ht="20.100000000000001" customHeight="1">
      <c r="B34" s="16">
        <v>0.91666666666666696</v>
      </c>
      <c r="C34" s="17">
        <f>+'[2]ENEL PCA+PCF'!$C33</f>
        <v>174.585553333333</v>
      </c>
      <c r="D34" s="17">
        <f>+'[3]ENEL PCA+PCF'!$C33</f>
        <v>173.75242333333298</v>
      </c>
      <c r="E34" s="17">
        <f>+'[4]ENEL PCA+PCF'!$C33</f>
        <v>168.29414</v>
      </c>
      <c r="F34" s="17">
        <f>+'[5]ENEL PCA+PCF'!$C33</f>
        <v>165.49</v>
      </c>
      <c r="G34" s="17">
        <f>+'[6]ENEL PCA+PCF'!$C33</f>
        <v>169.99718833333299</v>
      </c>
      <c r="H34" s="17">
        <f>+'[7]ENEL PCA+PCF'!$C33</f>
        <v>171.65110999999999</v>
      </c>
      <c r="I34" s="17">
        <f>+'[8]ENEL PCA+PCF'!$C33</f>
        <v>166.87</v>
      </c>
      <c r="J34" s="17">
        <f>+'[9]ENEL PCA+PCF'!$C33</f>
        <v>167.93134333333299</v>
      </c>
      <c r="K34" s="17">
        <f>+'[10]ENEL PCA+PCF'!$C33</f>
        <v>166.87</v>
      </c>
      <c r="L34" s="17">
        <f>+'[11]ENEL PCA+PCF'!$C33</f>
        <v>168.23754333333298</v>
      </c>
      <c r="M34" s="17">
        <f>+'[12]ENEL PCA+PCF'!$C33</f>
        <v>166.87</v>
      </c>
      <c r="N34" s="17">
        <f>+'[13]ENEL PCA+PCF'!$C33</f>
        <v>171.29218333333299</v>
      </c>
      <c r="O34" s="17">
        <f>+'[14]ENEL PCA+PCF'!$C33</f>
        <v>178.02308500000001</v>
      </c>
      <c r="P34" s="17">
        <f>+'[15]ENEL PCA+PCF'!$C33</f>
        <v>166.552803333333</v>
      </c>
      <c r="Q34" s="17">
        <f>+'[16]ENEL PCA+PCF'!$C33</f>
        <v>169.247786666667</v>
      </c>
      <c r="R34" s="17">
        <f>+'[17]ENEL PCA+PCF'!$C33</f>
        <v>167.31410500000001</v>
      </c>
      <c r="S34" s="17">
        <f>+'[18]ENEL PCA+PCF'!$C33</f>
        <v>159.57824333333301</v>
      </c>
      <c r="T34" s="17">
        <f>+'[19]ENEL PCA+PCF'!$C33</f>
        <v>168.39566500000001</v>
      </c>
      <c r="U34" s="17">
        <f>+'[20]ENEL PCA+PCF'!$C33</f>
        <v>158.131091666667</v>
      </c>
      <c r="V34" s="17">
        <f>+'[21]ENEL PCA+PCF'!$C33</f>
        <v>164.89702500000001</v>
      </c>
      <c r="W34" s="17">
        <f>+'[22]ENEL PCA+PCF'!$C33</f>
        <v>157.365663333333</v>
      </c>
      <c r="X34" s="17">
        <f>+'[23]ENEL PCA+PCF'!$C33</f>
        <v>157.48722000000001</v>
      </c>
      <c r="Y34" s="17">
        <f>+'[24]ENEL PCA+PCF'!$C33</f>
        <v>157.32951666666702</v>
      </c>
      <c r="Z34" s="17">
        <f>+'[25]ENEL PCA+PCF'!$C33</f>
        <v>157.26469333333299</v>
      </c>
      <c r="AA34" s="17">
        <f>+'[26]ENEL PCA+PCF'!$C33</f>
        <v>157.613233333333</v>
      </c>
      <c r="AB34" s="17">
        <f>+'[27]ENEL PCA+PCF'!$C33</f>
        <v>165.35601</v>
      </c>
      <c r="AC34" s="17">
        <f>+'[28]ENEL PCA+PCF'!$C33</f>
        <v>164.29622000000001</v>
      </c>
      <c r="AD34" s="17">
        <f>+'[29]ENEL PCA+PCF'!$C33</f>
        <v>164.23781</v>
      </c>
      <c r="AE34" s="17">
        <f>+'[30]ENEL PCA+PCF'!$C33</f>
        <v>168.49664999999999</v>
      </c>
      <c r="AF34" s="17">
        <f>+'[31]ENEL PCA+PCF'!$C33</f>
        <v>169.60215833333299</v>
      </c>
    </row>
    <row r="35" spans="2:62" ht="20.100000000000001" customHeight="1">
      <c r="B35" s="16">
        <v>0.95833333333333304</v>
      </c>
      <c r="C35" s="17">
        <f>+'[2]ENEL PCA+PCF'!$C34</f>
        <v>166.813166666667</v>
      </c>
      <c r="D35" s="17">
        <f>+'[3]ENEL PCA+PCF'!$C34</f>
        <v>168.045488333333</v>
      </c>
      <c r="E35" s="17">
        <f>+'[4]ENEL PCA+PCF'!$C34</f>
        <v>162.75624666666701</v>
      </c>
      <c r="F35" s="17">
        <f>+'[5]ENEL PCA+PCF'!$C34</f>
        <v>164.50337666666701</v>
      </c>
      <c r="G35" s="17">
        <f>+'[6]ENEL PCA+PCF'!$C34</f>
        <v>159.81878666666699</v>
      </c>
      <c r="H35" s="17">
        <f>+'[7]ENEL PCA+PCF'!$C34</f>
        <v>159.69371000000001</v>
      </c>
      <c r="I35" s="17">
        <f>+'[8]ENEL PCA+PCF'!$C34</f>
        <v>160.11500333333299</v>
      </c>
      <c r="J35" s="17">
        <f>+'[9]ENEL PCA+PCF'!$C34</f>
        <v>162.02544</v>
      </c>
      <c r="K35" s="17">
        <f>+'[10]ENEL PCA+PCF'!$C34</f>
        <v>165.66105999999999</v>
      </c>
      <c r="L35" s="17">
        <f>+'[11]ENEL PCA+PCF'!$C34</f>
        <v>166.646805</v>
      </c>
      <c r="M35" s="17">
        <f>+'[12]ENEL PCA+PCF'!$C34</f>
        <v>167.40415833333299</v>
      </c>
      <c r="N35" s="17">
        <f>+'[13]ENEL PCA+PCF'!$C34</f>
        <v>169.98682666666701</v>
      </c>
      <c r="O35" s="17">
        <f>+'[14]ENEL PCA+PCF'!$C34</f>
        <v>165.73114000000001</v>
      </c>
      <c r="P35" s="17">
        <f>+'[15]ENEL PCA+PCF'!$C34</f>
        <v>157.08553000000001</v>
      </c>
      <c r="Q35" s="17">
        <f>+'[16]ENEL PCA+PCF'!$C34</f>
        <v>165.08021666666701</v>
      </c>
      <c r="R35" s="17">
        <f>+'[17]ENEL PCA+PCF'!$C34</f>
        <v>159.552345</v>
      </c>
      <c r="S35" s="17">
        <f>+'[18]ENEL PCA+PCF'!$C34</f>
        <v>157.51618500000001</v>
      </c>
      <c r="T35" s="17">
        <f>+'[19]ENEL PCA+PCF'!$C34</f>
        <v>154.061868333333</v>
      </c>
      <c r="U35" s="17">
        <f>+'[20]ENEL PCA+PCF'!$C34</f>
        <v>157.302028333333</v>
      </c>
      <c r="V35" s="17">
        <f>+'[21]ENEL PCA+PCF'!$C34</f>
        <v>156.92691833333299</v>
      </c>
      <c r="W35" s="17">
        <f>+'[22]ENEL PCA+PCF'!$C34</f>
        <v>160.19167833333299</v>
      </c>
      <c r="X35" s="17">
        <f>+'[23]ENEL PCA+PCF'!$C34</f>
        <v>159.44490166666702</v>
      </c>
      <c r="Y35" s="17">
        <f>+'[24]ENEL PCA+PCF'!$C34</f>
        <v>160.27341000000001</v>
      </c>
      <c r="Z35" s="17">
        <f>+'[25]ENEL PCA+PCF'!$C34</f>
        <v>162.019591666667</v>
      </c>
      <c r="AA35" s="17">
        <f>+'[26]ENEL PCA+PCF'!$C34</f>
        <v>160.669013333333</v>
      </c>
      <c r="AB35" s="17">
        <f>+'[27]ENEL PCA+PCF'!$C34</f>
        <v>158.65513000000001</v>
      </c>
      <c r="AC35" s="17">
        <f>+'[28]ENEL PCA+PCF'!$C34</f>
        <v>158.51243666666701</v>
      </c>
      <c r="AD35" s="17">
        <f>+'[29]ENEL PCA+PCF'!$C34</f>
        <v>158.92287166666702</v>
      </c>
      <c r="AE35" s="17">
        <f>+'[30]ENEL PCA+PCF'!$C34</f>
        <v>158.22999999999999</v>
      </c>
      <c r="AF35" s="17">
        <f>+'[31]ENEL PCA+PCF'!$C34</f>
        <v>159.90011999999999</v>
      </c>
    </row>
    <row r="36" spans="2:62" ht="20.100000000000001" customHeight="1">
      <c r="B36" s="19" t="s">
        <v>3</v>
      </c>
      <c r="C36" s="17">
        <f>+'[2]ENEL PCA+PCF'!$C35</f>
        <v>162.84076666666701</v>
      </c>
      <c r="D36" s="17">
        <f>+'[3]ENEL PCA+PCF'!$C35</f>
        <v>165.00198333333299</v>
      </c>
      <c r="E36" s="17">
        <f>+'[4]ENEL PCA+PCF'!$C35</f>
        <v>163.19249500000001</v>
      </c>
      <c r="F36" s="17">
        <f>+'[5]ENEL PCA+PCF'!$C35</f>
        <v>161.30699999999999</v>
      </c>
      <c r="G36" s="17">
        <f>+'[6]ENEL PCA+PCF'!$C35</f>
        <v>161.93198000000001</v>
      </c>
      <c r="H36" s="17">
        <f>+'[7]ENEL PCA+PCF'!$C35</f>
        <v>161.29353666666597</v>
      </c>
      <c r="I36" s="17">
        <f>+'[8]ENEL PCA+PCF'!$C35</f>
        <v>161.40081333333299</v>
      </c>
      <c r="J36" s="17">
        <f>+'[9]ENEL PCA+PCF'!$C35</f>
        <v>158.9</v>
      </c>
      <c r="K36" s="17">
        <f>+'[10]ENEL PCA+PCF'!$C35</f>
        <v>158.80493000000001</v>
      </c>
      <c r="L36" s="17">
        <f>+'[11]ENEL PCA+PCF'!$C35</f>
        <v>158.9</v>
      </c>
      <c r="M36" s="17">
        <f>+'[12]ENEL PCA+PCF'!$C35</f>
        <v>158.9</v>
      </c>
      <c r="N36" s="17">
        <f>+'[13]ENEL PCA+PCF'!$C35</f>
        <v>165.64274</v>
      </c>
      <c r="O36" s="17">
        <f>+'[14]ENEL PCA+PCF'!$C35</f>
        <v>156.474776666667</v>
      </c>
      <c r="P36" s="17">
        <f>+'[15]ENEL PCA+PCF'!$C35</f>
        <v>156.609475</v>
      </c>
      <c r="Q36" s="17">
        <f>+'[16]ENEL PCA+PCF'!$C35</f>
        <v>156.93324999999999</v>
      </c>
      <c r="R36" s="17">
        <f>+'[17]ENEL PCA+PCF'!$C35</f>
        <v>156.654</v>
      </c>
      <c r="S36" s="17">
        <f>+'[18]ENEL PCA+PCF'!$C35</f>
        <v>156.33806166666702</v>
      </c>
      <c r="T36" s="17">
        <f>+'[19]ENEL PCA+PCF'!$C35</f>
        <v>148.68717833333298</v>
      </c>
      <c r="U36" s="17">
        <f>+'[20]ENEL PCA+PCF'!$C35</f>
        <v>159.35792333333299</v>
      </c>
      <c r="V36" s="17">
        <f>+'[21]ENEL PCA+PCF'!$C35</f>
        <v>162.26855333333299</v>
      </c>
      <c r="W36" s="17">
        <f>+'[22]ENEL PCA+PCF'!$C35</f>
        <v>154.79845</v>
      </c>
      <c r="X36" s="17">
        <f>+'[23]ENEL PCA+PCF'!$C35</f>
        <v>155.94132999999999</v>
      </c>
      <c r="Y36" s="17">
        <f>+'[24]ENEL PCA+PCF'!$C35</f>
        <v>154.93373</v>
      </c>
      <c r="Z36" s="17">
        <f>+'[25]ENEL PCA+PCF'!$C35</f>
        <v>156.45518166666702</v>
      </c>
      <c r="AA36" s="17">
        <f>+'[26]ENEL PCA+PCF'!$C35</f>
        <v>154.571071666667</v>
      </c>
      <c r="AB36" s="17">
        <f>+'[27]ENEL PCA+PCF'!$C35</f>
        <v>161.47843499999999</v>
      </c>
      <c r="AC36" s="17">
        <f>+'[28]ENEL PCA+PCF'!$C35</f>
        <v>158.45811666666597</v>
      </c>
      <c r="AD36" s="17">
        <f>+'[29]ENEL PCA+PCF'!$C35</f>
        <v>159.68909666666701</v>
      </c>
      <c r="AE36" s="17">
        <f>+'[30]ENEL PCA+PCF'!$C35</f>
        <v>162.27066666666599</v>
      </c>
      <c r="AF36" s="17">
        <f>+'[31]ENEL PCA+PCF'!$C35</f>
        <v>163.676086666667</v>
      </c>
    </row>
    <row r="37" spans="2:62">
      <c r="B37" s="20"/>
      <c r="C37" s="21">
        <f>SUM(C13:C36)-[1]Sheet1!C$29</f>
        <v>0</v>
      </c>
      <c r="D37" s="21">
        <f>SUM(D13:D36)-[1]Sheet1!D$29</f>
        <v>0</v>
      </c>
      <c r="E37" s="21">
        <f>SUM(E13:E36)-[1]Sheet1!E$29</f>
        <v>0</v>
      </c>
      <c r="F37" s="21">
        <f>SUM(F13:F36)-[1]Sheet1!F$29</f>
        <v>0</v>
      </c>
      <c r="G37" s="21">
        <f>SUM(G13:G36)-[1]Sheet1!G$29</f>
        <v>0</v>
      </c>
      <c r="H37" s="21">
        <f>SUM(H13:H36)-[1]Sheet1!H$29</f>
        <v>0</v>
      </c>
      <c r="I37" s="21">
        <f>SUM(I13:I36)-[1]Sheet1!I$29</f>
        <v>0</v>
      </c>
      <c r="J37" s="21">
        <f>SUM(J13:J36)-[1]Sheet1!J$29</f>
        <v>0</v>
      </c>
      <c r="K37" s="21">
        <f>SUM(K13:K36)-[1]Sheet1!K$29</f>
        <v>0</v>
      </c>
      <c r="L37" s="21">
        <f>SUM(L13:L36)-[1]Sheet1!L$29</f>
        <v>0</v>
      </c>
      <c r="M37" s="21">
        <f>SUM(M13:M36)-[1]Sheet1!M$29</f>
        <v>0</v>
      </c>
      <c r="N37" s="21">
        <f>SUM(N13:N36)-[1]Sheet1!N$29</f>
        <v>0</v>
      </c>
      <c r="O37" s="21">
        <f>SUM(O13:O36)-[1]Sheet1!O$29</f>
        <v>0</v>
      </c>
      <c r="P37" s="21">
        <f>SUM(P13:P36)-[1]Sheet1!P$29</f>
        <v>0</v>
      </c>
      <c r="Q37" s="21">
        <f>SUM(Q13:Q36)-[1]Sheet1!Q$29</f>
        <v>0</v>
      </c>
      <c r="R37" s="21">
        <f>SUM(R13:R36)-[1]Sheet1!R$29</f>
        <v>0</v>
      </c>
      <c r="S37" s="21">
        <f>SUM(S13:S36)-[1]Sheet1!S$29</f>
        <v>0</v>
      </c>
      <c r="T37" s="21">
        <f>SUM(T13:T36)-[1]Sheet1!T$29</f>
        <v>0</v>
      </c>
      <c r="U37" s="21">
        <f>SUM(U13:U36)-[1]Sheet1!U$29</f>
        <v>0</v>
      </c>
      <c r="V37" s="21">
        <f>SUM(V13:V36)-[1]Sheet1!V$29</f>
        <v>0</v>
      </c>
      <c r="W37" s="21">
        <f>SUM(W13:W36)-[1]Sheet1!W$29</f>
        <v>0</v>
      </c>
      <c r="X37" s="21">
        <f>SUM(X13:X36)-[1]Sheet1!X$29</f>
        <v>0</v>
      </c>
      <c r="Y37" s="21">
        <f>SUM(Y13:Y36)-[1]Sheet1!Y$29</f>
        <v>0</v>
      </c>
      <c r="Z37" s="21">
        <f>SUM(Z13:Z36)-[1]Sheet1!Z$29</f>
        <v>0</v>
      </c>
      <c r="AA37" s="21">
        <f>SUM(AA13:AA36)-[1]Sheet1!AA$29</f>
        <v>0</v>
      </c>
      <c r="AB37" s="21">
        <f>SUM(AB13:AB36)-[1]Sheet1!AB$29</f>
        <v>0</v>
      </c>
      <c r="AC37" s="21">
        <f>SUM(AC13:AC36)-[1]Sheet1!AC$29</f>
        <v>0</v>
      </c>
      <c r="AD37" s="21">
        <f>SUM(AD13:AD36)-[1]Sheet1!AD$29</f>
        <v>0</v>
      </c>
      <c r="AE37" s="21">
        <f>SUM(AE13:AE36)-[1]Sheet1!AE$29</f>
        <v>0</v>
      </c>
      <c r="AF37" s="21">
        <f>SUM(AF13:AF36)-[1]Sheet1!AF$29</f>
        <v>0</v>
      </c>
    </row>
    <row r="38" spans="2:62" ht="20.100000000000001" customHeight="1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2:62" ht="18.75">
      <c r="B39" s="8" t="s">
        <v>4</v>
      </c>
      <c r="C39" s="20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2:62">
      <c r="B40" s="23"/>
      <c r="C40" s="20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2:62" ht="13.5" customHeight="1">
      <c r="B41" s="23"/>
      <c r="C41" s="24">
        <f>+[32]Sheet1!$B$10</f>
        <v>41214</v>
      </c>
      <c r="D41" s="24">
        <f>+[33]Sheet1!$B$10</f>
        <v>41215</v>
      </c>
      <c r="E41" s="24">
        <f>+[34]Sheet1!$B$10</f>
        <v>41216</v>
      </c>
      <c r="F41" s="24">
        <f>+[35]Sheet1!$B$10</f>
        <v>41217</v>
      </c>
      <c r="G41" s="24">
        <f>+[36]Sheet1!$B$10</f>
        <v>41218</v>
      </c>
      <c r="H41" s="24">
        <f>+[37]Sheet1!$B$10</f>
        <v>41219</v>
      </c>
      <c r="I41" s="24">
        <f>+[38]Sheet1!$B$10</f>
        <v>41220</v>
      </c>
      <c r="J41" s="24">
        <f>+[39]Sheet1!$B$10</f>
        <v>41221</v>
      </c>
      <c r="K41" s="24">
        <f>+[40]Sheet1!$B$10</f>
        <v>41222</v>
      </c>
      <c r="L41" s="24">
        <f>+[41]Sheet1!$B$10</f>
        <v>41223</v>
      </c>
      <c r="M41" s="24">
        <f>+[42]Sheet1!$B$10</f>
        <v>41224</v>
      </c>
      <c r="N41" s="24">
        <f>+[43]Sheet1!$B$10</f>
        <v>41225</v>
      </c>
      <c r="O41" s="24">
        <f>+[44]Sheet1!$B$10</f>
        <v>41226</v>
      </c>
      <c r="P41" s="24">
        <f>+[45]Sheet1!$B$10</f>
        <v>41227</v>
      </c>
      <c r="Q41" s="24">
        <f>+[46]Sheet1!$B$10</f>
        <v>41228</v>
      </c>
      <c r="R41" s="24">
        <f>+[47]Sheet1!$B$10</f>
        <v>41229</v>
      </c>
      <c r="S41" s="24">
        <f>+[48]Sheet1!$B$10</f>
        <v>41230</v>
      </c>
      <c r="T41" s="24">
        <f>+[49]Sheet1!$B$10</f>
        <v>41231</v>
      </c>
      <c r="U41" s="24">
        <f>+[50]Sheet1!$B$10</f>
        <v>41232</v>
      </c>
      <c r="V41" s="24">
        <f>+[51]Sheet1!$B$10</f>
        <v>41233</v>
      </c>
      <c r="W41" s="24">
        <f>+[52]Sheet1!$B$10</f>
        <v>41234</v>
      </c>
      <c r="X41" s="24">
        <f>+[53]Sheet1!$B$10</f>
        <v>41235</v>
      </c>
      <c r="Y41" s="24">
        <f>+[54]Sheet1!$B$10</f>
        <v>41236</v>
      </c>
      <c r="Z41" s="24">
        <f>+[55]Sheet1!$B$10</f>
        <v>41237</v>
      </c>
      <c r="AA41" s="24">
        <f>+[56]Sheet1!$B$10</f>
        <v>41238</v>
      </c>
      <c r="AB41" s="24">
        <f>+[57]Sheet1!$B$10</f>
        <v>41239</v>
      </c>
      <c r="AC41" s="24">
        <f>+[58]Sheet1!$B$10</f>
        <v>41240</v>
      </c>
      <c r="AD41" s="24">
        <f>+[59]Sheet1!$B$10</f>
        <v>41241</v>
      </c>
      <c r="AE41" s="24">
        <f>+[60]Sheet1!$B$10</f>
        <v>41242</v>
      </c>
      <c r="AF41" s="24">
        <f>+[61]Sheet1!$B$10</f>
        <v>41243</v>
      </c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2:62" s="26" customFormat="1" ht="19.5" customHeight="1">
      <c r="B42" s="25" t="s">
        <v>5</v>
      </c>
      <c r="C42" s="17">
        <f>+[32]Sheet1!$N$102</f>
        <v>215</v>
      </c>
      <c r="D42" s="17">
        <f>+[33]Sheet1!$N$102</f>
        <v>215</v>
      </c>
      <c r="E42" s="17">
        <f>+[34]Sheet1!$N$102</f>
        <v>215</v>
      </c>
      <c r="F42" s="17">
        <f>+[35]Sheet1!$N$102</f>
        <v>215</v>
      </c>
      <c r="G42" s="17">
        <f>+[36]Sheet1!$N$102</f>
        <v>215</v>
      </c>
      <c r="H42" s="17">
        <f>+[37]Sheet1!$N$102</f>
        <v>215</v>
      </c>
      <c r="I42" s="17">
        <f>+[38]Sheet1!$N$102</f>
        <v>215</v>
      </c>
      <c r="J42" s="17">
        <f>+[39]Sheet1!$N$102</f>
        <v>215</v>
      </c>
      <c r="K42" s="17">
        <f>+[40]Sheet1!$N$102</f>
        <v>215</v>
      </c>
      <c r="L42" s="17">
        <f>+[41]Sheet1!$N$106</f>
        <v>215</v>
      </c>
      <c r="M42" s="17">
        <f>+[42]Sheet1!$N$106</f>
        <v>215</v>
      </c>
      <c r="N42" s="17">
        <f>+[43]Sheet1!$N$106</f>
        <v>215</v>
      </c>
      <c r="O42" s="17">
        <f>+[44]Sheet1!$N$106</f>
        <v>215</v>
      </c>
      <c r="P42" s="17">
        <f>+[45]Sheet1!$N$106</f>
        <v>215</v>
      </c>
      <c r="Q42" s="17">
        <f>+[46]Sheet1!$N$106</f>
        <v>215</v>
      </c>
      <c r="R42" s="17">
        <f>+[47]Sheet1!$N$106</f>
        <v>100</v>
      </c>
      <c r="S42" s="17">
        <f>+[48]Sheet1!$N$106</f>
        <v>1</v>
      </c>
      <c r="T42" s="17">
        <f>+[49]Sheet1!$N$106</f>
        <v>1</v>
      </c>
      <c r="U42" s="17">
        <f>+[50]Sheet1!$N$106</f>
        <v>1</v>
      </c>
      <c r="V42" s="17">
        <f>+[51]Sheet1!$N$106</f>
        <v>100</v>
      </c>
      <c r="W42" s="17">
        <f>+[52]Sheet1!$N$106</f>
        <v>0.5</v>
      </c>
      <c r="X42" s="17">
        <f>+[53]Sheet1!$N$106</f>
        <v>0.5</v>
      </c>
      <c r="Y42" s="17">
        <f>+[54]Sheet1!$N$106</f>
        <v>215</v>
      </c>
      <c r="Z42" s="17">
        <f>+[55]Sheet1!$N$106</f>
        <v>0</v>
      </c>
      <c r="AA42" s="17">
        <f>+[56]Sheet1!$N$106</f>
        <v>215</v>
      </c>
      <c r="AB42" s="17">
        <f>+[57]Sheet1!$N$106</f>
        <v>215</v>
      </c>
      <c r="AC42" s="17">
        <f>+[58]Sheet1!$N$106</f>
        <v>215</v>
      </c>
      <c r="AD42" s="17">
        <f>+[59]Sheet1!$N$106</f>
        <v>215</v>
      </c>
      <c r="AE42" s="17">
        <f>+[60]Sheet1!$N$106</f>
        <v>215</v>
      </c>
      <c r="AF42" s="17">
        <f>+[61]Sheet1!$N$106</f>
        <v>215</v>
      </c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2:62">
      <c r="B43" s="23"/>
      <c r="C43" s="20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2:62">
      <c r="B44" s="23"/>
      <c r="C44" s="20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2:62">
      <c r="B45" s="27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2:62" ht="18.75">
      <c r="B46" s="8" t="s">
        <v>6</v>
      </c>
      <c r="C46" s="20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2:62"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2:62">
      <c r="E48" s="28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2:62">
      <c r="B49" s="25" t="s">
        <v>5</v>
      </c>
      <c r="C49" s="29" t="s">
        <v>7</v>
      </c>
      <c r="D49" s="25" t="s">
        <v>8</v>
      </c>
      <c r="E49" s="25" t="s">
        <v>9</v>
      </c>
      <c r="F49" s="25" t="s">
        <v>9</v>
      </c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2:62">
      <c r="B50" s="30" t="s">
        <v>10</v>
      </c>
      <c r="C50" s="17">
        <f>MAX($C$13:$AF$36)</f>
        <v>178.02308500000001</v>
      </c>
      <c r="D50" s="17">
        <f>MIN($C$13:$AF$36)</f>
        <v>146.31870000000001</v>
      </c>
      <c r="E50" s="17" t="e">
        <f>+#REF!/#REF!</f>
        <v>#REF!</v>
      </c>
      <c r="F50" s="17">
        <f>AVERAGE($C$13:$AF$36)</f>
        <v>163.67425755608605</v>
      </c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2:62">
      <c r="B51" s="30" t="s">
        <v>11</v>
      </c>
      <c r="C51" s="17">
        <f>MAX($C$42:$AF$42)</f>
        <v>215</v>
      </c>
      <c r="D51" s="17">
        <f>MIN($C$42:$AF$42)</f>
        <v>0</v>
      </c>
      <c r="E51" s="17">
        <f>AVERAGE($C$42:$AF$42)</f>
        <v>164.46666666666667</v>
      </c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2:62">
      <c r="B52" s="23"/>
      <c r="C52" s="20"/>
      <c r="E52" s="28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2:62">
      <c r="B53" s="23"/>
      <c r="C53" s="20"/>
      <c r="E53" s="28"/>
      <c r="S53" s="28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</sheetData>
  <sheetProtection password="8891" sheet="1" objects="1" scenarios="1"/>
  <conditionalFormatting sqref="C11:AF11">
    <cfRule type="cellIs" dxfId="13" priority="14" stopIfTrue="1" operator="equal">
      <formula>TRUNC(C$12,0)</formula>
    </cfRule>
  </conditionalFormatting>
  <conditionalFormatting sqref="C42:AF42">
    <cfRule type="cellIs" dxfId="12" priority="12" stopIfTrue="1" operator="equal">
      <formula>$C$51</formula>
    </cfRule>
    <cfRule type="cellIs" dxfId="11" priority="13" stopIfTrue="1" operator="equal">
      <formula>$D$51</formula>
    </cfRule>
  </conditionalFormatting>
  <conditionalFormatting sqref="C13:AF36">
    <cfRule type="cellIs" dxfId="10" priority="10" stopIfTrue="1" operator="equal">
      <formula>$C$50</formula>
    </cfRule>
    <cfRule type="cellIs" dxfId="9" priority="11" stopIfTrue="1" operator="equal">
      <formula>$D$50</formula>
    </cfRule>
  </conditionalFormatting>
  <conditionalFormatting sqref="C37:AF37">
    <cfRule type="cellIs" dxfId="8" priority="9" operator="notEqual">
      <formula>0</formula>
    </cfRule>
  </conditionalFormatting>
  <conditionalFormatting sqref="C11:G11">
    <cfRule type="cellIs" dxfId="7" priority="8" stopIfTrue="1" operator="equal">
      <formula>TRUNC(C$12,0)</formula>
    </cfRule>
  </conditionalFormatting>
  <conditionalFormatting sqref="C13:AF36">
    <cfRule type="cellIs" dxfId="6" priority="7" operator="equal">
      <formula>$D$50</formula>
    </cfRule>
  </conditionalFormatting>
  <conditionalFormatting sqref="AF11">
    <cfRule type="cellIs" dxfId="5" priority="6" stopIfTrue="1" operator="equal">
      <formula>TRUNC(AF$12,0)</formula>
    </cfRule>
  </conditionalFormatting>
  <conditionalFormatting sqref="AF13:AF36">
    <cfRule type="cellIs" dxfId="4" priority="4" stopIfTrue="1" operator="equal">
      <formula>$C$50</formula>
    </cfRule>
    <cfRule type="cellIs" dxfId="3" priority="5" stopIfTrue="1" operator="equal">
      <formula>$D$50</formula>
    </cfRule>
  </conditionalFormatting>
  <conditionalFormatting sqref="AF13:AF36">
    <cfRule type="cellIs" dxfId="2" priority="3" operator="equal">
      <formula>$D$50</formula>
    </cfRule>
  </conditionalFormatting>
  <conditionalFormatting sqref="AF42">
    <cfRule type="cellIs" dxfId="1" priority="1" stopIfTrue="1" operator="equal">
      <formula>$C$51</formula>
    </cfRule>
    <cfRule type="cellIs" dxfId="0" priority="2" stopIfTrue="1" operator="equal">
      <formula>$D$51</formula>
    </cfRule>
  </conditionalFormatting>
  <printOptions horizontalCentered="1" verticalCentered="1"/>
  <pageMargins left="0" right="0" top="0" bottom="0" header="0" footer="0"/>
  <pageSetup paperSize="5" scale="6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EGarcia</dc:creator>
  <cp:lastModifiedBy>EGarcia</cp:lastModifiedBy>
  <dcterms:created xsi:type="dcterms:W3CDTF">2012-12-14T17:17:03Z</dcterms:created>
  <dcterms:modified xsi:type="dcterms:W3CDTF">2012-12-14T17:18:47Z</dcterms:modified>
</cp:coreProperties>
</file>