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23955" windowHeight="5445"/>
  </bookViews>
  <sheets>
    <sheet name="PRECIOS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</externalReferences>
  <definedNames>
    <definedName name="BF">#REF!</definedName>
    <definedName name="Contratada">[1]INY!$B$1048575</definedName>
    <definedName name="EF">#REF!</definedName>
    <definedName name="_xlnm.Print_Area" localSheetId="0">PRECIOS!$B$2:$AH$52</definedName>
  </definedNames>
  <calcPr calcId="145621"/>
</workbook>
</file>

<file path=xl/calcChain.xml><?xml version="1.0" encoding="utf-8"?>
<calcChain xmlns="http://schemas.openxmlformats.org/spreadsheetml/2006/main">
  <c r="E51" i="1" l="1"/>
  <c r="E50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F51" i="1" s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AG13" i="1"/>
  <c r="AG37" i="1" s="1"/>
  <c r="AF13" i="1"/>
  <c r="AF37" i="1" s="1"/>
  <c r="AE13" i="1"/>
  <c r="AE37" i="1" s="1"/>
  <c r="AD13" i="1"/>
  <c r="AD37" i="1" s="1"/>
  <c r="AC13" i="1"/>
  <c r="AC37" i="1" s="1"/>
  <c r="AB13" i="1"/>
  <c r="AB37" i="1" s="1"/>
  <c r="AA13" i="1"/>
  <c r="AA37" i="1" s="1"/>
  <c r="Z13" i="1"/>
  <c r="Z37" i="1" s="1"/>
  <c r="Y13" i="1"/>
  <c r="Y37" i="1" s="1"/>
  <c r="X13" i="1"/>
  <c r="X37" i="1" s="1"/>
  <c r="W13" i="1"/>
  <c r="W37" i="1" s="1"/>
  <c r="V13" i="1"/>
  <c r="V37" i="1" s="1"/>
  <c r="U13" i="1"/>
  <c r="U37" i="1" s="1"/>
  <c r="T13" i="1"/>
  <c r="T37" i="1" s="1"/>
  <c r="S13" i="1"/>
  <c r="S37" i="1" s="1"/>
  <c r="R13" i="1"/>
  <c r="R37" i="1" s="1"/>
  <c r="Q13" i="1"/>
  <c r="Q37" i="1" s="1"/>
  <c r="P13" i="1"/>
  <c r="P37" i="1" s="1"/>
  <c r="O13" i="1"/>
  <c r="O37" i="1" s="1"/>
  <c r="N13" i="1"/>
  <c r="N37" i="1" s="1"/>
  <c r="M13" i="1"/>
  <c r="M37" i="1" s="1"/>
  <c r="L13" i="1"/>
  <c r="L37" i="1" s="1"/>
  <c r="K13" i="1"/>
  <c r="K37" i="1" s="1"/>
  <c r="J13" i="1"/>
  <c r="J37" i="1" s="1"/>
  <c r="I13" i="1"/>
  <c r="I37" i="1" s="1"/>
  <c r="H13" i="1"/>
  <c r="C50" i="1" s="1"/>
  <c r="G13" i="1"/>
  <c r="G37" i="1" s="1"/>
  <c r="F13" i="1"/>
  <c r="F37" i="1" s="1"/>
  <c r="E13" i="1"/>
  <c r="E37" i="1" s="1"/>
  <c r="D13" i="1"/>
  <c r="D37" i="1" s="1"/>
  <c r="C13" i="1"/>
  <c r="C37" i="1" s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9" i="1"/>
  <c r="D50" i="1" l="1"/>
  <c r="C51" i="1"/>
  <c r="D51" i="1"/>
  <c r="F50" i="1"/>
  <c r="H37" i="1"/>
</calcChain>
</file>

<file path=xl/comments1.xml><?xml version="1.0" encoding="utf-8"?>
<comments xmlns="http://schemas.openxmlformats.org/spreadsheetml/2006/main">
  <authors>
    <author>CPonce</author>
  </authors>
  <commentList>
    <comment ref="F50" authorId="0">
      <text>
        <r>
          <rPr>
            <b/>
            <sz val="8"/>
            <color indexed="81"/>
            <rFont val="Tahoma"/>
            <family val="2"/>
          </rPr>
          <t>promedio sin regulación mercado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<sst xmlns="http://schemas.openxmlformats.org/spreadsheetml/2006/main" count="16" uniqueCount="12">
  <si>
    <t>PRECIOS DE ENERGIA EN EL MERCADO DE OCASION ( US$/MWh )</t>
  </si>
  <si>
    <t>LIQUIDACION OFICIAL OCTUBRE 2014</t>
  </si>
  <si>
    <t>Horas</t>
  </si>
  <si>
    <t>24:00</t>
  </si>
  <si>
    <t>PRECIO DE POTENCIA DE OCASION ( US$ / MW )</t>
  </si>
  <si>
    <t>PRECIO</t>
  </si>
  <si>
    <t>PRECIOS MAXIMOS MINIMOS ENERGIA Y POTENCIA DE OCASION ( US$ )</t>
  </si>
  <si>
    <t>MAX</t>
  </si>
  <si>
    <t>MIN</t>
  </si>
  <si>
    <t>PROM</t>
  </si>
  <si>
    <t>ENERGIA</t>
  </si>
  <si>
    <t>POTENCIA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</si>
</sst>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mmmm\ yyyy"/>
    <numFmt numFmtId="165" formatCode="0.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8"/>
      <color indexed="18"/>
      <name val="Times New Roman"/>
      <family val="1"/>
    </font>
    <font>
      <sz val="15"/>
      <name val="Arial"/>
      <family val="2"/>
    </font>
    <font>
      <sz val="10"/>
      <color indexed="12"/>
      <name val="Arial"/>
      <family val="2"/>
    </font>
    <font>
      <b/>
      <i/>
      <sz val="15"/>
      <name val="Times New Roman"/>
      <family val="1"/>
    </font>
    <font>
      <sz val="9"/>
      <name val="Arial"/>
      <family val="2"/>
    </font>
    <font>
      <b/>
      <sz val="14"/>
      <name val="Times New Roman"/>
      <family val="1"/>
    </font>
    <font>
      <b/>
      <u/>
      <sz val="14"/>
      <color indexed="12"/>
      <name val="Times New Roman"/>
      <family val="1"/>
    </font>
    <font>
      <b/>
      <sz val="16"/>
      <color indexed="12"/>
      <name val="Times New Roman"/>
      <family val="1"/>
    </font>
    <font>
      <b/>
      <sz val="8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color theme="0"/>
      <name val="Arial"/>
      <family val="2"/>
    </font>
    <font>
      <sz val="10"/>
      <color indexed="9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</fills>
  <borders count="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43" fontId="7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7" fillId="0" borderId="0"/>
    <xf numFmtId="0" fontId="1" fillId="0" borderId="0"/>
    <xf numFmtId="0" fontId="1" fillId="2" borderId="1" applyNumberFormat="0" applyFont="0" applyAlignment="0" applyProtection="0"/>
  </cellStyleXfs>
  <cellXfs count="30">
    <xf numFmtId="0" fontId="0" fillId="0" borderId="0" xfId="0"/>
    <xf numFmtId="0" fontId="2" fillId="3" borderId="0" xfId="2" applyFill="1" applyAlignment="1" applyProtection="1">
      <alignment vertical="center"/>
      <protection hidden="1"/>
    </xf>
    <xf numFmtId="0" fontId="3" fillId="3" borderId="0" xfId="2" applyFont="1" applyFill="1" applyBorder="1" applyAlignment="1" applyProtection="1">
      <alignment horizontal="left" vertical="center"/>
      <protection hidden="1"/>
    </xf>
    <xf numFmtId="0" fontId="4" fillId="3" borderId="0" xfId="2" applyFont="1" applyFill="1" applyBorder="1" applyAlignment="1" applyProtection="1">
      <alignment horizontal="center" vertical="center"/>
      <protection hidden="1"/>
    </xf>
    <xf numFmtId="0" fontId="5" fillId="3" borderId="0" xfId="2" applyFont="1" applyFill="1" applyBorder="1" applyAlignment="1" applyProtection="1">
      <alignment vertical="center"/>
      <protection hidden="1"/>
    </xf>
    <xf numFmtId="0" fontId="6" fillId="3" borderId="0" xfId="2" applyFont="1" applyFill="1" applyBorder="1" applyAlignment="1" applyProtection="1">
      <alignment horizontal="left" vertical="center"/>
      <protection hidden="1"/>
    </xf>
    <xf numFmtId="0" fontId="7" fillId="3" borderId="0" xfId="2" applyFont="1" applyFill="1" applyBorder="1" applyAlignment="1" applyProtection="1">
      <alignment horizontal="center" vertical="center"/>
      <protection hidden="1"/>
    </xf>
    <xf numFmtId="0" fontId="2" fillId="3" borderId="0" xfId="2" applyFill="1" applyBorder="1" applyAlignment="1" applyProtection="1">
      <alignment vertical="center"/>
      <protection hidden="1"/>
    </xf>
    <xf numFmtId="0" fontId="8" fillId="3" borderId="0" xfId="2" applyFont="1" applyFill="1" applyAlignment="1" applyProtection="1">
      <alignment vertical="center"/>
      <protection hidden="1"/>
    </xf>
    <xf numFmtId="0" fontId="9" fillId="3" borderId="0" xfId="2" applyFont="1" applyFill="1" applyAlignment="1" applyProtection="1">
      <alignment vertical="center"/>
      <protection hidden="1"/>
    </xf>
    <xf numFmtId="164" fontId="10" fillId="3" borderId="0" xfId="2" applyNumberFormat="1" applyFont="1" applyFill="1" applyAlignment="1" applyProtection="1">
      <alignment horizontal="left" vertical="center"/>
      <protection hidden="1"/>
    </xf>
    <xf numFmtId="16" fontId="11" fillId="4" borderId="2" xfId="2" applyNumberFormat="1" applyFont="1" applyFill="1" applyBorder="1" applyAlignment="1" applyProtection="1">
      <alignment horizontal="center" vertical="center"/>
      <protection hidden="1"/>
    </xf>
    <xf numFmtId="0" fontId="12" fillId="3" borderId="0" xfId="2" applyFont="1" applyFill="1" applyAlignment="1" applyProtection="1">
      <alignment vertical="center"/>
      <protection hidden="1"/>
    </xf>
    <xf numFmtId="0" fontId="11" fillId="3" borderId="2" xfId="2" applyFont="1" applyFill="1" applyBorder="1" applyAlignment="1" applyProtection="1">
      <alignment horizontal="center" vertical="center"/>
      <protection hidden="1"/>
    </xf>
    <xf numFmtId="16" fontId="11" fillId="3" borderId="2" xfId="2" applyNumberFormat="1" applyFont="1" applyFill="1" applyBorder="1" applyAlignment="1" applyProtection="1">
      <alignment horizontal="center" vertical="center"/>
      <protection hidden="1"/>
    </xf>
    <xf numFmtId="43" fontId="2" fillId="3" borderId="0" xfId="1" applyFont="1" applyFill="1" applyAlignment="1" applyProtection="1">
      <alignment vertical="center"/>
      <protection hidden="1"/>
    </xf>
    <xf numFmtId="20" fontId="11" fillId="3" borderId="2" xfId="2" applyNumberFormat="1" applyFont="1" applyFill="1" applyBorder="1" applyAlignment="1" applyProtection="1">
      <alignment horizontal="center" vertical="center"/>
      <protection hidden="1"/>
    </xf>
    <xf numFmtId="2" fontId="7" fillId="3" borderId="2" xfId="2" applyNumberFormat="1" applyFont="1" applyFill="1" applyBorder="1" applyAlignment="1" applyProtection="1">
      <alignment horizontal="center" vertical="center"/>
      <protection hidden="1"/>
    </xf>
    <xf numFmtId="0" fontId="13" fillId="3" borderId="0" xfId="2" applyFont="1" applyFill="1" applyAlignment="1" applyProtection="1">
      <alignment vertical="center"/>
      <protection hidden="1"/>
    </xf>
    <xf numFmtId="49" fontId="11" fillId="3" borderId="2" xfId="2" applyNumberFormat="1" applyFont="1" applyFill="1" applyBorder="1" applyAlignment="1" applyProtection="1">
      <alignment horizontal="center" vertical="center"/>
      <protection hidden="1"/>
    </xf>
    <xf numFmtId="2" fontId="2" fillId="3" borderId="0" xfId="2" applyNumberFormat="1" applyFill="1" applyAlignment="1" applyProtection="1">
      <alignment horizontal="center" vertical="center"/>
      <protection hidden="1"/>
    </xf>
    <xf numFmtId="165" fontId="14" fillId="3" borderId="0" xfId="2" applyNumberFormat="1" applyFont="1" applyFill="1" applyAlignment="1" applyProtection="1">
      <alignment horizontal="center" vertical="center"/>
      <protection hidden="1"/>
    </xf>
    <xf numFmtId="2" fontId="2" fillId="3" borderId="0" xfId="2" applyNumberFormat="1" applyFill="1" applyAlignment="1" applyProtection="1">
      <alignment vertical="center"/>
      <protection hidden="1"/>
    </xf>
    <xf numFmtId="1" fontId="13" fillId="3" borderId="0" xfId="2" applyNumberFormat="1" applyFont="1" applyFill="1" applyAlignment="1" applyProtection="1">
      <alignment horizontal="center" vertical="center"/>
      <protection hidden="1"/>
    </xf>
    <xf numFmtId="0" fontId="2" fillId="3" borderId="0" xfId="2" applyFill="1" applyAlignment="1" applyProtection="1">
      <alignment horizontal="center" vertical="center"/>
      <protection hidden="1"/>
    </xf>
    <xf numFmtId="1" fontId="11" fillId="3" borderId="2" xfId="2" applyNumberFormat="1" applyFont="1" applyFill="1" applyBorder="1" applyAlignment="1" applyProtection="1">
      <alignment horizontal="center" vertical="center"/>
      <protection hidden="1"/>
    </xf>
    <xf numFmtId="1" fontId="13" fillId="3" borderId="0" xfId="2" applyNumberFormat="1" applyFont="1" applyFill="1" applyAlignment="1" applyProtection="1">
      <alignment horizontal="left" vertical="center"/>
      <protection hidden="1"/>
    </xf>
    <xf numFmtId="0" fontId="15" fillId="3" borderId="0" xfId="2" applyFont="1" applyFill="1" applyAlignment="1" applyProtection="1">
      <alignment vertical="center"/>
      <protection hidden="1"/>
    </xf>
    <xf numFmtId="1" fontId="11" fillId="3" borderId="3" xfId="2" applyNumberFormat="1" applyFont="1" applyFill="1" applyBorder="1" applyAlignment="1" applyProtection="1">
      <alignment horizontal="center" vertical="center"/>
      <protection hidden="1"/>
    </xf>
    <xf numFmtId="1" fontId="11" fillId="3" borderId="2" xfId="2" applyNumberFormat="1" applyFont="1" applyFill="1" applyBorder="1" applyAlignment="1" applyProtection="1">
      <alignment vertical="center"/>
      <protection hidden="1"/>
    </xf>
  </cellXfs>
  <cellStyles count="7">
    <cellStyle name="Comma" xfId="1" builtinId="3"/>
    <cellStyle name="Millares_TRANSACCIONES01092001" xfId="3"/>
    <cellStyle name="Normal" xfId="0" builtinId="0"/>
    <cellStyle name="Normal 2" xfId="4"/>
    <cellStyle name="Normal 3" xfId="5"/>
    <cellStyle name="Normal_TRANSACCIONESSEPTIEMBRE2002-1Quincena" xfId="2"/>
    <cellStyle name="Note 2" xfId="6"/>
  </cellStyles>
  <dxfs count="21">
    <dxf>
      <font>
        <b/>
        <i val="0"/>
        <condense val="0"/>
        <extend val="0"/>
        <color indexed="12"/>
      </font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  <color theme="0"/>
      </font>
      <fill>
        <patternFill>
          <bgColor theme="4"/>
        </patternFill>
      </fill>
    </dxf>
    <dxf>
      <font>
        <condense val="0"/>
        <extend val="0"/>
        <color indexed="12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12"/>
      </font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  <color theme="0"/>
      </font>
      <fill>
        <patternFill>
          <bgColor theme="4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ndense val="0"/>
        <extend val="0"/>
        <color indexed="12"/>
      </font>
    </dxf>
    <dxf>
      <font>
        <b/>
        <i val="0"/>
        <condense val="0"/>
        <extend val="0"/>
      </font>
    </dxf>
    <dxf>
      <font>
        <condense val="0"/>
        <extend val="0"/>
        <color indexed="9"/>
      </font>
      <fill>
        <patternFill>
          <bgColor indexed="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12"/>
      </font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  <color theme="0"/>
      </font>
      <fill>
        <patternFill>
          <bgColor theme="4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lor rgb="FFFF0000"/>
      </font>
      <fill>
        <patternFill>
          <bgColor rgb="FFFFFF00"/>
        </patternFill>
      </fill>
    </dxf>
    <dxf>
      <font>
        <condense val="0"/>
        <extend val="0"/>
        <color indexed="12"/>
      </font>
    </dxf>
    <dxf>
      <font>
        <b/>
        <i val="0"/>
        <condense val="0"/>
        <extend val="0"/>
      </font>
    </dxf>
    <dxf>
      <font>
        <condense val="0"/>
        <extend val="0"/>
        <color indexed="9"/>
      </font>
      <fill>
        <patternFill>
          <bgColor indexed="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26" Type="http://schemas.openxmlformats.org/officeDocument/2006/relationships/externalLink" Target="externalLinks/externalLink25.xml"/><Relationship Id="rId39" Type="http://schemas.openxmlformats.org/officeDocument/2006/relationships/externalLink" Target="externalLinks/externalLink38.xml"/><Relationship Id="rId21" Type="http://schemas.openxmlformats.org/officeDocument/2006/relationships/externalLink" Target="externalLinks/externalLink20.xml"/><Relationship Id="rId34" Type="http://schemas.openxmlformats.org/officeDocument/2006/relationships/externalLink" Target="externalLinks/externalLink33.xml"/><Relationship Id="rId42" Type="http://schemas.openxmlformats.org/officeDocument/2006/relationships/externalLink" Target="externalLinks/externalLink41.xml"/><Relationship Id="rId47" Type="http://schemas.openxmlformats.org/officeDocument/2006/relationships/externalLink" Target="externalLinks/externalLink46.xml"/><Relationship Id="rId50" Type="http://schemas.openxmlformats.org/officeDocument/2006/relationships/externalLink" Target="externalLinks/externalLink49.xml"/><Relationship Id="rId55" Type="http://schemas.openxmlformats.org/officeDocument/2006/relationships/externalLink" Target="externalLinks/externalLink54.xml"/><Relationship Id="rId63" Type="http://schemas.openxmlformats.org/officeDocument/2006/relationships/externalLink" Target="externalLinks/externalLink62.xml"/><Relationship Id="rId68" Type="http://schemas.openxmlformats.org/officeDocument/2006/relationships/sharedStrings" Target="sharedStrings.xml"/><Relationship Id="rId7" Type="http://schemas.openxmlformats.org/officeDocument/2006/relationships/externalLink" Target="externalLinks/externalLink6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9" Type="http://schemas.openxmlformats.org/officeDocument/2006/relationships/externalLink" Target="externalLinks/externalLink28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24" Type="http://schemas.openxmlformats.org/officeDocument/2006/relationships/externalLink" Target="externalLinks/externalLink23.xml"/><Relationship Id="rId32" Type="http://schemas.openxmlformats.org/officeDocument/2006/relationships/externalLink" Target="externalLinks/externalLink31.xml"/><Relationship Id="rId37" Type="http://schemas.openxmlformats.org/officeDocument/2006/relationships/externalLink" Target="externalLinks/externalLink36.xml"/><Relationship Id="rId40" Type="http://schemas.openxmlformats.org/officeDocument/2006/relationships/externalLink" Target="externalLinks/externalLink39.xml"/><Relationship Id="rId45" Type="http://schemas.openxmlformats.org/officeDocument/2006/relationships/externalLink" Target="externalLinks/externalLink44.xml"/><Relationship Id="rId53" Type="http://schemas.openxmlformats.org/officeDocument/2006/relationships/externalLink" Target="externalLinks/externalLink52.xml"/><Relationship Id="rId58" Type="http://schemas.openxmlformats.org/officeDocument/2006/relationships/externalLink" Target="externalLinks/externalLink57.xml"/><Relationship Id="rId6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7.xml"/><Relationship Id="rId36" Type="http://schemas.openxmlformats.org/officeDocument/2006/relationships/externalLink" Target="externalLinks/externalLink35.xml"/><Relationship Id="rId49" Type="http://schemas.openxmlformats.org/officeDocument/2006/relationships/externalLink" Target="externalLinks/externalLink48.xml"/><Relationship Id="rId57" Type="http://schemas.openxmlformats.org/officeDocument/2006/relationships/externalLink" Target="externalLinks/externalLink56.xml"/><Relationship Id="rId61" Type="http://schemas.openxmlformats.org/officeDocument/2006/relationships/externalLink" Target="externalLinks/externalLink60.xml"/><Relationship Id="rId10" Type="http://schemas.openxmlformats.org/officeDocument/2006/relationships/externalLink" Target="externalLinks/externalLink9.xml"/><Relationship Id="rId19" Type="http://schemas.openxmlformats.org/officeDocument/2006/relationships/externalLink" Target="externalLinks/externalLink18.xml"/><Relationship Id="rId31" Type="http://schemas.openxmlformats.org/officeDocument/2006/relationships/externalLink" Target="externalLinks/externalLink30.xml"/><Relationship Id="rId44" Type="http://schemas.openxmlformats.org/officeDocument/2006/relationships/externalLink" Target="externalLinks/externalLink43.xml"/><Relationship Id="rId52" Type="http://schemas.openxmlformats.org/officeDocument/2006/relationships/externalLink" Target="externalLinks/externalLink51.xml"/><Relationship Id="rId60" Type="http://schemas.openxmlformats.org/officeDocument/2006/relationships/externalLink" Target="externalLinks/externalLink59.xml"/><Relationship Id="rId65" Type="http://schemas.openxmlformats.org/officeDocument/2006/relationships/externalLink" Target="externalLinks/externalLink64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30" Type="http://schemas.openxmlformats.org/officeDocument/2006/relationships/externalLink" Target="externalLinks/externalLink29.xml"/><Relationship Id="rId35" Type="http://schemas.openxmlformats.org/officeDocument/2006/relationships/externalLink" Target="externalLinks/externalLink34.xml"/><Relationship Id="rId43" Type="http://schemas.openxmlformats.org/officeDocument/2006/relationships/externalLink" Target="externalLinks/externalLink42.xml"/><Relationship Id="rId48" Type="http://schemas.openxmlformats.org/officeDocument/2006/relationships/externalLink" Target="externalLinks/externalLink47.xml"/><Relationship Id="rId56" Type="http://schemas.openxmlformats.org/officeDocument/2006/relationships/externalLink" Target="externalLinks/externalLink55.xml"/><Relationship Id="rId64" Type="http://schemas.openxmlformats.org/officeDocument/2006/relationships/externalLink" Target="externalLinks/externalLink63.xml"/><Relationship Id="rId69" Type="http://schemas.openxmlformats.org/officeDocument/2006/relationships/calcChain" Target="calcChain.xml"/><Relationship Id="rId8" Type="http://schemas.openxmlformats.org/officeDocument/2006/relationships/externalLink" Target="externalLinks/externalLink7.xml"/><Relationship Id="rId51" Type="http://schemas.openxmlformats.org/officeDocument/2006/relationships/externalLink" Target="externalLinks/externalLink50.xml"/><Relationship Id="rId3" Type="http://schemas.openxmlformats.org/officeDocument/2006/relationships/externalLink" Target="externalLinks/externalLink2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externalLink" Target="externalLinks/externalLink24.xml"/><Relationship Id="rId33" Type="http://schemas.openxmlformats.org/officeDocument/2006/relationships/externalLink" Target="externalLinks/externalLink32.xml"/><Relationship Id="rId38" Type="http://schemas.openxmlformats.org/officeDocument/2006/relationships/externalLink" Target="externalLinks/externalLink37.xml"/><Relationship Id="rId46" Type="http://schemas.openxmlformats.org/officeDocument/2006/relationships/externalLink" Target="externalLinks/externalLink45.xml"/><Relationship Id="rId59" Type="http://schemas.openxmlformats.org/officeDocument/2006/relationships/externalLink" Target="externalLinks/externalLink58.xml"/><Relationship Id="rId67" Type="http://schemas.openxmlformats.org/officeDocument/2006/relationships/styles" Target="styles.xml"/><Relationship Id="rId20" Type="http://schemas.openxmlformats.org/officeDocument/2006/relationships/externalLink" Target="externalLinks/externalLink19.xml"/><Relationship Id="rId41" Type="http://schemas.openxmlformats.org/officeDocument/2006/relationships/externalLink" Target="externalLinks/externalLink40.xml"/><Relationship Id="rId54" Type="http://schemas.openxmlformats.org/officeDocument/2006/relationships/externalLink" Target="externalLinks/externalLink53.xml"/><Relationship Id="rId62" Type="http://schemas.openxmlformats.org/officeDocument/2006/relationships/externalLink" Target="externalLinks/externalLink6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5" Type="http://schemas.openxmlformats.org/officeDocument/2006/relationships/image" Target="../media/image5.pn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1</xdr:row>
      <xdr:rowOff>0</xdr:rowOff>
    </xdr:from>
    <xdr:to>
      <xdr:col>5</xdr:col>
      <xdr:colOff>557893</xdr:colOff>
      <xdr:row>4</xdr:row>
      <xdr:rowOff>108857</xdr:rowOff>
    </xdr:to>
    <xdr:grpSp>
      <xdr:nvGrpSpPr>
        <xdr:cNvPr id="2" name="Group 23"/>
        <xdr:cNvGrpSpPr>
          <a:grpSpLocks/>
        </xdr:cNvGrpSpPr>
      </xdr:nvGrpSpPr>
      <xdr:grpSpPr bwMode="auto">
        <a:xfrm>
          <a:off x="342900" y="161925"/>
          <a:ext cx="3053443" cy="918482"/>
          <a:chOff x="1494" y="1134"/>
          <a:chExt cx="6840" cy="1575"/>
        </a:xfrm>
      </xdr:grpSpPr>
      <xdr:pic>
        <xdr:nvPicPr>
          <xdr:cNvPr id="3" name="Picture 24" descr="escudo"/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1494" y="1134"/>
            <a:ext cx="5865" cy="157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4" name="Picture 25" descr="Logotipo y lema tamaqo pequeqo 5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/>
          <a:srcRect/>
          <a:stretch>
            <a:fillRect/>
          </a:stretch>
        </xdr:blipFill>
        <xdr:spPr bwMode="auto">
          <a:xfrm>
            <a:off x="3654" y="2034"/>
            <a:ext cx="4680" cy="5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5" name="Picture 26" descr="Logotipo y lema tamaqo pequeqo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/>
          <a:srcRect/>
          <a:stretch>
            <a:fillRect/>
          </a:stretch>
        </xdr:blipFill>
        <xdr:spPr bwMode="auto">
          <a:xfrm>
            <a:off x="3909" y="1134"/>
            <a:ext cx="4425" cy="37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6" name="Picture 27" descr="Logotipo y lema tamaño pequeño-3"/>
          <xdr:cNvPicPr>
            <a:picLocks noChangeAspect="1" noChangeArrowheads="1"/>
          </xdr:cNvPicPr>
        </xdr:nvPicPr>
        <xdr:blipFill>
          <a:blip xmlns:r="http://schemas.openxmlformats.org/officeDocument/2006/relationships" r:embed="rId4" cstate="print"/>
          <a:srcRect/>
          <a:stretch>
            <a:fillRect/>
          </a:stretch>
        </xdr:blipFill>
        <xdr:spPr bwMode="auto">
          <a:xfrm>
            <a:off x="4614" y="1674"/>
            <a:ext cx="3000" cy="24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  <xdr:twoCellAnchor editAs="oneCell">
    <xdr:from>
      <xdr:col>30</xdr:col>
      <xdr:colOff>239486</xdr:colOff>
      <xdr:row>1</xdr:row>
      <xdr:rowOff>195942</xdr:rowOff>
    </xdr:from>
    <xdr:to>
      <xdr:col>32</xdr:col>
      <xdr:colOff>530225</xdr:colOff>
      <xdr:row>5</xdr:row>
      <xdr:rowOff>70757</xdr:rowOff>
    </xdr:to>
    <xdr:pic>
      <xdr:nvPicPr>
        <xdr:cNvPr id="7" name="Picture 6" descr="C:\Documents and Settings\GSoto\Desktop\Logos\2014 - Icono - Año.bmp"/>
        <xdr:cNvPicPr/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9270436" y="357867"/>
          <a:ext cx="1567089" cy="8463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Oct_2014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08102014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09102014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10102014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11102014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12102014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13102014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14102014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15102014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16102014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17102014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recio%20de%20Energ&#237;a%20de%20Oct%2014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18102014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19102014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20102014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21102014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22102014.xlsx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23102014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24102014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25102014.xlsx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26102014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2710201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01102014.xlsx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28102014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29102014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30102014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31102014.xlsx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011014.xlsx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021014.xlsx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031014.xlsx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041014.xlsx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051014.xlsx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061014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02102014.xlsx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071014.xlsx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081014.xlsx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091014.xlsx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101014.xlsx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111014.xlsx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121014.xlsx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131014.xlsx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141014.xlsx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151014.xlsx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161014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03102014.xlsx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171014.xlsx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181014.xlsx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191014.xlsx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201014.xlsx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211014.xlsx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221014.xlsx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231014.xlsx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241014.xlsx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251014.xlsx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261014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04102014.xlsx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271014.xlsx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281014.xlsx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291014.xlsx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301014.xlsx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311014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05102014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06102014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0710201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quidacion por Dia"/>
      <sheetName val="EXP-nodos"/>
      <sheetName val="IMP-nodos"/>
      <sheetName val="INY"/>
      <sheetName val="EXT"/>
      <sheetName val="Perd"/>
      <sheetName val="PRECIOS"/>
      <sheetName val="LIQUIDAC"/>
      <sheetName val="PEAJE"/>
      <sheetName val="HIDROPANTASMA-POT"/>
      <sheetName val="EOLO-POT"/>
      <sheetName val="HEMCO-POT"/>
      <sheetName val="BLUE POWER-POT"/>
      <sheetName val="AMAYO 2-POT"/>
      <sheetName val="ALBANISA-POT"/>
      <sheetName val="AMAYO 1-POT"/>
      <sheetName val="MULUKUKU-POT"/>
      <sheetName val="SIUNA-POT"/>
      <sheetName val="INDEX-POT"/>
      <sheetName val="ENSA-POT"/>
      <sheetName val="PENSA-POT"/>
      <sheetName val="GESARSA-POT"/>
      <sheetName val="CCN-POT"/>
      <sheetName val="ENACAL-POT"/>
      <sheetName val="MONTE ROSA-POT"/>
      <sheetName val="BLUEFIELDS-POT"/>
      <sheetName val="PLB-PMG-POT"/>
      <sheetName val="DISSUR-POT"/>
      <sheetName val="DISNORTE-POT"/>
      <sheetName val="EEC20-POT"/>
      <sheetName val="GEOSA-POT"/>
      <sheetName val="PCA-PCF-POT"/>
      <sheetName val="HIDROPANTASMA"/>
      <sheetName val="EOLO"/>
      <sheetName val="HEMCO"/>
      <sheetName val="BLUE POWER"/>
      <sheetName val="AMAYO 2"/>
      <sheetName val="ALBANISA"/>
      <sheetName val="AMAYO 1"/>
      <sheetName val="MULUKUKU"/>
      <sheetName val="SIUNA"/>
      <sheetName val="INDEX"/>
      <sheetName val="ENSA"/>
      <sheetName val="PENSA"/>
      <sheetName val="GESARSA"/>
      <sheetName val="CCN"/>
      <sheetName val="ENACAL"/>
      <sheetName val="MONTE ROSA"/>
      <sheetName val="BLUEFIELDS"/>
      <sheetName val="PLB-PMG"/>
      <sheetName val="DISSUR"/>
      <sheetName val="DISNORTE"/>
      <sheetName val="EEC20"/>
      <sheetName val="GEOSA"/>
      <sheetName val="PCA-PCF"/>
    </sheetNames>
    <sheetDataSet>
      <sheetData sheetId="0"/>
      <sheetData sheetId="1"/>
      <sheetData sheetId="2"/>
      <sheetData sheetId="3">
        <row r="1048575">
          <cell r="B1048575" t="str">
            <v>SI</v>
          </cell>
        </row>
      </sheetData>
      <sheetData sheetId="4"/>
      <sheetData sheetId="5"/>
      <sheetData sheetId="6"/>
      <sheetData sheetId="7">
        <row r="288">
          <cell r="BU288">
            <v>52542.916855290096</v>
          </cell>
          <cell r="BV288">
            <v>5725098.105630653</v>
          </cell>
        </row>
        <row r="290">
          <cell r="BU290">
            <v>-137.88309636975097</v>
          </cell>
          <cell r="BV290">
            <v>-20438.728279379313</v>
          </cell>
        </row>
      </sheetData>
      <sheetData sheetId="8">
        <row r="8">
          <cell r="C8" t="str">
            <v>PERIODO: 01.OCTUBRE.2014 - 31.OCTUBRE.2014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PCA-PCF"/>
      <sheetName val="GEOSA"/>
      <sheetName val="EEC20"/>
      <sheetName val="DISSUR"/>
      <sheetName val="DISNORTE"/>
      <sheetName val="PLB-PMG"/>
      <sheetName val="BLUEFIELDS"/>
      <sheetName val="MONTE ROSA"/>
      <sheetName val="ENACAL"/>
      <sheetName val="CCN"/>
      <sheetName val="GESARSA"/>
      <sheetName val="PENSA"/>
      <sheetName val="ENSA"/>
      <sheetName val="INDEX"/>
      <sheetName val="SIUNA"/>
      <sheetName val="MULUKUKU"/>
      <sheetName val="AMAYO 1"/>
      <sheetName val="ALBANISA"/>
      <sheetName val="AMAYO 2"/>
      <sheetName val="BLUE POWER"/>
      <sheetName val="HEMCO"/>
      <sheetName val="EOLO"/>
      <sheetName val="HIDROPANTASMA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41920</v>
          </cell>
        </row>
      </sheetData>
      <sheetData sheetId="9"/>
      <sheetData sheetId="10">
        <row r="7">
          <cell r="B7">
            <v>41920</v>
          </cell>
        </row>
      </sheetData>
      <sheetData sheetId="11">
        <row r="7">
          <cell r="B7">
            <v>41920</v>
          </cell>
        </row>
      </sheetData>
      <sheetData sheetId="12">
        <row r="7">
          <cell r="B7">
            <v>41920</v>
          </cell>
        </row>
      </sheetData>
      <sheetData sheetId="13">
        <row r="7">
          <cell r="B7">
            <v>41920</v>
          </cell>
        </row>
      </sheetData>
      <sheetData sheetId="14">
        <row r="36">
          <cell r="B36">
            <v>244.04562769299616</v>
          </cell>
        </row>
      </sheetData>
      <sheetData sheetId="15"/>
      <sheetData sheetId="16">
        <row r="8">
          <cell r="B8">
            <v>41920</v>
          </cell>
        </row>
        <row r="12">
          <cell r="C12">
            <v>148.97870666666699</v>
          </cell>
        </row>
        <row r="13">
          <cell r="C13">
            <v>143.949266666667</v>
          </cell>
        </row>
        <row r="14">
          <cell r="C14">
            <v>145.168341666667</v>
          </cell>
        </row>
        <row r="15">
          <cell r="C15">
            <v>142.85339500000001</v>
          </cell>
        </row>
        <row r="16">
          <cell r="C16">
            <v>150.478563333333</v>
          </cell>
        </row>
        <row r="17">
          <cell r="C17">
            <v>147.08569</v>
          </cell>
        </row>
        <row r="18">
          <cell r="C18">
            <v>149.60622499999999</v>
          </cell>
        </row>
        <row r="19">
          <cell r="C19">
            <v>156.24668</v>
          </cell>
        </row>
        <row r="20">
          <cell r="C20">
            <v>157.12841666666699</v>
          </cell>
        </row>
        <row r="21">
          <cell r="C21">
            <v>154.26386333333301</v>
          </cell>
        </row>
        <row r="22">
          <cell r="C22">
            <v>156.31033666666701</v>
          </cell>
        </row>
        <row r="23">
          <cell r="C23">
            <v>154.578216666667</v>
          </cell>
        </row>
        <row r="24">
          <cell r="C24">
            <v>154.76</v>
          </cell>
        </row>
        <row r="25">
          <cell r="C25">
            <v>155.10664666666699</v>
          </cell>
        </row>
        <row r="26">
          <cell r="C26">
            <v>154.824123333334</v>
          </cell>
        </row>
        <row r="27">
          <cell r="C27">
            <v>154.76</v>
          </cell>
        </row>
        <row r="28">
          <cell r="C28">
            <v>154.76</v>
          </cell>
        </row>
        <row r="29">
          <cell r="C29">
            <v>154.76</v>
          </cell>
        </row>
        <row r="30">
          <cell r="C30">
            <v>154.77509499999999</v>
          </cell>
        </row>
        <row r="31">
          <cell r="C31">
            <v>155.489951666667</v>
          </cell>
        </row>
        <row r="32">
          <cell r="C32">
            <v>158.880281666667</v>
          </cell>
        </row>
        <row r="33">
          <cell r="C33">
            <v>153.00532000000001</v>
          </cell>
        </row>
        <row r="34">
          <cell r="C34">
            <v>144.60589999999999</v>
          </cell>
        </row>
        <row r="35">
          <cell r="C35">
            <v>146.13235666666699</v>
          </cell>
        </row>
      </sheetData>
      <sheetData sheetId="17">
        <row r="36">
          <cell r="I36">
            <v>670.95600000000002</v>
          </cell>
        </row>
      </sheetData>
      <sheetData sheetId="18">
        <row r="36">
          <cell r="I36">
            <v>126.24163243243244</v>
          </cell>
        </row>
      </sheetData>
      <sheetData sheetId="19"/>
      <sheetData sheetId="20"/>
      <sheetData sheetId="21"/>
      <sheetData sheetId="22"/>
      <sheetData sheetId="23">
        <row r="36">
          <cell r="E36">
            <v>0</v>
          </cell>
        </row>
      </sheetData>
      <sheetData sheetId="24"/>
      <sheetData sheetId="25"/>
      <sheetData sheetId="26"/>
      <sheetData sheetId="27">
        <row r="36">
          <cell r="H36">
            <v>636.89600000000007</v>
          </cell>
        </row>
      </sheetData>
      <sheetData sheetId="28"/>
      <sheetData sheetId="29"/>
      <sheetData sheetId="30"/>
      <sheetData sheetId="31"/>
      <sheetData sheetId="32">
        <row r="36">
          <cell r="E36">
            <v>41.972999457381995</v>
          </cell>
        </row>
      </sheetData>
      <sheetData sheetId="33">
        <row r="36">
          <cell r="S36">
            <v>1421.0614448589072</v>
          </cell>
        </row>
      </sheetData>
      <sheetData sheetId="34">
        <row r="36">
          <cell r="E36">
            <v>32.267000542617993</v>
          </cell>
        </row>
      </sheetData>
      <sheetData sheetId="35">
        <row r="36">
          <cell r="E36">
            <v>51.198499999999996</v>
          </cell>
        </row>
      </sheetData>
      <sheetData sheetId="36"/>
      <sheetData sheetId="37">
        <row r="36">
          <cell r="E36">
            <v>68.528000000000006</v>
          </cell>
        </row>
      </sheetData>
      <sheetData sheetId="38">
        <row r="36">
          <cell r="E36">
            <v>110.712917</v>
          </cell>
        </row>
      </sheetData>
      <sheetData sheetId="39"/>
      <sheetData sheetId="40"/>
      <sheetData sheetId="4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PCA-PCF"/>
      <sheetName val="GEOSA"/>
      <sheetName val="EEC20"/>
      <sheetName val="DISSUR"/>
      <sheetName val="DISNORTE"/>
      <sheetName val="PLB-PMG"/>
      <sheetName val="BLUEFIELDS"/>
      <sheetName val="MONTE ROSA"/>
      <sheetName val="ENACAL"/>
      <sheetName val="CCN"/>
      <sheetName val="GESARSA"/>
      <sheetName val="PENSA"/>
      <sheetName val="ENSA"/>
      <sheetName val="INDEX"/>
      <sheetName val="SIUNA"/>
      <sheetName val="MULUKUKU"/>
      <sheetName val="AMAYO 1"/>
      <sheetName val="ALBANISA"/>
      <sheetName val="AMAYO 2"/>
      <sheetName val="BLUE POWER"/>
      <sheetName val="HEMCO"/>
      <sheetName val="EOLO"/>
      <sheetName val="HIDROPANTASMA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41921</v>
          </cell>
        </row>
      </sheetData>
      <sheetData sheetId="9"/>
      <sheetData sheetId="10">
        <row r="7">
          <cell r="B7">
            <v>41921</v>
          </cell>
        </row>
      </sheetData>
      <sheetData sheetId="11">
        <row r="7">
          <cell r="B7">
            <v>41921</v>
          </cell>
        </row>
      </sheetData>
      <sheetData sheetId="12">
        <row r="7">
          <cell r="B7">
            <v>41921</v>
          </cell>
        </row>
      </sheetData>
      <sheetData sheetId="13">
        <row r="7">
          <cell r="B7">
            <v>41921</v>
          </cell>
        </row>
      </sheetData>
      <sheetData sheetId="14">
        <row r="36">
          <cell r="B36">
            <v>240.322368582433</v>
          </cell>
        </row>
      </sheetData>
      <sheetData sheetId="15"/>
      <sheetData sheetId="16">
        <row r="8">
          <cell r="B8">
            <v>41921</v>
          </cell>
        </row>
        <row r="12">
          <cell r="C12">
            <v>143.93099333333299</v>
          </cell>
        </row>
        <row r="13">
          <cell r="C13">
            <v>147.28781499999999</v>
          </cell>
        </row>
        <row r="14">
          <cell r="C14">
            <v>143.89259999999999</v>
          </cell>
        </row>
        <row r="15">
          <cell r="C15">
            <v>143.89259999999999</v>
          </cell>
        </row>
        <row r="16">
          <cell r="C16">
            <v>147.00037333333299</v>
          </cell>
        </row>
        <row r="17">
          <cell r="C17">
            <v>146.89675500000001</v>
          </cell>
        </row>
        <row r="18">
          <cell r="C18">
            <v>146.527913333333</v>
          </cell>
        </row>
        <row r="19">
          <cell r="C19">
            <v>159.964791666667</v>
          </cell>
        </row>
        <row r="20">
          <cell r="C20">
            <v>157.71907833333299</v>
          </cell>
        </row>
        <row r="21">
          <cell r="C21">
            <v>154.738313333333</v>
          </cell>
        </row>
        <row r="22">
          <cell r="C22">
            <v>154.76</v>
          </cell>
        </row>
        <row r="23">
          <cell r="C23">
            <v>154.76</v>
          </cell>
        </row>
        <row r="24">
          <cell r="C24">
            <v>154.76</v>
          </cell>
        </row>
        <row r="25">
          <cell r="C25">
            <v>154.76</v>
          </cell>
        </row>
        <row r="26">
          <cell r="C26">
            <v>154.76</v>
          </cell>
        </row>
        <row r="27">
          <cell r="C27">
            <v>154.76</v>
          </cell>
        </row>
        <row r="28">
          <cell r="C28">
            <v>155.765085</v>
          </cell>
        </row>
        <row r="29">
          <cell r="C29">
            <v>155.94708</v>
          </cell>
        </row>
        <row r="30">
          <cell r="C30">
            <v>154.76</v>
          </cell>
        </row>
        <row r="31">
          <cell r="C31">
            <v>154.76</v>
          </cell>
        </row>
        <row r="32">
          <cell r="C32">
            <v>159.581785</v>
          </cell>
        </row>
        <row r="33">
          <cell r="C33">
            <v>153.29636333333301</v>
          </cell>
        </row>
        <row r="34">
          <cell r="C34">
            <v>146.40717333333299</v>
          </cell>
        </row>
        <row r="35">
          <cell r="C35">
            <v>144.89374333333299</v>
          </cell>
        </row>
      </sheetData>
      <sheetData sheetId="17">
        <row r="36">
          <cell r="I36">
            <v>628.64150000000006</v>
          </cell>
        </row>
      </sheetData>
      <sheetData sheetId="18">
        <row r="36">
          <cell r="I36">
            <v>157.25670270270271</v>
          </cell>
        </row>
      </sheetData>
      <sheetData sheetId="19"/>
      <sheetData sheetId="20"/>
      <sheetData sheetId="21"/>
      <sheetData sheetId="22"/>
      <sheetData sheetId="23">
        <row r="36">
          <cell r="E36">
            <v>0</v>
          </cell>
        </row>
      </sheetData>
      <sheetData sheetId="24"/>
      <sheetData sheetId="25"/>
      <sheetData sheetId="26"/>
      <sheetData sheetId="27">
        <row r="36">
          <cell r="H36">
            <v>640.91200000000003</v>
          </cell>
        </row>
      </sheetData>
      <sheetData sheetId="28"/>
      <sheetData sheetId="29"/>
      <sheetData sheetId="30"/>
      <sheetData sheetId="31"/>
      <sheetData sheetId="32">
        <row r="36">
          <cell r="E36">
            <v>2.2886597799504997</v>
          </cell>
        </row>
      </sheetData>
      <sheetData sheetId="33">
        <row r="36">
          <cell r="S36">
            <v>1409.6147266175835</v>
          </cell>
        </row>
      </sheetData>
      <sheetData sheetId="34">
        <row r="36">
          <cell r="E36">
            <v>1.6153402200494997</v>
          </cell>
        </row>
      </sheetData>
      <sheetData sheetId="35">
        <row r="36">
          <cell r="E36">
            <v>5.5026249999999983</v>
          </cell>
        </row>
      </sheetData>
      <sheetData sheetId="36"/>
      <sheetData sheetId="37">
        <row r="36">
          <cell r="E36">
            <v>8.1920000000000002</v>
          </cell>
        </row>
      </sheetData>
      <sheetData sheetId="38">
        <row r="36">
          <cell r="E36">
            <v>154.67997179999992</v>
          </cell>
        </row>
      </sheetData>
      <sheetData sheetId="39"/>
      <sheetData sheetId="40"/>
      <sheetData sheetId="4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PCA-PCF"/>
      <sheetName val="GEOSA"/>
      <sheetName val="EEC20"/>
      <sheetName val="DISSUR"/>
      <sheetName val="DISNORTE"/>
      <sheetName val="PLB-PMG"/>
      <sheetName val="BLUEFIELDS"/>
      <sheetName val="MONTE ROSA"/>
      <sheetName val="ENACAL"/>
      <sheetName val="CCN"/>
      <sheetName val="GESARSA"/>
      <sheetName val="PENSA"/>
      <sheetName val="ENSA"/>
      <sheetName val="INDEX"/>
      <sheetName val="SIUNA"/>
      <sheetName val="MULUKUKU"/>
      <sheetName val="AMAYO 1"/>
      <sheetName val="ALBANISA"/>
      <sheetName val="AMAYO 2"/>
      <sheetName val="BLUE POWER"/>
      <sheetName val="HEMCO"/>
      <sheetName val="EOLO"/>
      <sheetName val="HIDROPANTASMA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41922</v>
          </cell>
        </row>
      </sheetData>
      <sheetData sheetId="9"/>
      <sheetData sheetId="10">
        <row r="7">
          <cell r="B7">
            <v>41922</v>
          </cell>
        </row>
      </sheetData>
      <sheetData sheetId="11">
        <row r="7">
          <cell r="B7">
            <v>41922</v>
          </cell>
        </row>
      </sheetData>
      <sheetData sheetId="12">
        <row r="7">
          <cell r="B7">
            <v>41922</v>
          </cell>
        </row>
      </sheetData>
      <sheetData sheetId="13">
        <row r="7">
          <cell r="B7">
            <v>41922</v>
          </cell>
        </row>
      </sheetData>
      <sheetData sheetId="14">
        <row r="36">
          <cell r="B36">
            <v>232.19847761331124</v>
          </cell>
        </row>
      </sheetData>
      <sheetData sheetId="15"/>
      <sheetData sheetId="16">
        <row r="8">
          <cell r="B8">
            <v>41922</v>
          </cell>
        </row>
        <row r="12">
          <cell r="C12">
            <v>144.89852999999999</v>
          </cell>
        </row>
        <row r="13">
          <cell r="C13">
            <v>147.10658833333301</v>
          </cell>
        </row>
        <row r="14">
          <cell r="C14">
            <v>143.89259999999999</v>
          </cell>
        </row>
        <row r="15">
          <cell r="C15">
            <v>143.89259999999999</v>
          </cell>
        </row>
        <row r="16">
          <cell r="C16">
            <v>143.89259999999999</v>
          </cell>
        </row>
        <row r="17">
          <cell r="C17">
            <v>148.94499999999999</v>
          </cell>
        </row>
        <row r="18">
          <cell r="C18">
            <v>146.23270500000001</v>
          </cell>
        </row>
        <row r="19">
          <cell r="C19">
            <v>152.940613333333</v>
          </cell>
        </row>
        <row r="20">
          <cell r="C20">
            <v>155.50814</v>
          </cell>
        </row>
        <row r="21">
          <cell r="C21">
            <v>156.69591</v>
          </cell>
        </row>
        <row r="22">
          <cell r="C22">
            <v>154.90512000000001</v>
          </cell>
        </row>
        <row r="23">
          <cell r="C23">
            <v>154.57072333333301</v>
          </cell>
        </row>
        <row r="24">
          <cell r="C24">
            <v>157.953466666667</v>
          </cell>
        </row>
        <row r="25">
          <cell r="C25">
            <v>153.998265</v>
          </cell>
        </row>
        <row r="26">
          <cell r="C26">
            <v>153.56994333333299</v>
          </cell>
        </row>
        <row r="27">
          <cell r="C27">
            <v>155.034613333333</v>
          </cell>
        </row>
        <row r="28">
          <cell r="C28">
            <v>156.84037499999999</v>
          </cell>
        </row>
        <row r="29">
          <cell r="C29">
            <v>158.48608666666701</v>
          </cell>
        </row>
        <row r="30">
          <cell r="C30">
            <v>155.155215</v>
          </cell>
        </row>
        <row r="31">
          <cell r="C31">
            <v>156.17533499999999</v>
          </cell>
        </row>
        <row r="32">
          <cell r="C32">
            <v>158.21688166666701</v>
          </cell>
        </row>
        <row r="33">
          <cell r="C33">
            <v>150.64189999999999</v>
          </cell>
        </row>
        <row r="34">
          <cell r="C34">
            <v>146.96775500000001</v>
          </cell>
        </row>
        <row r="35">
          <cell r="C35">
            <v>147.637486666667</v>
          </cell>
        </row>
      </sheetData>
      <sheetData sheetId="17">
        <row r="36">
          <cell r="I36">
            <v>582.18200000000002</v>
          </cell>
        </row>
      </sheetData>
      <sheetData sheetId="18">
        <row r="36">
          <cell r="I36">
            <v>158.11668108108105</v>
          </cell>
        </row>
      </sheetData>
      <sheetData sheetId="19"/>
      <sheetData sheetId="20"/>
      <sheetData sheetId="21"/>
      <sheetData sheetId="22"/>
      <sheetData sheetId="23">
        <row r="36">
          <cell r="E36">
            <v>0</v>
          </cell>
        </row>
      </sheetData>
      <sheetData sheetId="24"/>
      <sheetData sheetId="25"/>
      <sheetData sheetId="26"/>
      <sheetData sheetId="27">
        <row r="36">
          <cell r="H36">
            <v>662.89599999999996</v>
          </cell>
        </row>
      </sheetData>
      <sheetData sheetId="28"/>
      <sheetData sheetId="29"/>
      <sheetData sheetId="30"/>
      <sheetData sheetId="31"/>
      <sheetData sheetId="32">
        <row r="36">
          <cell r="E36">
            <v>0.80693248310199994</v>
          </cell>
        </row>
      </sheetData>
      <sheetData sheetId="33">
        <row r="36">
          <cell r="S36">
            <v>1266.9516393710273</v>
          </cell>
        </row>
      </sheetData>
      <sheetData sheetId="34">
        <row r="36">
          <cell r="E36">
            <v>0.60106751689799998</v>
          </cell>
        </row>
      </sheetData>
      <sheetData sheetId="35">
        <row r="36">
          <cell r="E36">
            <v>3.0427499999999998</v>
          </cell>
        </row>
      </sheetData>
      <sheetData sheetId="36"/>
      <sheetData sheetId="37">
        <row r="36">
          <cell r="E36">
            <v>7.4239999999999995</v>
          </cell>
        </row>
      </sheetData>
      <sheetData sheetId="38">
        <row r="36">
          <cell r="E36">
            <v>154.87083899999993</v>
          </cell>
        </row>
      </sheetData>
      <sheetData sheetId="39"/>
      <sheetData sheetId="40"/>
      <sheetData sheetId="4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PCA-PCF"/>
      <sheetName val="GEOSA"/>
      <sheetName val="EEC20"/>
      <sheetName val="DISSUR"/>
      <sheetName val="DISNORTE"/>
      <sheetName val="PLB-PMG"/>
      <sheetName val="BLUEFIELDS"/>
      <sheetName val="MONTE ROSA"/>
      <sheetName val="ENACAL"/>
      <sheetName val="CCN"/>
      <sheetName val="GESARSA"/>
      <sheetName val="PENSA"/>
      <sheetName val="ENSA"/>
      <sheetName val="INDEX"/>
      <sheetName val="SIUNA"/>
      <sheetName val="MULUKUKU"/>
      <sheetName val="AMAYO 1"/>
      <sheetName val="ALBANISA"/>
      <sheetName val="AMAYO 2"/>
      <sheetName val="BLUE POWER"/>
      <sheetName val="HEMCO"/>
      <sheetName val="EOLO"/>
      <sheetName val="HIDROPANTASMA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41923</v>
          </cell>
        </row>
      </sheetData>
      <sheetData sheetId="9"/>
      <sheetData sheetId="10">
        <row r="7">
          <cell r="B7">
            <v>41923</v>
          </cell>
        </row>
      </sheetData>
      <sheetData sheetId="11">
        <row r="7">
          <cell r="B7">
            <v>41923</v>
          </cell>
        </row>
      </sheetData>
      <sheetData sheetId="12">
        <row r="7">
          <cell r="B7">
            <v>41923</v>
          </cell>
        </row>
      </sheetData>
      <sheetData sheetId="13">
        <row r="7">
          <cell r="B7">
            <v>41923</v>
          </cell>
        </row>
      </sheetData>
      <sheetData sheetId="14">
        <row r="36">
          <cell r="B36">
            <v>216.00344350610004</v>
          </cell>
        </row>
      </sheetData>
      <sheetData sheetId="15"/>
      <sheetData sheetId="16">
        <row r="8">
          <cell r="B8">
            <v>41923</v>
          </cell>
        </row>
        <row r="12">
          <cell r="C12">
            <v>143.89259999999999</v>
          </cell>
        </row>
        <row r="13">
          <cell r="C13">
            <v>143.883601666667</v>
          </cell>
        </row>
        <row r="14">
          <cell r="C14">
            <v>143.83000000000001</v>
          </cell>
        </row>
        <row r="15">
          <cell r="C15">
            <v>143.83000000000001</v>
          </cell>
        </row>
        <row r="16">
          <cell r="C16">
            <v>143.87017333333301</v>
          </cell>
        </row>
        <row r="17">
          <cell r="C17">
            <v>143.877993333333</v>
          </cell>
        </row>
        <row r="18">
          <cell r="C18">
            <v>147.11198999999999</v>
          </cell>
        </row>
        <row r="19">
          <cell r="C19">
            <v>149.8107</v>
          </cell>
        </row>
        <row r="20">
          <cell r="C20">
            <v>148.46324833333301</v>
          </cell>
        </row>
        <row r="21">
          <cell r="C21">
            <v>149.41638</v>
          </cell>
        </row>
        <row r="22">
          <cell r="C22">
            <v>152.38894666666701</v>
          </cell>
        </row>
        <row r="23">
          <cell r="C23">
            <v>156.94830666666701</v>
          </cell>
        </row>
        <row r="24">
          <cell r="C24">
            <v>155.21533666666701</v>
          </cell>
        </row>
        <row r="25">
          <cell r="C25">
            <v>152.95576666666699</v>
          </cell>
        </row>
        <row r="26">
          <cell r="C26">
            <v>149.72643833333299</v>
          </cell>
        </row>
        <row r="27">
          <cell r="C27">
            <v>150.30653166666701</v>
          </cell>
        </row>
        <row r="28">
          <cell r="C28">
            <v>149.23542333333299</v>
          </cell>
        </row>
        <row r="29">
          <cell r="C29">
            <v>156.69534833333299</v>
          </cell>
        </row>
        <row r="30">
          <cell r="C30">
            <v>155.80862500000001</v>
          </cell>
        </row>
        <row r="31">
          <cell r="C31">
            <v>158.73558666666699</v>
          </cell>
        </row>
        <row r="32">
          <cell r="C32">
            <v>156.12621833333299</v>
          </cell>
        </row>
        <row r="33">
          <cell r="C33">
            <v>150.92060000000001</v>
          </cell>
        </row>
        <row r="34">
          <cell r="C34">
            <v>147.88367833333299</v>
          </cell>
        </row>
        <row r="35">
          <cell r="C35">
            <v>147.94942166666701</v>
          </cell>
        </row>
      </sheetData>
      <sheetData sheetId="17">
        <row r="36">
          <cell r="I36">
            <v>578.72050000000002</v>
          </cell>
        </row>
      </sheetData>
      <sheetData sheetId="18">
        <row r="36">
          <cell r="I36">
            <v>45.308275675675674</v>
          </cell>
        </row>
      </sheetData>
      <sheetData sheetId="19"/>
      <sheetData sheetId="20"/>
      <sheetData sheetId="21"/>
      <sheetData sheetId="22"/>
      <sheetData sheetId="23">
        <row r="36">
          <cell r="E36">
            <v>0</v>
          </cell>
        </row>
      </sheetData>
      <sheetData sheetId="24"/>
      <sheetData sheetId="25"/>
      <sheetData sheetId="26"/>
      <sheetData sheetId="27">
        <row r="36">
          <cell r="H36">
            <v>646.976</v>
          </cell>
        </row>
      </sheetData>
      <sheetData sheetId="28"/>
      <sheetData sheetId="29"/>
      <sheetData sheetId="30"/>
      <sheetData sheetId="31"/>
      <sheetData sheetId="32">
        <row r="36">
          <cell r="E36">
            <v>2.0753412771185</v>
          </cell>
        </row>
      </sheetData>
      <sheetData sheetId="33">
        <row r="36">
          <cell r="S36">
            <v>802.06210635519756</v>
          </cell>
        </row>
      </sheetData>
      <sheetData sheetId="34">
        <row r="36">
          <cell r="E36">
            <v>2.1806587228814998</v>
          </cell>
        </row>
      </sheetData>
      <sheetData sheetId="35">
        <row r="36">
          <cell r="E36">
            <v>7.0927500000000006</v>
          </cell>
        </row>
      </sheetData>
      <sheetData sheetId="36"/>
      <sheetData sheetId="37">
        <row r="36">
          <cell r="E36">
            <v>8.1760000000000002</v>
          </cell>
        </row>
      </sheetData>
      <sheetData sheetId="38">
        <row r="36">
          <cell r="E36">
            <v>149.83075199999996</v>
          </cell>
        </row>
      </sheetData>
      <sheetData sheetId="39"/>
      <sheetData sheetId="40"/>
      <sheetData sheetId="4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PCA-PCF"/>
      <sheetName val="GEOSA"/>
      <sheetName val="EEC20"/>
      <sheetName val="DISSUR"/>
      <sheetName val="DISNORTE"/>
      <sheetName val="PLB-PMG"/>
      <sheetName val="BLUEFIELDS"/>
      <sheetName val="MONTE ROSA"/>
      <sheetName val="ENACAL"/>
      <sheetName val="CCN"/>
      <sheetName val="GESARSA"/>
      <sheetName val="PENSA"/>
      <sheetName val="ENSA"/>
      <sheetName val="INDEX"/>
      <sheetName val="SIUNA"/>
      <sheetName val="MULUKUKU"/>
      <sheetName val="AMAYO 1"/>
      <sheetName val="ALBANISA"/>
      <sheetName val="AMAYO 2"/>
      <sheetName val="BLUE POWER"/>
      <sheetName val="HEMCO"/>
      <sheetName val="EOLO"/>
      <sheetName val="HIDROPANTASMA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41924</v>
          </cell>
        </row>
      </sheetData>
      <sheetData sheetId="9"/>
      <sheetData sheetId="10">
        <row r="7">
          <cell r="B7">
            <v>41924</v>
          </cell>
        </row>
      </sheetData>
      <sheetData sheetId="11">
        <row r="7">
          <cell r="B7">
            <v>41924</v>
          </cell>
        </row>
      </sheetData>
      <sheetData sheetId="12">
        <row r="7">
          <cell r="B7">
            <v>41924</v>
          </cell>
        </row>
      </sheetData>
      <sheetData sheetId="13">
        <row r="7">
          <cell r="B7">
            <v>41924</v>
          </cell>
        </row>
      </sheetData>
      <sheetData sheetId="14">
        <row r="36">
          <cell r="B36">
            <v>206.28632251894288</v>
          </cell>
        </row>
      </sheetData>
      <sheetData sheetId="15"/>
      <sheetData sheetId="16">
        <row r="8">
          <cell r="B8">
            <v>41924</v>
          </cell>
        </row>
        <row r="12">
          <cell r="C12">
            <v>146.76862</v>
          </cell>
        </row>
        <row r="13">
          <cell r="C13">
            <v>143.83000000000001</v>
          </cell>
        </row>
        <row r="14">
          <cell r="C14">
            <v>143.83000000000001</v>
          </cell>
        </row>
        <row r="15">
          <cell r="C15">
            <v>143.83000000000001</v>
          </cell>
        </row>
        <row r="16">
          <cell r="C16">
            <v>143.83000000000001</v>
          </cell>
        </row>
        <row r="17">
          <cell r="C17">
            <v>143.83000000000001</v>
          </cell>
        </row>
        <row r="18">
          <cell r="C18">
            <v>143.83000000000001</v>
          </cell>
        </row>
        <row r="19">
          <cell r="C19">
            <v>143.83000000000001</v>
          </cell>
        </row>
        <row r="20">
          <cell r="C20">
            <v>151.10556666666699</v>
          </cell>
        </row>
        <row r="21">
          <cell r="C21">
            <v>143.844606666667</v>
          </cell>
        </row>
        <row r="22">
          <cell r="C22">
            <v>143.83000000000001</v>
          </cell>
        </row>
        <row r="23">
          <cell r="C23">
            <v>143.87036000000001</v>
          </cell>
        </row>
        <row r="24">
          <cell r="C24">
            <v>143.89259999999999</v>
          </cell>
        </row>
        <row r="25">
          <cell r="C25">
            <v>143.89259999999999</v>
          </cell>
        </row>
        <row r="26">
          <cell r="C26">
            <v>143.89259999999999</v>
          </cell>
        </row>
        <row r="27">
          <cell r="C27">
            <v>143.89259999999999</v>
          </cell>
        </row>
        <row r="28">
          <cell r="C28">
            <v>143.89259999999999</v>
          </cell>
        </row>
        <row r="29">
          <cell r="C29">
            <v>153.725216666667</v>
          </cell>
        </row>
        <row r="30">
          <cell r="C30">
            <v>156.760748333333</v>
          </cell>
        </row>
        <row r="31">
          <cell r="C31">
            <v>156.12196333333301</v>
          </cell>
        </row>
        <row r="32">
          <cell r="C32">
            <v>146.943906666667</v>
          </cell>
        </row>
        <row r="33">
          <cell r="C33">
            <v>148.38089833333299</v>
          </cell>
        </row>
        <row r="34">
          <cell r="C34">
            <v>143.864833333333</v>
          </cell>
        </row>
        <row r="35">
          <cell r="C35">
            <v>143.83000000000001</v>
          </cell>
        </row>
      </sheetData>
      <sheetData sheetId="17">
        <row r="36">
          <cell r="I36">
            <v>576.81399999999996</v>
          </cell>
        </row>
      </sheetData>
      <sheetData sheetId="18">
        <row r="36">
          <cell r="I36">
            <v>0</v>
          </cell>
        </row>
      </sheetData>
      <sheetData sheetId="19"/>
      <sheetData sheetId="20"/>
      <sheetData sheetId="21"/>
      <sheetData sheetId="22"/>
      <sheetData sheetId="23">
        <row r="36">
          <cell r="E36">
            <v>0</v>
          </cell>
        </row>
      </sheetData>
      <sheetData sheetId="24"/>
      <sheetData sheetId="25"/>
      <sheetData sheetId="26"/>
      <sheetData sheetId="27">
        <row r="36">
          <cell r="H36">
            <v>624.79999999999995</v>
          </cell>
        </row>
      </sheetData>
      <sheetData sheetId="28"/>
      <sheetData sheetId="29"/>
      <sheetData sheetId="30"/>
      <sheetData sheetId="31"/>
      <sheetData sheetId="32">
        <row r="36">
          <cell r="E36">
            <v>6.0538369603639994</v>
          </cell>
        </row>
      </sheetData>
      <sheetData sheetId="33">
        <row r="36">
          <cell r="S36">
            <v>311.99029313851946</v>
          </cell>
        </row>
      </sheetData>
      <sheetData sheetId="34">
        <row r="36">
          <cell r="E36">
            <v>4.8901630396359996</v>
          </cell>
        </row>
      </sheetData>
      <sheetData sheetId="35">
        <row r="36">
          <cell r="E36">
            <v>7.7839999999999998</v>
          </cell>
        </row>
      </sheetData>
      <sheetData sheetId="36"/>
      <sheetData sheetId="37">
        <row r="36">
          <cell r="E36">
            <v>17.663999999999994</v>
          </cell>
        </row>
      </sheetData>
      <sheetData sheetId="38">
        <row r="36">
          <cell r="E36">
            <v>151.33780759999993</v>
          </cell>
        </row>
      </sheetData>
      <sheetData sheetId="39"/>
      <sheetData sheetId="40"/>
      <sheetData sheetId="4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PCA-PCF"/>
      <sheetName val="GEOSA"/>
      <sheetName val="EEC20"/>
      <sheetName val="DISSUR"/>
      <sheetName val="DISNORTE"/>
      <sheetName val="PLB-PMG"/>
      <sheetName val="BLUEFIELDS"/>
      <sheetName val="MONTE ROSA"/>
      <sheetName val="ENACAL"/>
      <sheetName val="CCN"/>
      <sheetName val="GESARSA"/>
      <sheetName val="PENSA"/>
      <sheetName val="ENSA"/>
      <sheetName val="INDEX"/>
      <sheetName val="SIUNA"/>
      <sheetName val="MULUKUKU"/>
      <sheetName val="AMAYO 1"/>
      <sheetName val="ALBANISA"/>
      <sheetName val="AMAYO 2"/>
      <sheetName val="BLUE POWER"/>
      <sheetName val="HEMCO"/>
      <sheetName val="EOLO"/>
      <sheetName val="HIDROPANTASMA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41925</v>
          </cell>
        </row>
      </sheetData>
      <sheetData sheetId="9"/>
      <sheetData sheetId="10">
        <row r="7">
          <cell r="B7">
            <v>41925</v>
          </cell>
        </row>
      </sheetData>
      <sheetData sheetId="11">
        <row r="7">
          <cell r="B7">
            <v>41925</v>
          </cell>
        </row>
      </sheetData>
      <sheetData sheetId="12">
        <row r="7">
          <cell r="B7">
            <v>41925</v>
          </cell>
        </row>
      </sheetData>
      <sheetData sheetId="13">
        <row r="7">
          <cell r="B7">
            <v>41925</v>
          </cell>
        </row>
      </sheetData>
      <sheetData sheetId="14">
        <row r="36">
          <cell r="B36">
            <v>240.84965208575903</v>
          </cell>
        </row>
      </sheetData>
      <sheetData sheetId="15"/>
      <sheetData sheetId="16">
        <row r="8">
          <cell r="B8">
            <v>41925</v>
          </cell>
        </row>
        <row r="12">
          <cell r="C12">
            <v>135.81</v>
          </cell>
        </row>
        <row r="13">
          <cell r="C13">
            <v>135.863306666667</v>
          </cell>
        </row>
        <row r="14">
          <cell r="C14">
            <v>135.81</v>
          </cell>
        </row>
        <row r="15">
          <cell r="C15">
            <v>135.89246833333399</v>
          </cell>
        </row>
        <row r="16">
          <cell r="C16">
            <v>135.81</v>
          </cell>
        </row>
        <row r="17">
          <cell r="C17">
            <v>137.21940000000001</v>
          </cell>
        </row>
        <row r="18">
          <cell r="C18">
            <v>140.94846999999999</v>
          </cell>
        </row>
        <row r="19">
          <cell r="C19">
            <v>141.988361666667</v>
          </cell>
        </row>
        <row r="20">
          <cell r="C20">
            <v>149.05998333333301</v>
          </cell>
        </row>
        <row r="21">
          <cell r="C21">
            <v>145.283353333333</v>
          </cell>
        </row>
        <row r="22">
          <cell r="C22">
            <v>145.368603333333</v>
          </cell>
        </row>
        <row r="23">
          <cell r="C23">
            <v>148.559288333333</v>
          </cell>
        </row>
        <row r="24">
          <cell r="C24">
            <v>146.63961499999999</v>
          </cell>
        </row>
        <row r="25">
          <cell r="C25">
            <v>149.26828333333299</v>
          </cell>
        </row>
        <row r="26">
          <cell r="C26">
            <v>147.91380166666701</v>
          </cell>
        </row>
        <row r="27">
          <cell r="C27">
            <v>148.24386166666699</v>
          </cell>
        </row>
        <row r="28">
          <cell r="C28">
            <v>152.01659000000001</v>
          </cell>
        </row>
        <row r="29">
          <cell r="C29">
            <v>147.405888333333</v>
          </cell>
        </row>
        <row r="30">
          <cell r="C30">
            <v>149.97947833333299</v>
          </cell>
        </row>
        <row r="31">
          <cell r="C31">
            <v>148.11028666666701</v>
          </cell>
        </row>
        <row r="32">
          <cell r="C32">
            <v>144.38223833333299</v>
          </cell>
        </row>
        <row r="33">
          <cell r="C33">
            <v>139.33546999999999</v>
          </cell>
        </row>
        <row r="34">
          <cell r="C34">
            <v>139.74238</v>
          </cell>
        </row>
        <row r="35">
          <cell r="C35">
            <v>137.69137000000001</v>
          </cell>
        </row>
      </sheetData>
      <sheetData sheetId="17">
        <row r="36">
          <cell r="I36">
            <v>577.18585617861709</v>
          </cell>
        </row>
      </sheetData>
      <sheetData sheetId="18">
        <row r="36">
          <cell r="I36">
            <v>0</v>
          </cell>
        </row>
      </sheetData>
      <sheetData sheetId="19"/>
      <sheetData sheetId="20"/>
      <sheetData sheetId="21"/>
      <sheetData sheetId="22"/>
      <sheetData sheetId="23">
        <row r="36">
          <cell r="E36">
            <v>0</v>
          </cell>
        </row>
      </sheetData>
      <sheetData sheetId="24"/>
      <sheetData sheetId="25"/>
      <sheetData sheetId="26"/>
      <sheetData sheetId="27">
        <row r="36">
          <cell r="H36">
            <v>621.79199999999992</v>
          </cell>
        </row>
      </sheetData>
      <sheetData sheetId="28"/>
      <sheetData sheetId="29"/>
      <sheetData sheetId="30"/>
      <sheetData sheetId="31"/>
      <sheetData sheetId="32">
        <row r="36">
          <cell r="E36">
            <v>33.901564240845502</v>
          </cell>
        </row>
      </sheetData>
      <sheetData sheetId="33">
        <row r="36">
          <cell r="S36">
            <v>1029.8085236607055</v>
          </cell>
        </row>
      </sheetData>
      <sheetData sheetId="34">
        <row r="36">
          <cell r="E36">
            <v>29.394435759154501</v>
          </cell>
        </row>
      </sheetData>
      <sheetData sheetId="35">
        <row r="36">
          <cell r="E36">
            <v>42.767750000000007</v>
          </cell>
        </row>
      </sheetData>
      <sheetData sheetId="36"/>
      <sheetData sheetId="37">
        <row r="36">
          <cell r="E36">
            <v>76.431999999999988</v>
          </cell>
        </row>
      </sheetData>
      <sheetData sheetId="38">
        <row r="36">
          <cell r="E36">
            <v>152.84287499999996</v>
          </cell>
        </row>
      </sheetData>
      <sheetData sheetId="39"/>
      <sheetData sheetId="40"/>
      <sheetData sheetId="4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PCA-PCF"/>
      <sheetName val="GEOSA"/>
      <sheetName val="EEC20"/>
      <sheetName val="DISSUR"/>
      <sheetName val="DISNORTE"/>
      <sheetName val="PLB-PMG"/>
      <sheetName val="BLUEFIELDS"/>
      <sheetName val="MONTE ROSA"/>
      <sheetName val="ENACAL"/>
      <sheetName val="CCN"/>
      <sheetName val="GESARSA"/>
      <sheetName val="PENSA"/>
      <sheetName val="ENSA"/>
      <sheetName val="INDEX"/>
      <sheetName val="SIUNA"/>
      <sheetName val="MULUKUKU"/>
      <sheetName val="AMAYO 1"/>
      <sheetName val="ALBANISA"/>
      <sheetName val="AMAYO 2"/>
      <sheetName val="BLUE POWER"/>
      <sheetName val="HEMCO"/>
      <sheetName val="EOLO"/>
      <sheetName val="HIDROPANTASMA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41926</v>
          </cell>
        </row>
      </sheetData>
      <sheetData sheetId="9"/>
      <sheetData sheetId="10">
        <row r="7">
          <cell r="B7">
            <v>41926</v>
          </cell>
        </row>
      </sheetData>
      <sheetData sheetId="11">
        <row r="7">
          <cell r="B7">
            <v>41926</v>
          </cell>
        </row>
      </sheetData>
      <sheetData sheetId="12">
        <row r="7">
          <cell r="B7">
            <v>41926</v>
          </cell>
        </row>
      </sheetData>
      <sheetData sheetId="13">
        <row r="7">
          <cell r="B7">
            <v>41926</v>
          </cell>
        </row>
      </sheetData>
      <sheetData sheetId="14">
        <row r="36">
          <cell r="B36">
            <v>235.67348393094261</v>
          </cell>
        </row>
      </sheetData>
      <sheetData sheetId="15"/>
      <sheetData sheetId="16">
        <row r="8">
          <cell r="B8">
            <v>41926</v>
          </cell>
        </row>
        <row r="12">
          <cell r="C12">
            <v>140.95374333333299</v>
          </cell>
        </row>
        <row r="13">
          <cell r="C13">
            <v>137.45464000000001</v>
          </cell>
        </row>
        <row r="14">
          <cell r="C14">
            <v>137.285316666667</v>
          </cell>
        </row>
        <row r="15">
          <cell r="C15">
            <v>137.49110166666699</v>
          </cell>
        </row>
        <row r="16">
          <cell r="C16">
            <v>137.52171833333301</v>
          </cell>
        </row>
        <row r="17">
          <cell r="C17">
            <v>137.50574166666701</v>
          </cell>
        </row>
        <row r="18">
          <cell r="C18">
            <v>138.042936666667</v>
          </cell>
        </row>
        <row r="19">
          <cell r="C19">
            <v>141.274233333333</v>
          </cell>
        </row>
        <row r="20">
          <cell r="C20">
            <v>148.672496666667</v>
          </cell>
        </row>
        <row r="21">
          <cell r="C21">
            <v>152.04292166666701</v>
          </cell>
        </row>
        <row r="22">
          <cell r="C22">
            <v>147.21263666666701</v>
          </cell>
        </row>
        <row r="23">
          <cell r="C23">
            <v>149.391391666667</v>
          </cell>
        </row>
        <row r="24">
          <cell r="C24">
            <v>149.340566666667</v>
          </cell>
        </row>
        <row r="25">
          <cell r="C25">
            <v>150.06829666666701</v>
          </cell>
        </row>
        <row r="26">
          <cell r="C26">
            <v>149.54862666666699</v>
          </cell>
        </row>
        <row r="27">
          <cell r="C27">
            <v>149.78558000000001</v>
          </cell>
        </row>
        <row r="28">
          <cell r="C28">
            <v>149.14954333333301</v>
          </cell>
        </row>
        <row r="29">
          <cell r="C29">
            <v>150.30159166666701</v>
          </cell>
        </row>
        <row r="30">
          <cell r="C30">
            <v>147.786736666667</v>
          </cell>
        </row>
        <row r="31">
          <cell r="C31">
            <v>148.94434166666699</v>
          </cell>
        </row>
        <row r="32">
          <cell r="C32">
            <v>150.735795</v>
          </cell>
        </row>
        <row r="33">
          <cell r="C33">
            <v>146.52645166666699</v>
          </cell>
        </row>
        <row r="34">
          <cell r="C34">
            <v>139.793113333333</v>
          </cell>
        </row>
        <row r="35">
          <cell r="C35">
            <v>140.12155833333301</v>
          </cell>
        </row>
      </sheetData>
      <sheetData sheetId="17">
        <row r="36">
          <cell r="I36">
            <v>601.67349999999999</v>
          </cell>
        </row>
      </sheetData>
      <sheetData sheetId="18">
        <row r="36">
          <cell r="I36">
            <v>0</v>
          </cell>
        </row>
      </sheetData>
      <sheetData sheetId="19"/>
      <sheetData sheetId="20"/>
      <sheetData sheetId="21"/>
      <sheetData sheetId="22"/>
      <sheetData sheetId="23">
        <row r="36">
          <cell r="E36">
            <v>0</v>
          </cell>
        </row>
      </sheetData>
      <sheetData sheetId="24"/>
      <sheetData sheetId="25"/>
      <sheetData sheetId="26"/>
      <sheetData sheetId="27">
        <row r="36">
          <cell r="H36">
            <v>625.64799999999991</v>
          </cell>
        </row>
      </sheetData>
      <sheetData sheetId="28"/>
      <sheetData sheetId="29"/>
      <sheetData sheetId="30"/>
      <sheetData sheetId="31"/>
      <sheetData sheetId="32">
        <row r="36">
          <cell r="E36">
            <v>9.5252713381390013</v>
          </cell>
        </row>
      </sheetData>
      <sheetData sheetId="33">
        <row r="36">
          <cell r="S36">
            <v>1310.831099517889</v>
          </cell>
        </row>
      </sheetData>
      <sheetData sheetId="34">
        <row r="36">
          <cell r="E36">
            <v>5.5467286618610006</v>
          </cell>
        </row>
      </sheetData>
      <sheetData sheetId="35">
        <row r="36">
          <cell r="E36">
            <v>13.942874999999999</v>
          </cell>
        </row>
      </sheetData>
      <sheetData sheetId="36"/>
      <sheetData sheetId="37">
        <row r="36">
          <cell r="E36">
            <v>19.919999999999995</v>
          </cell>
        </row>
      </sheetData>
      <sheetData sheetId="38">
        <row r="36">
          <cell r="E36">
            <v>153.90656199999995</v>
          </cell>
        </row>
      </sheetData>
      <sheetData sheetId="39"/>
      <sheetData sheetId="40"/>
      <sheetData sheetId="4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PCA-PCF"/>
      <sheetName val="GEOSA"/>
      <sheetName val="EEC20"/>
      <sheetName val="DISSUR"/>
      <sheetName val="DISNORTE"/>
      <sheetName val="PLB-PMG"/>
      <sheetName val="BLUEFIELDS"/>
      <sheetName val="MONTE ROSA"/>
      <sheetName val="ENACAL"/>
      <sheetName val="CCN"/>
      <sheetName val="GESARSA"/>
      <sheetName val="PENSA"/>
      <sheetName val="ENSA"/>
      <sheetName val="INDEX"/>
      <sheetName val="SIUNA"/>
      <sheetName val="MULUKUKU"/>
      <sheetName val="AMAYO 1"/>
      <sheetName val="ALBANISA"/>
      <sheetName val="AMAYO 2"/>
      <sheetName val="BLUE POWER"/>
      <sheetName val="HEMCO"/>
      <sheetName val="EOLO"/>
      <sheetName val="HIDROPANTASMA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41927</v>
          </cell>
        </row>
      </sheetData>
      <sheetData sheetId="9"/>
      <sheetData sheetId="10">
        <row r="7">
          <cell r="B7">
            <v>41927</v>
          </cell>
        </row>
      </sheetData>
      <sheetData sheetId="11">
        <row r="7">
          <cell r="B7">
            <v>41927</v>
          </cell>
        </row>
      </sheetData>
      <sheetData sheetId="12">
        <row r="7">
          <cell r="B7">
            <v>41927</v>
          </cell>
        </row>
      </sheetData>
      <sheetData sheetId="13">
        <row r="7">
          <cell r="B7">
            <v>41927</v>
          </cell>
        </row>
      </sheetData>
      <sheetData sheetId="14">
        <row r="36">
          <cell r="B36">
            <v>239.01006013117666</v>
          </cell>
        </row>
      </sheetData>
      <sheetData sheetId="15"/>
      <sheetData sheetId="16">
        <row r="8">
          <cell r="B8">
            <v>41927</v>
          </cell>
        </row>
        <row r="12">
          <cell r="C12">
            <v>136.236535</v>
          </cell>
        </row>
        <row r="13">
          <cell r="C13">
            <v>136.09078</v>
          </cell>
        </row>
        <row r="14">
          <cell r="C14">
            <v>136.056176666667</v>
          </cell>
        </row>
        <row r="15">
          <cell r="C15">
            <v>135.81673333333401</v>
          </cell>
        </row>
        <row r="16">
          <cell r="C16">
            <v>137.748083333333</v>
          </cell>
        </row>
        <row r="17">
          <cell r="C17">
            <v>139.030181666667</v>
          </cell>
        </row>
        <row r="18">
          <cell r="C18">
            <v>139.03990166666699</v>
          </cell>
        </row>
        <row r="19">
          <cell r="C19">
            <v>141.04378333333301</v>
          </cell>
        </row>
        <row r="20">
          <cell r="C20">
            <v>147.48197666666701</v>
          </cell>
        </row>
        <row r="21">
          <cell r="C21">
            <v>148.435691666667</v>
          </cell>
        </row>
        <row r="22">
          <cell r="C22">
            <v>147.35654666666699</v>
          </cell>
        </row>
        <row r="23">
          <cell r="C23">
            <v>147.55069333333299</v>
          </cell>
        </row>
        <row r="24">
          <cell r="C24">
            <v>147.69687166666699</v>
          </cell>
        </row>
        <row r="25">
          <cell r="C25">
            <v>146.37273500000001</v>
          </cell>
        </row>
        <row r="26">
          <cell r="C26">
            <v>146.47464500000001</v>
          </cell>
        </row>
        <row r="27">
          <cell r="C27">
            <v>146.62837666666701</v>
          </cell>
        </row>
        <row r="28">
          <cell r="C28">
            <v>146.03340666666699</v>
          </cell>
        </row>
        <row r="29">
          <cell r="C29">
            <v>151.47998000000001</v>
          </cell>
        </row>
        <row r="30">
          <cell r="C30">
            <v>147.692896666667</v>
          </cell>
        </row>
        <row r="31">
          <cell r="C31">
            <v>151.03122666666701</v>
          </cell>
        </row>
        <row r="32">
          <cell r="C32">
            <v>157.72439666666699</v>
          </cell>
        </row>
        <row r="33">
          <cell r="C33">
            <v>153.52784666666699</v>
          </cell>
        </row>
        <row r="34">
          <cell r="C34">
            <v>140.566033333333</v>
          </cell>
        </row>
        <row r="35">
          <cell r="C35">
            <v>137.14909</v>
          </cell>
        </row>
      </sheetData>
      <sheetData sheetId="17">
        <row r="36">
          <cell r="I36">
            <v>586.29250000000002</v>
          </cell>
        </row>
      </sheetData>
      <sheetData sheetId="18">
        <row r="36">
          <cell r="I36">
            <v>113.43511351351353</v>
          </cell>
        </row>
      </sheetData>
      <sheetData sheetId="19"/>
      <sheetData sheetId="20"/>
      <sheetData sheetId="21"/>
      <sheetData sheetId="22"/>
      <sheetData sheetId="23">
        <row r="36">
          <cell r="E36">
            <v>0</v>
          </cell>
        </row>
      </sheetData>
      <sheetData sheetId="24"/>
      <sheetData sheetId="25"/>
      <sheetData sheetId="26"/>
      <sheetData sheetId="27">
        <row r="36">
          <cell r="H36">
            <v>627.48799999999994</v>
          </cell>
        </row>
      </sheetData>
      <sheetData sheetId="28"/>
      <sheetData sheetId="29"/>
      <sheetData sheetId="30"/>
      <sheetData sheetId="31"/>
      <sheetData sheetId="32">
        <row r="36">
          <cell r="E36">
            <v>7.8411360467499996E-2</v>
          </cell>
        </row>
      </sheetData>
      <sheetData sheetId="33">
        <row r="36">
          <cell r="S36">
            <v>1073.3295332809078</v>
          </cell>
        </row>
      </sheetData>
      <sheetData sheetId="34">
        <row r="36">
          <cell r="E36">
            <v>0.24158863953250001</v>
          </cell>
        </row>
      </sheetData>
      <sheetData sheetId="35">
        <row r="36">
          <cell r="E36">
            <v>5.0437500000000002</v>
          </cell>
        </row>
      </sheetData>
      <sheetData sheetId="36"/>
      <sheetData sheetId="37">
        <row r="36">
          <cell r="E36">
            <v>3.0880000000000001</v>
          </cell>
        </row>
      </sheetData>
      <sheetData sheetId="38">
        <row r="36">
          <cell r="E36">
            <v>119.36357520000003</v>
          </cell>
        </row>
      </sheetData>
      <sheetData sheetId="39"/>
      <sheetData sheetId="40"/>
      <sheetData sheetId="4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PCA-PCF"/>
      <sheetName val="GEOSA"/>
      <sheetName val="EEC20"/>
      <sheetName val="DISSUR"/>
      <sheetName val="DISNORTE"/>
      <sheetName val="PLB-PMG"/>
      <sheetName val="BLUEFIELDS"/>
      <sheetName val="MONTE ROSA"/>
      <sheetName val="ENACAL"/>
      <sheetName val="CCN"/>
      <sheetName val="GESARSA"/>
      <sheetName val="PENSA"/>
      <sheetName val="ENSA"/>
      <sheetName val="INDEX"/>
      <sheetName val="SIUNA"/>
      <sheetName val="MULUKUKU"/>
      <sheetName val="AMAYO 1"/>
      <sheetName val="ALBANISA"/>
      <sheetName val="AMAYO 2"/>
      <sheetName val="BLUE POWER"/>
      <sheetName val="HEMCO"/>
      <sheetName val="EOLO"/>
      <sheetName val="HIDROPANTASMA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41928</v>
          </cell>
        </row>
      </sheetData>
      <sheetData sheetId="9"/>
      <sheetData sheetId="10">
        <row r="7">
          <cell r="B7">
            <v>41928</v>
          </cell>
        </row>
      </sheetData>
      <sheetData sheetId="11">
        <row r="7">
          <cell r="B7">
            <v>41928</v>
          </cell>
        </row>
      </sheetData>
      <sheetData sheetId="12">
        <row r="7">
          <cell r="B7">
            <v>41928</v>
          </cell>
        </row>
      </sheetData>
      <sheetData sheetId="13">
        <row r="7">
          <cell r="B7">
            <v>41928</v>
          </cell>
        </row>
      </sheetData>
      <sheetData sheetId="14">
        <row r="36">
          <cell r="B36">
            <v>251.05754807367083</v>
          </cell>
        </row>
      </sheetData>
      <sheetData sheetId="15"/>
      <sheetData sheetId="16">
        <row r="8">
          <cell r="B8">
            <v>41928</v>
          </cell>
        </row>
        <row r="12">
          <cell r="C12">
            <v>136.292781666667</v>
          </cell>
        </row>
        <row r="13">
          <cell r="C13">
            <v>135.81059999999999</v>
          </cell>
        </row>
        <row r="14">
          <cell r="C14">
            <v>135.81</v>
          </cell>
        </row>
        <row r="15">
          <cell r="C15">
            <v>136.01940500000001</v>
          </cell>
        </row>
        <row r="16">
          <cell r="C16">
            <v>137.13846000000001</v>
          </cell>
        </row>
        <row r="17">
          <cell r="C17">
            <v>137.21799999999999</v>
          </cell>
        </row>
        <row r="18">
          <cell r="C18">
            <v>138.95570000000001</v>
          </cell>
        </row>
        <row r="19">
          <cell r="C19">
            <v>142.00592666666699</v>
          </cell>
        </row>
        <row r="20">
          <cell r="C20">
            <v>147.90733499999999</v>
          </cell>
        </row>
        <row r="21">
          <cell r="C21">
            <v>145.52013333333301</v>
          </cell>
        </row>
        <row r="22">
          <cell r="C22">
            <v>148.657193333333</v>
          </cell>
        </row>
        <row r="23">
          <cell r="C23">
            <v>146.568726666667</v>
          </cell>
        </row>
        <row r="24">
          <cell r="C24">
            <v>147.20655666666701</v>
          </cell>
        </row>
        <row r="25">
          <cell r="C25">
            <v>147.898675</v>
          </cell>
        </row>
        <row r="26">
          <cell r="C26">
            <v>149.19409999999999</v>
          </cell>
        </row>
        <row r="27">
          <cell r="C27">
            <v>148.332946666667</v>
          </cell>
        </row>
        <row r="28">
          <cell r="C28">
            <v>149.075866666667</v>
          </cell>
        </row>
        <row r="29">
          <cell r="C29">
            <v>151.92221499999999</v>
          </cell>
        </row>
        <row r="30">
          <cell r="C30">
            <v>147.76140333333299</v>
          </cell>
        </row>
        <row r="31">
          <cell r="C31">
            <v>153.283445</v>
          </cell>
        </row>
        <row r="32">
          <cell r="C32">
            <v>140.97558333333299</v>
          </cell>
        </row>
        <row r="33">
          <cell r="C33">
            <v>139.69032999999999</v>
          </cell>
        </row>
        <row r="34">
          <cell r="C34">
            <v>140.03365333333301</v>
          </cell>
        </row>
        <row r="35">
          <cell r="C35">
            <v>137.00844833333301</v>
          </cell>
        </row>
      </sheetData>
      <sheetData sheetId="17">
        <row r="36">
          <cell r="I36">
            <v>578.64550000000008</v>
          </cell>
        </row>
      </sheetData>
      <sheetData sheetId="18">
        <row r="36">
          <cell r="I36">
            <v>125.46720540540538</v>
          </cell>
        </row>
      </sheetData>
      <sheetData sheetId="19"/>
      <sheetData sheetId="20"/>
      <sheetData sheetId="21"/>
      <sheetData sheetId="22"/>
      <sheetData sheetId="23">
        <row r="36">
          <cell r="E36">
            <v>0</v>
          </cell>
        </row>
      </sheetData>
      <sheetData sheetId="24"/>
      <sheetData sheetId="25"/>
      <sheetData sheetId="26"/>
      <sheetData sheetId="27">
        <row r="36">
          <cell r="H36">
            <v>610.30400000000009</v>
          </cell>
        </row>
      </sheetData>
      <sheetData sheetId="28"/>
      <sheetData sheetId="29"/>
      <sheetData sheetId="30"/>
      <sheetData sheetId="31"/>
      <sheetData sheetId="32">
        <row r="36">
          <cell r="E36">
            <v>10.139662672067999</v>
          </cell>
        </row>
      </sheetData>
      <sheetData sheetId="33">
        <row r="36">
          <cell r="S36">
            <v>1037.8067789410079</v>
          </cell>
        </row>
      </sheetData>
      <sheetData sheetId="34">
        <row r="36">
          <cell r="E36">
            <v>8.2283373279319996</v>
          </cell>
        </row>
      </sheetData>
      <sheetData sheetId="35">
        <row r="36">
          <cell r="E36">
            <v>12.718625000000001</v>
          </cell>
        </row>
      </sheetData>
      <sheetData sheetId="36"/>
      <sheetData sheetId="37">
        <row r="36">
          <cell r="E36">
            <v>24.752000000000002</v>
          </cell>
        </row>
      </sheetData>
      <sheetData sheetId="38">
        <row r="36">
          <cell r="E36">
            <v>148.26802680000009</v>
          </cell>
        </row>
      </sheetData>
      <sheetData sheetId="39"/>
      <sheetData sheetId="40"/>
      <sheetData sheetId="4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PCA-PCF"/>
      <sheetName val="GEOSA"/>
      <sheetName val="EEC20"/>
      <sheetName val="DISSUR"/>
      <sheetName val="DISNORTE"/>
      <sheetName val="PLB-PMG"/>
      <sheetName val="BLUEFIELDS"/>
      <sheetName val="MONTE ROSA"/>
      <sheetName val="ENACAL"/>
      <sheetName val="CCN"/>
      <sheetName val="GESARSA"/>
      <sheetName val="PENSA"/>
      <sheetName val="ENSA"/>
      <sheetName val="INDEX"/>
      <sheetName val="SIUNA"/>
      <sheetName val="MULUKUKU"/>
      <sheetName val="AMAYO 1"/>
      <sheetName val="ALBANISA"/>
      <sheetName val="AMAYO 2"/>
      <sheetName val="BLUE POWER"/>
      <sheetName val="HEMCO"/>
      <sheetName val="EOLO"/>
      <sheetName val="HIDROPANTASMA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41929</v>
          </cell>
        </row>
      </sheetData>
      <sheetData sheetId="9"/>
      <sheetData sheetId="10">
        <row r="7">
          <cell r="B7">
            <v>41929</v>
          </cell>
        </row>
      </sheetData>
      <sheetData sheetId="11">
        <row r="7">
          <cell r="B7">
            <v>41929</v>
          </cell>
        </row>
      </sheetData>
      <sheetData sheetId="12">
        <row r="7">
          <cell r="B7">
            <v>41929</v>
          </cell>
        </row>
      </sheetData>
      <sheetData sheetId="13">
        <row r="7">
          <cell r="B7">
            <v>41929</v>
          </cell>
        </row>
      </sheetData>
      <sheetData sheetId="14">
        <row r="36">
          <cell r="B36">
            <v>250.0643259849989</v>
          </cell>
        </row>
      </sheetData>
      <sheetData sheetId="15"/>
      <sheetData sheetId="16">
        <row r="8">
          <cell r="B8">
            <v>41929</v>
          </cell>
        </row>
        <row r="12">
          <cell r="C12">
            <v>135.81514000000001</v>
          </cell>
        </row>
        <row r="13">
          <cell r="C13">
            <v>135.81</v>
          </cell>
        </row>
        <row r="14">
          <cell r="C14">
            <v>135.81</v>
          </cell>
        </row>
        <row r="15">
          <cell r="C15">
            <v>135.81</v>
          </cell>
        </row>
        <row r="16">
          <cell r="C16">
            <v>135.81858</v>
          </cell>
        </row>
        <row r="17">
          <cell r="C17">
            <v>136.81977499999999</v>
          </cell>
        </row>
        <row r="18">
          <cell r="C18">
            <v>137.06684166666699</v>
          </cell>
        </row>
        <row r="19">
          <cell r="C19">
            <v>137.21799999999999</v>
          </cell>
        </row>
        <row r="20">
          <cell r="C20">
            <v>140.08318666666699</v>
          </cell>
        </row>
        <row r="21">
          <cell r="C21">
            <v>141.11648666666699</v>
          </cell>
        </row>
        <row r="22">
          <cell r="C22">
            <v>143.01226333333301</v>
          </cell>
        </row>
        <row r="23">
          <cell r="C23">
            <v>149.09453833333299</v>
          </cell>
        </row>
        <row r="24">
          <cell r="C24">
            <v>146.72205500000001</v>
          </cell>
        </row>
        <row r="25">
          <cell r="C25">
            <v>148.65900833333299</v>
          </cell>
        </row>
        <row r="26">
          <cell r="C26">
            <v>146.82433</v>
          </cell>
        </row>
        <row r="27">
          <cell r="C27">
            <v>149.00912666666699</v>
          </cell>
        </row>
        <row r="28">
          <cell r="C28">
            <v>146.02564833333301</v>
          </cell>
        </row>
        <row r="29">
          <cell r="C29">
            <v>148.649106666667</v>
          </cell>
        </row>
        <row r="30">
          <cell r="C30">
            <v>151.38138499999999</v>
          </cell>
        </row>
        <row r="31">
          <cell r="C31">
            <v>148.23656500000001</v>
          </cell>
        </row>
        <row r="32">
          <cell r="C32">
            <v>147.40473</v>
          </cell>
        </row>
        <row r="33">
          <cell r="C33">
            <v>144.59882999999999</v>
          </cell>
        </row>
        <row r="34">
          <cell r="C34">
            <v>141.290468333333</v>
          </cell>
        </row>
        <row r="35">
          <cell r="C35">
            <v>136.74594999999999</v>
          </cell>
        </row>
      </sheetData>
      <sheetData sheetId="17">
        <row r="36">
          <cell r="I36">
            <v>574.56600000000003</v>
          </cell>
        </row>
      </sheetData>
      <sheetData sheetId="18">
        <row r="36">
          <cell r="I36">
            <v>86.250254054054068</v>
          </cell>
        </row>
      </sheetData>
      <sheetData sheetId="19"/>
      <sheetData sheetId="20"/>
      <sheetData sheetId="21"/>
      <sheetData sheetId="22"/>
      <sheetData sheetId="23">
        <row r="36">
          <cell r="E36">
            <v>0</v>
          </cell>
        </row>
      </sheetData>
      <sheetData sheetId="24"/>
      <sheetData sheetId="25"/>
      <sheetData sheetId="26"/>
      <sheetData sheetId="27">
        <row r="36">
          <cell r="H36">
            <v>625.93600000000004</v>
          </cell>
        </row>
      </sheetData>
      <sheetData sheetId="28"/>
      <sheetData sheetId="29"/>
      <sheetData sheetId="30"/>
      <sheetData sheetId="31"/>
      <sheetData sheetId="32">
        <row r="36">
          <cell r="E36">
            <v>81.908956092692492</v>
          </cell>
        </row>
      </sheetData>
      <sheetData sheetId="33">
        <row r="36">
          <cell r="S36">
            <v>778.34347016905804</v>
          </cell>
        </row>
      </sheetData>
      <sheetData sheetId="34">
        <row r="36">
          <cell r="E36">
            <v>56.555043907308502</v>
          </cell>
        </row>
      </sheetData>
      <sheetData sheetId="35">
        <row r="36">
          <cell r="E36">
            <v>75.975124999999991</v>
          </cell>
        </row>
      </sheetData>
      <sheetData sheetId="36"/>
      <sheetData sheetId="37">
        <row r="36">
          <cell r="E36">
            <v>107.96799999999998</v>
          </cell>
        </row>
      </sheetData>
      <sheetData sheetId="38">
        <row r="36">
          <cell r="E36">
            <v>150.96999060000002</v>
          </cell>
        </row>
      </sheetData>
      <sheetData sheetId="39"/>
      <sheetData sheetId="40"/>
      <sheetData sheetId="4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IA-31"/>
      <sheetName val="DIA-30"/>
      <sheetName val="DIA-29"/>
      <sheetName val="DIA-28"/>
      <sheetName val="DIA-27"/>
      <sheetName val="DIA-26"/>
      <sheetName val="DIA-25"/>
      <sheetName val="DIA-24"/>
      <sheetName val="DIA-23"/>
      <sheetName val="DIA-22"/>
      <sheetName val="DIA-21"/>
      <sheetName val="DIA-20"/>
      <sheetName val="DIA-19"/>
      <sheetName val="DIA-18"/>
      <sheetName val="DIA-17"/>
      <sheetName val="DIA-16"/>
      <sheetName val="DIA-15"/>
      <sheetName val="DIA-14"/>
      <sheetName val="DIA-13"/>
      <sheetName val="DIA-12"/>
      <sheetName val="DIA-11"/>
      <sheetName val="DIA-10"/>
      <sheetName val="DIA-09"/>
      <sheetName val="DIA-08"/>
      <sheetName val="DIA-07"/>
      <sheetName val="DIA-06"/>
      <sheetName val="DIA-05"/>
      <sheetName val="DIA-04"/>
      <sheetName val="DIA-03"/>
      <sheetName val="DIA-02"/>
      <sheetName val="DIA-01"/>
    </sheetNames>
    <sheetDataSet>
      <sheetData sheetId="0">
        <row r="4">
          <cell r="C4">
            <v>41913</v>
          </cell>
          <cell r="D4">
            <v>41914</v>
          </cell>
          <cell r="E4">
            <v>41915</v>
          </cell>
          <cell r="F4">
            <v>41916</v>
          </cell>
          <cell r="G4">
            <v>41917</v>
          </cell>
          <cell r="H4">
            <v>41918</v>
          </cell>
          <cell r="I4">
            <v>41919</v>
          </cell>
          <cell r="J4">
            <v>41920</v>
          </cell>
          <cell r="K4">
            <v>41921</v>
          </cell>
          <cell r="L4">
            <v>41922</v>
          </cell>
          <cell r="M4">
            <v>41923</v>
          </cell>
          <cell r="N4">
            <v>41924</v>
          </cell>
          <cell r="O4">
            <v>41925</v>
          </cell>
          <cell r="P4">
            <v>41926</v>
          </cell>
          <cell r="Q4">
            <v>41927</v>
          </cell>
          <cell r="R4">
            <v>41928</v>
          </cell>
          <cell r="S4">
            <v>41929</v>
          </cell>
          <cell r="T4">
            <v>41930</v>
          </cell>
          <cell r="U4">
            <v>41931</v>
          </cell>
          <cell r="V4">
            <v>41932</v>
          </cell>
          <cell r="W4">
            <v>41933</v>
          </cell>
          <cell r="X4">
            <v>41934</v>
          </cell>
          <cell r="Y4">
            <v>41935</v>
          </cell>
          <cell r="Z4">
            <v>41936</v>
          </cell>
          <cell r="AA4">
            <v>41937</v>
          </cell>
          <cell r="AB4">
            <v>41938</v>
          </cell>
          <cell r="AC4">
            <v>41939</v>
          </cell>
          <cell r="AD4">
            <v>41940</v>
          </cell>
          <cell r="AE4">
            <v>41941</v>
          </cell>
          <cell r="AF4">
            <v>41942</v>
          </cell>
          <cell r="AG4">
            <v>41943</v>
          </cell>
        </row>
        <row r="29">
          <cell r="C29">
            <v>3678.3665933333341</v>
          </cell>
          <cell r="D29">
            <v>3684.5722966666672</v>
          </cell>
          <cell r="E29">
            <v>3682.8128266666672</v>
          </cell>
          <cell r="F29">
            <v>3610.1169516666664</v>
          </cell>
          <cell r="G29">
            <v>3544.8950350000005</v>
          </cell>
          <cell r="H29">
            <v>3614.6354083333326</v>
          </cell>
          <cell r="I29">
            <v>3642.1387600000016</v>
          </cell>
          <cell r="J29">
            <v>3648.5073766666706</v>
          </cell>
          <cell r="K29">
            <v>3645.8224633333316</v>
          </cell>
          <cell r="L29">
            <v>3644.158453333333</v>
          </cell>
          <cell r="M29">
            <v>3598.882915000001</v>
          </cell>
          <cell r="N29">
            <v>3505.3197200000004</v>
          </cell>
          <cell r="O29">
            <v>3438.3424983333334</v>
          </cell>
          <cell r="P29">
            <v>3476.951080000003</v>
          </cell>
          <cell r="Q29">
            <v>3464.2645883333362</v>
          </cell>
          <cell r="R29">
            <v>3440.2874849999994</v>
          </cell>
          <cell r="S29">
            <v>3419.0220150000005</v>
          </cell>
          <cell r="T29">
            <v>3366.0284700000002</v>
          </cell>
          <cell r="U29">
            <v>3353.5617633333313</v>
          </cell>
          <cell r="V29">
            <v>3195.8571599999987</v>
          </cell>
          <cell r="W29">
            <v>3190.8138866666677</v>
          </cell>
          <cell r="X29">
            <v>3180.6358383333313</v>
          </cell>
          <cell r="Y29">
            <v>3179.1607450000006</v>
          </cell>
          <cell r="Z29">
            <v>3176.6846033333318</v>
          </cell>
          <cell r="AA29">
            <v>3089.4406833333355</v>
          </cell>
          <cell r="AB29">
            <v>3011.3239983333324</v>
          </cell>
          <cell r="AC29">
            <v>3090.3880966666652</v>
          </cell>
          <cell r="AD29">
            <v>3037.8353966666664</v>
          </cell>
          <cell r="AE29">
            <v>3045.6339183333334</v>
          </cell>
          <cell r="AF29">
            <v>2945.7743850000006</v>
          </cell>
          <cell r="AG29">
            <v>3066.7360249999997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PCA-PCF"/>
      <sheetName val="GEOSA"/>
      <sheetName val="EEC20"/>
      <sheetName val="DISSUR"/>
      <sheetName val="DISNORTE"/>
      <sheetName val="PLB-PMG"/>
      <sheetName val="BLUEFIELDS"/>
      <sheetName val="MONTE ROSA"/>
      <sheetName val="ENACAL"/>
      <sheetName val="CCN"/>
      <sheetName val="GESARSA"/>
      <sheetName val="PENSA"/>
      <sheetName val="ENSA"/>
      <sheetName val="INDEX"/>
      <sheetName val="SIUNA"/>
      <sheetName val="MULUKUKU"/>
      <sheetName val="AMAYO 1"/>
      <sheetName val="ALBANISA"/>
      <sheetName val="AMAYO 2"/>
      <sheetName val="BLUE POWER"/>
      <sheetName val="HEMCO"/>
      <sheetName val="EOLO"/>
      <sheetName val="HIDROPANTASMA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41930</v>
          </cell>
        </row>
      </sheetData>
      <sheetData sheetId="9"/>
      <sheetData sheetId="10">
        <row r="7">
          <cell r="B7">
            <v>41930</v>
          </cell>
        </row>
      </sheetData>
      <sheetData sheetId="11">
        <row r="7">
          <cell r="B7">
            <v>41930</v>
          </cell>
        </row>
      </sheetData>
      <sheetData sheetId="12">
        <row r="7">
          <cell r="B7">
            <v>41930</v>
          </cell>
        </row>
      </sheetData>
      <sheetData sheetId="13">
        <row r="7">
          <cell r="B7">
            <v>41930</v>
          </cell>
        </row>
      </sheetData>
      <sheetData sheetId="14">
        <row r="36">
          <cell r="B36">
            <v>229.54092583336751</v>
          </cell>
        </row>
      </sheetData>
      <sheetData sheetId="15"/>
      <sheetData sheetId="16">
        <row r="8">
          <cell r="B8">
            <v>41930</v>
          </cell>
        </row>
        <row r="12">
          <cell r="C12">
            <v>135.81</v>
          </cell>
        </row>
        <row r="13">
          <cell r="C13">
            <v>135.81</v>
          </cell>
        </row>
        <row r="14">
          <cell r="C14">
            <v>135.81</v>
          </cell>
        </row>
        <row r="15">
          <cell r="C15">
            <v>135.81</v>
          </cell>
        </row>
        <row r="16">
          <cell r="C16">
            <v>135.81</v>
          </cell>
        </row>
        <row r="17">
          <cell r="C17">
            <v>135.81</v>
          </cell>
        </row>
        <row r="18">
          <cell r="C18">
            <v>138.150943333333</v>
          </cell>
        </row>
        <row r="19">
          <cell r="C19">
            <v>140.77558166666699</v>
          </cell>
        </row>
        <row r="20">
          <cell r="C20">
            <v>138.043106666667</v>
          </cell>
        </row>
        <row r="21">
          <cell r="C21">
            <v>137.97980000000001</v>
          </cell>
        </row>
        <row r="22">
          <cell r="C22">
            <v>138.265086666667</v>
          </cell>
        </row>
        <row r="23">
          <cell r="C23">
            <v>139.19265166666699</v>
          </cell>
        </row>
        <row r="24">
          <cell r="C24">
            <v>140.568635</v>
          </cell>
        </row>
        <row r="25">
          <cell r="C25">
            <v>139.150331666667</v>
          </cell>
        </row>
        <row r="26">
          <cell r="C26">
            <v>138.292495</v>
          </cell>
        </row>
        <row r="27">
          <cell r="C27">
            <v>138.26658166666701</v>
          </cell>
        </row>
        <row r="28">
          <cell r="C28">
            <v>138.85228833333301</v>
          </cell>
        </row>
        <row r="29">
          <cell r="C29">
            <v>153.04811166666701</v>
          </cell>
        </row>
        <row r="30">
          <cell r="C30">
            <v>150.307363333333</v>
          </cell>
        </row>
        <row r="31">
          <cell r="C31">
            <v>151.41085333333299</v>
          </cell>
        </row>
        <row r="32">
          <cell r="C32">
            <v>151.05969166666699</v>
          </cell>
        </row>
        <row r="33">
          <cell r="C33">
            <v>140.87285666666699</v>
          </cell>
        </row>
        <row r="34">
          <cell r="C34">
            <v>140.72940333333301</v>
          </cell>
        </row>
        <row r="35">
          <cell r="C35">
            <v>136.20268833333299</v>
          </cell>
        </row>
      </sheetData>
      <sheetData sheetId="17">
        <row r="36">
          <cell r="I36">
            <v>433.52200000000005</v>
          </cell>
        </row>
      </sheetData>
      <sheetData sheetId="18">
        <row r="36">
          <cell r="I36">
            <v>86.192702702702718</v>
          </cell>
        </row>
      </sheetData>
      <sheetData sheetId="19"/>
      <sheetData sheetId="20"/>
      <sheetData sheetId="21"/>
      <sheetData sheetId="22"/>
      <sheetData sheetId="23">
        <row r="36">
          <cell r="E36">
            <v>6.3680000000000003</v>
          </cell>
        </row>
      </sheetData>
      <sheetData sheetId="24"/>
      <sheetData sheetId="25"/>
      <sheetData sheetId="26"/>
      <sheetData sheetId="27">
        <row r="36">
          <cell r="H36">
            <v>619.87200000000007</v>
          </cell>
        </row>
      </sheetData>
      <sheetData sheetId="28"/>
      <sheetData sheetId="29"/>
      <sheetData sheetId="30"/>
      <sheetData sheetId="31"/>
      <sheetData sheetId="32">
        <row r="36">
          <cell r="E36">
            <v>16.0146887911575</v>
          </cell>
        </row>
      </sheetData>
      <sheetData sheetId="33">
        <row r="36">
          <cell r="S36">
            <v>727.33207809470446</v>
          </cell>
        </row>
      </sheetData>
      <sheetData sheetId="34">
        <row r="36">
          <cell r="E36">
            <v>8.7853112088424989</v>
          </cell>
        </row>
      </sheetData>
      <sheetData sheetId="35">
        <row r="36">
          <cell r="E36">
            <v>27.035374999999998</v>
          </cell>
        </row>
      </sheetData>
      <sheetData sheetId="36"/>
      <sheetData sheetId="37">
        <row r="36">
          <cell r="E36">
            <v>24.544</v>
          </cell>
        </row>
      </sheetData>
      <sheetData sheetId="38">
        <row r="36">
          <cell r="E36">
            <v>150.44709400000008</v>
          </cell>
        </row>
      </sheetData>
      <sheetData sheetId="39"/>
      <sheetData sheetId="40"/>
      <sheetData sheetId="4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PCA-PCF"/>
      <sheetName val="GEOSA"/>
      <sheetName val="EEC20"/>
      <sheetName val="DISSUR"/>
      <sheetName val="DISNORTE"/>
      <sheetName val="PLB-PMG"/>
      <sheetName val="BLUEFIELDS"/>
      <sheetName val="MONTE ROSA"/>
      <sheetName val="ENACAL"/>
      <sheetName val="CCN"/>
      <sheetName val="GESARSA"/>
      <sheetName val="PENSA"/>
      <sheetName val="ENSA"/>
      <sheetName val="INDEX"/>
      <sheetName val="SIUNA"/>
      <sheetName val="MULUKUKU"/>
      <sheetName val="AMAYO 1"/>
      <sheetName val="ALBANISA"/>
      <sheetName val="AMAYO 2"/>
      <sheetName val="BLUE POWER"/>
      <sheetName val="HEMCO"/>
      <sheetName val="EOLO"/>
      <sheetName val="HIDROPANTASMA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41931</v>
          </cell>
        </row>
      </sheetData>
      <sheetData sheetId="9"/>
      <sheetData sheetId="10">
        <row r="7">
          <cell r="B7">
            <v>41931</v>
          </cell>
        </row>
      </sheetData>
      <sheetData sheetId="11">
        <row r="7">
          <cell r="B7">
            <v>41931</v>
          </cell>
        </row>
      </sheetData>
      <sheetData sheetId="12">
        <row r="7">
          <cell r="B7">
            <v>41931</v>
          </cell>
        </row>
      </sheetData>
      <sheetData sheetId="13">
        <row r="7">
          <cell r="B7">
            <v>41931</v>
          </cell>
        </row>
      </sheetData>
      <sheetData sheetId="14">
        <row r="36">
          <cell r="B36">
            <v>227.1938575552972</v>
          </cell>
        </row>
      </sheetData>
      <sheetData sheetId="15"/>
      <sheetData sheetId="16">
        <row r="8">
          <cell r="B8">
            <v>41931</v>
          </cell>
        </row>
        <row r="12">
          <cell r="C12">
            <v>135.81</v>
          </cell>
        </row>
        <row r="13">
          <cell r="C13">
            <v>135.81</v>
          </cell>
        </row>
        <row r="14">
          <cell r="C14">
            <v>135.81</v>
          </cell>
        </row>
        <row r="15">
          <cell r="C15">
            <v>135.81</v>
          </cell>
        </row>
        <row r="16">
          <cell r="C16">
            <v>135.81</v>
          </cell>
        </row>
        <row r="17">
          <cell r="C17">
            <v>136.94760833333299</v>
          </cell>
        </row>
        <row r="18">
          <cell r="C18">
            <v>136.555501666667</v>
          </cell>
        </row>
        <row r="19">
          <cell r="C19">
            <v>140.75923166666701</v>
          </cell>
        </row>
        <row r="20">
          <cell r="C20">
            <v>137.254993333333</v>
          </cell>
        </row>
        <row r="21">
          <cell r="C21">
            <v>139.918518333333</v>
          </cell>
        </row>
        <row r="22">
          <cell r="C22">
            <v>140.588038333333</v>
          </cell>
        </row>
        <row r="23">
          <cell r="C23">
            <v>137.98936</v>
          </cell>
        </row>
        <row r="24">
          <cell r="C24">
            <v>139.14587166666701</v>
          </cell>
        </row>
        <row r="25">
          <cell r="C25">
            <v>137.21799999999999</v>
          </cell>
        </row>
        <row r="26">
          <cell r="C26">
            <v>137.21799999999999</v>
          </cell>
        </row>
        <row r="27">
          <cell r="C27">
            <v>137.21799999999999</v>
          </cell>
        </row>
        <row r="28">
          <cell r="C28">
            <v>137.21799999999999</v>
          </cell>
        </row>
        <row r="29">
          <cell r="C29">
            <v>143.299341666667</v>
          </cell>
        </row>
        <row r="30">
          <cell r="C30">
            <v>153.14318333333301</v>
          </cell>
        </row>
        <row r="31">
          <cell r="C31">
            <v>150.65947333333301</v>
          </cell>
        </row>
        <row r="32">
          <cell r="C32">
            <v>144.02199999999999</v>
          </cell>
        </row>
        <row r="33">
          <cell r="C33">
            <v>144.38566333333301</v>
          </cell>
        </row>
        <row r="34">
          <cell r="C34">
            <v>144.569893333333</v>
          </cell>
        </row>
        <row r="35">
          <cell r="C35">
            <v>136.40108499999999</v>
          </cell>
        </row>
      </sheetData>
      <sheetData sheetId="17">
        <row r="36">
          <cell r="I36">
            <v>286.54850000000005</v>
          </cell>
        </row>
      </sheetData>
      <sheetData sheetId="18">
        <row r="36">
          <cell r="I36">
            <v>90.368940540540564</v>
          </cell>
        </row>
      </sheetData>
      <sheetData sheetId="19"/>
      <sheetData sheetId="20"/>
      <sheetData sheetId="21"/>
      <sheetData sheetId="22"/>
      <sheetData sheetId="23">
        <row r="36">
          <cell r="E36">
            <v>69.744</v>
          </cell>
        </row>
      </sheetData>
      <sheetData sheetId="24"/>
      <sheetData sheetId="25"/>
      <sheetData sheetId="26"/>
      <sheetData sheetId="27">
        <row r="36">
          <cell r="H36">
            <v>621.77600000000007</v>
          </cell>
        </row>
      </sheetData>
      <sheetData sheetId="28"/>
      <sheetData sheetId="29"/>
      <sheetData sheetId="30"/>
      <sheetData sheetId="31"/>
      <sheetData sheetId="32">
        <row r="36">
          <cell r="E36">
            <v>11.768817929140997</v>
          </cell>
        </row>
      </sheetData>
      <sheetData sheetId="33">
        <row r="36">
          <cell r="S36">
            <v>375.57005403964649</v>
          </cell>
        </row>
      </sheetData>
      <sheetData sheetId="34">
        <row r="36">
          <cell r="E36">
            <v>8.7431820708589996</v>
          </cell>
        </row>
      </sheetData>
      <sheetData sheetId="35">
        <row r="36">
          <cell r="E36">
            <v>18.609625000000005</v>
          </cell>
        </row>
      </sheetData>
      <sheetData sheetId="36"/>
      <sheetData sheetId="37">
        <row r="36">
          <cell r="E36">
            <v>25.568000000000001</v>
          </cell>
        </row>
      </sheetData>
      <sheetData sheetId="38">
        <row r="36">
          <cell r="E36">
            <v>151.78714079999995</v>
          </cell>
        </row>
      </sheetData>
      <sheetData sheetId="39"/>
      <sheetData sheetId="40"/>
      <sheetData sheetId="4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PCA-PCF"/>
      <sheetName val="GEOSA"/>
      <sheetName val="EEC20"/>
      <sheetName val="DISSUR"/>
      <sheetName val="DISNORTE"/>
      <sheetName val="PLB-PMG"/>
      <sheetName val="BLUEFIELDS"/>
      <sheetName val="MONTE ROSA"/>
      <sheetName val="ENACAL"/>
      <sheetName val="CCN"/>
      <sheetName val="GESARSA"/>
      <sheetName val="PENSA"/>
      <sheetName val="ENSA"/>
      <sheetName val="INDEX"/>
      <sheetName val="SIUNA"/>
      <sheetName val="MULUKUKU"/>
      <sheetName val="AMAYO 1"/>
      <sheetName val="ALBANISA"/>
      <sheetName val="AMAYO 2"/>
      <sheetName val="BLUE POWER"/>
      <sheetName val="HEMCO"/>
      <sheetName val="EOLO"/>
      <sheetName val="HIDROPANTASMA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41932</v>
          </cell>
        </row>
      </sheetData>
      <sheetData sheetId="9"/>
      <sheetData sheetId="10">
        <row r="7">
          <cell r="B7">
            <v>41932</v>
          </cell>
        </row>
      </sheetData>
      <sheetData sheetId="11">
        <row r="7">
          <cell r="B7">
            <v>41932</v>
          </cell>
        </row>
      </sheetData>
      <sheetData sheetId="12">
        <row r="7">
          <cell r="B7">
            <v>41932</v>
          </cell>
        </row>
      </sheetData>
      <sheetData sheetId="13">
        <row r="7">
          <cell r="B7">
            <v>41932</v>
          </cell>
        </row>
      </sheetData>
      <sheetData sheetId="14">
        <row r="36">
          <cell r="B36">
            <v>245.50633621433127</v>
          </cell>
        </row>
      </sheetData>
      <sheetData sheetId="15"/>
      <sheetData sheetId="16">
        <row r="8">
          <cell r="B8">
            <v>41932</v>
          </cell>
        </row>
        <row r="12">
          <cell r="C12">
            <v>126.34099000000001</v>
          </cell>
        </row>
        <row r="13">
          <cell r="C13">
            <v>126.122723333333</v>
          </cell>
        </row>
        <row r="14">
          <cell r="C14">
            <v>126.134871666667</v>
          </cell>
        </row>
        <row r="15">
          <cell r="C15">
            <v>126.13362499999999</v>
          </cell>
        </row>
        <row r="16">
          <cell r="C16">
            <v>126.881373333333</v>
          </cell>
        </row>
        <row r="17">
          <cell r="C17">
            <v>130.30613500000001</v>
          </cell>
        </row>
        <row r="18">
          <cell r="C18">
            <v>127.4064</v>
          </cell>
        </row>
        <row r="19">
          <cell r="C19">
            <v>128.64330166666701</v>
          </cell>
        </row>
        <row r="20">
          <cell r="C20">
            <v>136.50164833333301</v>
          </cell>
        </row>
        <row r="21">
          <cell r="C21">
            <v>137.336895</v>
          </cell>
        </row>
        <row r="22">
          <cell r="C22">
            <v>139.545966666667</v>
          </cell>
        </row>
        <row r="23">
          <cell r="C23">
            <v>138.42453333333299</v>
          </cell>
        </row>
        <row r="24">
          <cell r="C24">
            <v>137.221836666667</v>
          </cell>
        </row>
        <row r="25">
          <cell r="C25">
            <v>138.67230833333301</v>
          </cell>
        </row>
        <row r="26">
          <cell r="C26">
            <v>137.90234833333301</v>
          </cell>
        </row>
        <row r="27">
          <cell r="C27">
            <v>137.03871833333301</v>
          </cell>
        </row>
        <row r="28">
          <cell r="C28">
            <v>137.683685</v>
          </cell>
        </row>
        <row r="29">
          <cell r="C29">
            <v>137.55880833333299</v>
          </cell>
        </row>
        <row r="30">
          <cell r="C30">
            <v>141.03351333333299</v>
          </cell>
        </row>
        <row r="31">
          <cell r="C31">
            <v>132.602386666667</v>
          </cell>
        </row>
        <row r="32">
          <cell r="C32">
            <v>132.052696666667</v>
          </cell>
        </row>
        <row r="33">
          <cell r="C33">
            <v>134.38253333333299</v>
          </cell>
        </row>
        <row r="34">
          <cell r="C34">
            <v>132.523461666667</v>
          </cell>
        </row>
        <row r="35">
          <cell r="C35">
            <v>127.4064</v>
          </cell>
        </row>
      </sheetData>
      <sheetData sheetId="17">
        <row r="36">
          <cell r="I36">
            <v>288.76550000000003</v>
          </cell>
        </row>
      </sheetData>
      <sheetData sheetId="18">
        <row r="36">
          <cell r="I36">
            <v>147.74347567567568</v>
          </cell>
        </row>
      </sheetData>
      <sheetData sheetId="19"/>
      <sheetData sheetId="20"/>
      <sheetData sheetId="21"/>
      <sheetData sheetId="22"/>
      <sheetData sheetId="23">
        <row r="36">
          <cell r="E36">
            <v>26.176000000000002</v>
          </cell>
        </row>
      </sheetData>
      <sheetData sheetId="24"/>
      <sheetData sheetId="25"/>
      <sheetData sheetId="26"/>
      <sheetData sheetId="27">
        <row r="36">
          <cell r="H36">
            <v>616.99200000000008</v>
          </cell>
        </row>
      </sheetData>
      <sheetData sheetId="28"/>
      <sheetData sheetId="29"/>
      <sheetData sheetId="30"/>
      <sheetData sheetId="31"/>
      <sheetData sheetId="32">
        <row r="36">
          <cell r="E36">
            <v>3.1681736076480003</v>
          </cell>
        </row>
      </sheetData>
      <sheetData sheetId="33">
        <row r="36">
          <cell r="S36">
            <v>998.72710464669001</v>
          </cell>
        </row>
      </sheetData>
      <sheetData sheetId="34">
        <row r="36">
          <cell r="E36">
            <v>1.599826392352</v>
          </cell>
        </row>
      </sheetData>
      <sheetData sheetId="35">
        <row r="36">
          <cell r="E36">
            <v>10.197249999999999</v>
          </cell>
        </row>
      </sheetData>
      <sheetData sheetId="36"/>
      <sheetData sheetId="37">
        <row r="36">
          <cell r="E36">
            <v>8.4160000000000004</v>
          </cell>
        </row>
      </sheetData>
      <sheetData sheetId="38">
        <row r="36">
          <cell r="E36">
            <v>151.30201999999994</v>
          </cell>
        </row>
      </sheetData>
      <sheetData sheetId="39"/>
      <sheetData sheetId="40"/>
      <sheetData sheetId="4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PCA-PCF"/>
      <sheetName val="GEOSA"/>
      <sheetName val="EEC20"/>
      <sheetName val="DISSUR"/>
      <sheetName val="DISNORTE"/>
      <sheetName val="PLB-PMG"/>
      <sheetName val="BLUEFIELDS"/>
      <sheetName val="MONTE ROSA"/>
      <sheetName val="ENACAL"/>
      <sheetName val="CCN"/>
      <sheetName val="GESARSA"/>
      <sheetName val="PENSA"/>
      <sheetName val="ENSA"/>
      <sheetName val="INDEX"/>
      <sheetName val="SIUNA"/>
      <sheetName val="MULUKUKU"/>
      <sheetName val="AMAYO 1"/>
      <sheetName val="ALBANISA"/>
      <sheetName val="AMAYO 2"/>
      <sheetName val="BLUE POWER"/>
      <sheetName val="HEMCO"/>
      <sheetName val="EOLO"/>
      <sheetName val="HIDROPANTASMA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41933</v>
          </cell>
        </row>
      </sheetData>
      <sheetData sheetId="9"/>
      <sheetData sheetId="10">
        <row r="7">
          <cell r="B7">
            <v>41933</v>
          </cell>
        </row>
      </sheetData>
      <sheetData sheetId="11">
        <row r="7">
          <cell r="B7">
            <v>41933</v>
          </cell>
        </row>
      </sheetData>
      <sheetData sheetId="12">
        <row r="7">
          <cell r="B7">
            <v>41933</v>
          </cell>
        </row>
      </sheetData>
      <sheetData sheetId="13">
        <row r="7">
          <cell r="B7">
            <v>41933</v>
          </cell>
        </row>
      </sheetData>
      <sheetData sheetId="14">
        <row r="36">
          <cell r="B36">
            <v>249.33553851200105</v>
          </cell>
        </row>
      </sheetData>
      <sheetData sheetId="15"/>
      <sheetData sheetId="16">
        <row r="8">
          <cell r="B8">
            <v>41933</v>
          </cell>
        </row>
        <row r="12">
          <cell r="C12">
            <v>127.4064</v>
          </cell>
        </row>
        <row r="13">
          <cell r="C13">
            <v>126.54265833333299</v>
          </cell>
        </row>
        <row r="14">
          <cell r="C14">
            <v>126.145616666667</v>
          </cell>
        </row>
        <row r="15">
          <cell r="C15">
            <v>126.712606666667</v>
          </cell>
        </row>
        <row r="16">
          <cell r="C16">
            <v>127.4064</v>
          </cell>
        </row>
        <row r="17">
          <cell r="C17">
            <v>129.75984666666699</v>
          </cell>
        </row>
        <row r="18">
          <cell r="C18">
            <v>127.38345333333299</v>
          </cell>
        </row>
        <row r="19">
          <cell r="C19">
            <v>130.604141666667</v>
          </cell>
        </row>
        <row r="20">
          <cell r="C20">
            <v>135.50016500000001</v>
          </cell>
        </row>
        <row r="21">
          <cell r="C21">
            <v>138.69254833333301</v>
          </cell>
        </row>
        <row r="22">
          <cell r="C22">
            <v>137.87255500000001</v>
          </cell>
        </row>
        <row r="23">
          <cell r="C23">
            <v>137.934098333333</v>
          </cell>
        </row>
        <row r="24">
          <cell r="C24">
            <v>139.79344666666699</v>
          </cell>
        </row>
        <row r="25">
          <cell r="C25">
            <v>137.487001666667</v>
          </cell>
        </row>
        <row r="26">
          <cell r="C26">
            <v>135.40690000000001</v>
          </cell>
        </row>
        <row r="27">
          <cell r="C27">
            <v>130.92355833333301</v>
          </cell>
        </row>
        <row r="28">
          <cell r="C28">
            <v>130.59810666666701</v>
          </cell>
        </row>
        <row r="29">
          <cell r="C29">
            <v>137.009606666667</v>
          </cell>
        </row>
        <row r="30">
          <cell r="C30">
            <v>137.64206833333299</v>
          </cell>
        </row>
        <row r="31">
          <cell r="C31">
            <v>140.22822833333299</v>
          </cell>
        </row>
        <row r="32">
          <cell r="C32">
            <v>142.07298666666699</v>
          </cell>
        </row>
        <row r="33">
          <cell r="C33">
            <v>129.72910666666701</v>
          </cell>
        </row>
        <row r="34">
          <cell r="C34">
            <v>129.48944666666699</v>
          </cell>
        </row>
        <row r="35">
          <cell r="C35">
            <v>128.47293999999999</v>
          </cell>
        </row>
      </sheetData>
      <sheetData sheetId="17">
        <row r="36">
          <cell r="I36">
            <v>259.52850000000001</v>
          </cell>
        </row>
      </sheetData>
      <sheetData sheetId="18">
        <row r="36">
          <cell r="I36">
            <v>145.98685405405408</v>
          </cell>
        </row>
      </sheetData>
      <sheetData sheetId="19"/>
      <sheetData sheetId="20"/>
      <sheetData sheetId="21"/>
      <sheetData sheetId="22"/>
      <sheetData sheetId="23">
        <row r="36">
          <cell r="E36">
            <v>48.927999999999997</v>
          </cell>
        </row>
      </sheetData>
      <sheetData sheetId="24"/>
      <sheetData sheetId="25"/>
      <sheetData sheetId="26"/>
      <sheetData sheetId="27">
        <row r="36">
          <cell r="H36">
            <v>622.41599999999983</v>
          </cell>
        </row>
      </sheetData>
      <sheetData sheetId="28"/>
      <sheetData sheetId="29"/>
      <sheetData sheetId="30"/>
      <sheetData sheetId="31"/>
      <sheetData sheetId="32">
        <row r="36">
          <cell r="E36">
            <v>0.35098534123199998</v>
          </cell>
        </row>
      </sheetData>
      <sheetData sheetId="33">
        <row r="36">
          <cell r="S36">
            <v>1016.921189340713</v>
          </cell>
        </row>
      </sheetData>
      <sheetData sheetId="34">
        <row r="36">
          <cell r="E36">
            <v>0.44901465876799995</v>
          </cell>
        </row>
      </sheetData>
      <sheetData sheetId="35">
        <row r="36">
          <cell r="E36">
            <v>1.6143750000000001</v>
          </cell>
        </row>
      </sheetData>
      <sheetData sheetId="36"/>
      <sheetData sheetId="37">
        <row r="36">
          <cell r="E36">
            <v>2.1440000000000001</v>
          </cell>
        </row>
      </sheetData>
      <sheetData sheetId="38">
        <row r="36">
          <cell r="E36">
            <v>151.98198439999996</v>
          </cell>
        </row>
      </sheetData>
      <sheetData sheetId="39"/>
      <sheetData sheetId="40"/>
      <sheetData sheetId="4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PCA-PCF"/>
      <sheetName val="GEOSA"/>
      <sheetName val="EEC20"/>
      <sheetName val="DISSUR"/>
      <sheetName val="DISNORTE"/>
      <sheetName val="PLB-PMG"/>
      <sheetName val="BLUEFIELDS"/>
      <sheetName val="MONTE ROSA"/>
      <sheetName val="ENACAL"/>
      <sheetName val="CCN"/>
      <sheetName val="GESARSA"/>
      <sheetName val="PENSA"/>
      <sheetName val="ENSA"/>
      <sheetName val="INDEX"/>
      <sheetName val="SIUNA"/>
      <sheetName val="MULUKUKU"/>
      <sheetName val="AMAYO 1"/>
      <sheetName val="ALBANISA"/>
      <sheetName val="AMAYO 2"/>
      <sheetName val="BLUE POWER"/>
      <sheetName val="HEMCO"/>
      <sheetName val="EOLO"/>
      <sheetName val="HIDROPANTASMA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41934</v>
          </cell>
        </row>
      </sheetData>
      <sheetData sheetId="9"/>
      <sheetData sheetId="10">
        <row r="7">
          <cell r="B7">
            <v>41934</v>
          </cell>
        </row>
      </sheetData>
      <sheetData sheetId="11">
        <row r="7">
          <cell r="B7">
            <v>41934</v>
          </cell>
        </row>
      </sheetData>
      <sheetData sheetId="12">
        <row r="7">
          <cell r="B7">
            <v>41934</v>
          </cell>
        </row>
      </sheetData>
      <sheetData sheetId="13">
        <row r="7">
          <cell r="B7">
            <v>41934</v>
          </cell>
        </row>
      </sheetData>
      <sheetData sheetId="14">
        <row r="36">
          <cell r="B36">
            <v>240.33853369848742</v>
          </cell>
        </row>
      </sheetData>
      <sheetData sheetId="15"/>
      <sheetData sheetId="16">
        <row r="8">
          <cell r="B8">
            <v>41934</v>
          </cell>
        </row>
        <row r="12">
          <cell r="C12">
            <v>122.50375</v>
          </cell>
        </row>
        <row r="13">
          <cell r="C13">
            <v>122.5</v>
          </cell>
        </row>
        <row r="14">
          <cell r="C14">
            <v>122.5</v>
          </cell>
        </row>
        <row r="15">
          <cell r="C15">
            <v>122.5</v>
          </cell>
        </row>
        <row r="16">
          <cell r="C16">
            <v>123.122678333333</v>
          </cell>
        </row>
        <row r="17">
          <cell r="C17">
            <v>122.972153333333</v>
          </cell>
        </row>
        <row r="18">
          <cell r="C18">
            <v>127.412803333333</v>
          </cell>
        </row>
        <row r="19">
          <cell r="C19">
            <v>131.156708333333</v>
          </cell>
        </row>
        <row r="20">
          <cell r="C20">
            <v>136.764616666667</v>
          </cell>
        </row>
        <row r="21">
          <cell r="C21">
            <v>140.18026666666699</v>
          </cell>
        </row>
        <row r="22">
          <cell r="C22">
            <v>139.160928333333</v>
          </cell>
        </row>
        <row r="23">
          <cell r="C23">
            <v>140.41756833333301</v>
          </cell>
        </row>
        <row r="24">
          <cell r="C24">
            <v>139.61305166666699</v>
          </cell>
        </row>
        <row r="25">
          <cell r="C25">
            <v>136.627843333333</v>
          </cell>
        </row>
        <row r="26">
          <cell r="C26">
            <v>136.68808999999999</v>
          </cell>
        </row>
        <row r="27">
          <cell r="C27">
            <v>139.47236333333299</v>
          </cell>
        </row>
        <row r="28">
          <cell r="C28">
            <v>136.43238500000001</v>
          </cell>
        </row>
        <row r="29">
          <cell r="C29">
            <v>136.46509666666699</v>
          </cell>
        </row>
        <row r="30">
          <cell r="C30">
            <v>138.368208333333</v>
          </cell>
        </row>
        <row r="31">
          <cell r="C31">
            <v>139.145591666667</v>
          </cell>
        </row>
        <row r="32">
          <cell r="C32">
            <v>140.79055333333301</v>
          </cell>
        </row>
        <row r="33">
          <cell r="C33">
            <v>130.999506666667</v>
          </cell>
        </row>
        <row r="34">
          <cell r="C34">
            <v>130.157588333333</v>
          </cell>
        </row>
        <row r="35">
          <cell r="C35">
            <v>124.684086666667</v>
          </cell>
        </row>
      </sheetData>
      <sheetData sheetId="17">
        <row r="36">
          <cell r="I36">
            <v>290.06249999999994</v>
          </cell>
        </row>
      </sheetData>
      <sheetData sheetId="18">
        <row r="36">
          <cell r="I36">
            <v>65.033481081081078</v>
          </cell>
        </row>
      </sheetData>
      <sheetData sheetId="19"/>
      <sheetData sheetId="20"/>
      <sheetData sheetId="21"/>
      <sheetData sheetId="22"/>
      <sheetData sheetId="23">
        <row r="36">
          <cell r="E36">
            <v>0</v>
          </cell>
        </row>
      </sheetData>
      <sheetData sheetId="24"/>
      <sheetData sheetId="25"/>
      <sheetData sheetId="26"/>
      <sheetData sheetId="27">
        <row r="36">
          <cell r="H36">
            <v>620.84799999999996</v>
          </cell>
        </row>
      </sheetData>
      <sheetData sheetId="28"/>
      <sheetData sheetId="29"/>
      <sheetData sheetId="30"/>
      <sheetData sheetId="31"/>
      <sheetData sheetId="32">
        <row r="36">
          <cell r="E36">
            <v>4.5034868169860003</v>
          </cell>
        </row>
      </sheetData>
      <sheetData sheetId="33">
        <row r="36">
          <cell r="S36">
            <v>903.84342628283605</v>
          </cell>
        </row>
      </sheetData>
      <sheetData sheetId="34">
        <row r="36">
          <cell r="E36">
            <v>3.4965131830140002</v>
          </cell>
        </row>
      </sheetData>
      <sheetData sheetId="35">
        <row r="36">
          <cell r="E36">
            <v>14.366750000000001</v>
          </cell>
        </row>
      </sheetData>
      <sheetData sheetId="36"/>
      <sheetData sheetId="37">
        <row r="36">
          <cell r="E36">
            <v>13.344000000000001</v>
          </cell>
        </row>
      </sheetData>
      <sheetData sheetId="38">
        <row r="36">
          <cell r="E36">
            <v>151.57639159999997</v>
          </cell>
        </row>
      </sheetData>
      <sheetData sheetId="39"/>
      <sheetData sheetId="40"/>
      <sheetData sheetId="4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PCA-PCF"/>
      <sheetName val="GEOSA"/>
      <sheetName val="EEC20"/>
      <sheetName val="DISSUR"/>
      <sheetName val="DISNORTE"/>
      <sheetName val="PLB-PMG"/>
      <sheetName val="BLUEFIELDS"/>
      <sheetName val="MONTE ROSA"/>
      <sheetName val="ENACAL"/>
      <sheetName val="CCN"/>
      <sheetName val="GESARSA"/>
      <sheetName val="PENSA"/>
      <sheetName val="ENSA"/>
      <sheetName val="INDEX"/>
      <sheetName val="SIUNA"/>
      <sheetName val="MULUKUKU"/>
      <sheetName val="AMAYO 1"/>
      <sheetName val="ALBANISA"/>
      <sheetName val="AMAYO 2"/>
      <sheetName val="BLUE POWER"/>
      <sheetName val="HEMCO"/>
      <sheetName val="EOLO"/>
      <sheetName val="HIDROPANTASMA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41935</v>
          </cell>
        </row>
      </sheetData>
      <sheetData sheetId="9"/>
      <sheetData sheetId="10">
        <row r="7">
          <cell r="B7">
            <v>41935</v>
          </cell>
        </row>
      </sheetData>
      <sheetData sheetId="11">
        <row r="7">
          <cell r="B7">
            <v>41935</v>
          </cell>
        </row>
      </sheetData>
      <sheetData sheetId="12">
        <row r="7">
          <cell r="B7">
            <v>41935</v>
          </cell>
        </row>
      </sheetData>
      <sheetData sheetId="13">
        <row r="7">
          <cell r="B7">
            <v>41935</v>
          </cell>
        </row>
      </sheetData>
      <sheetData sheetId="14">
        <row r="36">
          <cell r="B36">
            <v>255.13774839270667</v>
          </cell>
        </row>
      </sheetData>
      <sheetData sheetId="15"/>
      <sheetData sheetId="16">
        <row r="8">
          <cell r="B8">
            <v>41935</v>
          </cell>
        </row>
        <row r="12">
          <cell r="C12">
            <v>125.259255</v>
          </cell>
        </row>
        <row r="13">
          <cell r="C13">
            <v>122.5</v>
          </cell>
        </row>
        <row r="14">
          <cell r="C14">
            <v>122.733698333333</v>
          </cell>
        </row>
        <row r="15">
          <cell r="C15">
            <v>122.5</v>
          </cell>
        </row>
        <row r="16">
          <cell r="C16">
            <v>127.06903</v>
          </cell>
        </row>
        <row r="17">
          <cell r="C17">
            <v>122.45481833333299</v>
          </cell>
        </row>
        <row r="18">
          <cell r="C18">
            <v>131.91649000000001</v>
          </cell>
        </row>
        <row r="19">
          <cell r="C19">
            <v>129.654396666667</v>
          </cell>
        </row>
        <row r="20">
          <cell r="C20">
            <v>132.878221666667</v>
          </cell>
        </row>
        <row r="21">
          <cell r="C21">
            <v>137.83324166666699</v>
          </cell>
        </row>
        <row r="22">
          <cell r="C22">
            <v>136.15906333333299</v>
          </cell>
        </row>
        <row r="23">
          <cell r="C23">
            <v>136.32665499999999</v>
          </cell>
        </row>
        <row r="24">
          <cell r="C24">
            <v>133.61338000000001</v>
          </cell>
        </row>
        <row r="25">
          <cell r="C25">
            <v>132.55808833333401</v>
          </cell>
        </row>
        <row r="26">
          <cell r="C26">
            <v>139.25252666666699</v>
          </cell>
        </row>
        <row r="27">
          <cell r="C27">
            <v>139.012143333333</v>
          </cell>
        </row>
        <row r="28">
          <cell r="C28">
            <v>135.53036666666699</v>
          </cell>
        </row>
        <row r="29">
          <cell r="C29">
            <v>139.71046833333301</v>
          </cell>
        </row>
        <row r="30">
          <cell r="C30">
            <v>137.73805666666701</v>
          </cell>
        </row>
        <row r="31">
          <cell r="C31">
            <v>139.31781833333301</v>
          </cell>
        </row>
        <row r="32">
          <cell r="C32">
            <v>143.94420833333299</v>
          </cell>
        </row>
        <row r="33">
          <cell r="C33">
            <v>131.40742166666701</v>
          </cell>
        </row>
        <row r="34">
          <cell r="C34">
            <v>129.97776833333299</v>
          </cell>
        </row>
        <row r="35">
          <cell r="C35">
            <v>129.81362833333301</v>
          </cell>
        </row>
      </sheetData>
      <sheetData sheetId="17">
        <row r="36">
          <cell r="I36">
            <v>287.07900000000001</v>
          </cell>
        </row>
      </sheetData>
      <sheetData sheetId="18">
        <row r="36">
          <cell r="I36">
            <v>110.17258378378379</v>
          </cell>
        </row>
      </sheetData>
      <sheetData sheetId="19"/>
      <sheetData sheetId="20"/>
      <sheetData sheetId="21"/>
      <sheetData sheetId="22"/>
      <sheetData sheetId="23">
        <row r="36">
          <cell r="E36">
            <v>117.264</v>
          </cell>
        </row>
      </sheetData>
      <sheetData sheetId="24"/>
      <sheetData sheetId="25"/>
      <sheetData sheetId="26"/>
      <sheetData sheetId="27">
        <row r="36">
          <cell r="H36">
            <v>626.28799999999978</v>
          </cell>
        </row>
      </sheetData>
      <sheetData sheetId="28"/>
      <sheetData sheetId="29"/>
      <sheetData sheetId="30"/>
      <sheetData sheetId="31"/>
      <sheetData sheetId="32">
        <row r="36">
          <cell r="E36">
            <v>4.4554999594E-2</v>
          </cell>
        </row>
      </sheetData>
      <sheetData sheetId="33">
        <row r="36">
          <cell r="S36">
            <v>898.51537127334893</v>
          </cell>
        </row>
      </sheetData>
      <sheetData sheetId="34">
        <row r="36">
          <cell r="E36">
            <v>1.9445000406000001E-2</v>
          </cell>
        </row>
      </sheetData>
      <sheetData sheetId="35">
        <row r="36">
          <cell r="E36">
            <v>20.803250000000002</v>
          </cell>
        </row>
      </sheetData>
      <sheetData sheetId="36"/>
      <sheetData sheetId="37">
        <row r="36">
          <cell r="E36">
            <v>24.815999999999995</v>
          </cell>
        </row>
      </sheetData>
      <sheetData sheetId="38">
        <row r="36">
          <cell r="E36">
            <v>149.2820088</v>
          </cell>
        </row>
      </sheetData>
      <sheetData sheetId="39"/>
      <sheetData sheetId="40"/>
      <sheetData sheetId="4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PCA-PCF"/>
      <sheetName val="GEOSA"/>
      <sheetName val="EEC20"/>
      <sheetName val="DISSUR"/>
      <sheetName val="DISNORTE"/>
      <sheetName val="PLB-PMG"/>
      <sheetName val="BLUEFIELDS"/>
      <sheetName val="MONTE ROSA"/>
      <sheetName val="ENACAL"/>
      <sheetName val="CCN"/>
      <sheetName val="GESARSA"/>
      <sheetName val="PENSA"/>
      <sheetName val="ENSA"/>
      <sheetName val="INDEX"/>
      <sheetName val="SIUNA"/>
      <sheetName val="MULUKUKU"/>
      <sheetName val="AMAYO 1"/>
      <sheetName val="ALBANISA"/>
      <sheetName val="AMAYO 2"/>
      <sheetName val="BLUE POWER"/>
      <sheetName val="HEMCO"/>
      <sheetName val="EOLO"/>
      <sheetName val="HIDROPANTASMA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41936</v>
          </cell>
        </row>
      </sheetData>
      <sheetData sheetId="9"/>
      <sheetData sheetId="10">
        <row r="7">
          <cell r="B7">
            <v>41936</v>
          </cell>
        </row>
      </sheetData>
      <sheetData sheetId="11">
        <row r="7">
          <cell r="B7">
            <v>41936</v>
          </cell>
        </row>
      </sheetData>
      <sheetData sheetId="12">
        <row r="7">
          <cell r="B7">
            <v>41936</v>
          </cell>
        </row>
      </sheetData>
      <sheetData sheetId="13">
        <row r="7">
          <cell r="B7">
            <v>41936</v>
          </cell>
        </row>
      </sheetData>
      <sheetData sheetId="14">
        <row r="36">
          <cell r="B36">
            <v>257.52075917447149</v>
          </cell>
        </row>
      </sheetData>
      <sheetData sheetId="15"/>
      <sheetData sheetId="16">
        <row r="8">
          <cell r="B8">
            <v>41936</v>
          </cell>
        </row>
        <row r="12">
          <cell r="C12">
            <v>122.84962166666701</v>
          </cell>
        </row>
        <row r="13">
          <cell r="C13">
            <v>123.72145999999999</v>
          </cell>
        </row>
        <row r="14">
          <cell r="C14">
            <v>125.556315</v>
          </cell>
        </row>
        <row r="15">
          <cell r="C15">
            <v>125.8728</v>
          </cell>
        </row>
        <row r="16">
          <cell r="C16">
            <v>123.070201666667</v>
          </cell>
        </row>
        <row r="17">
          <cell r="C17">
            <v>122.702943333333</v>
          </cell>
        </row>
        <row r="18">
          <cell r="C18">
            <v>126.37487666666701</v>
          </cell>
        </row>
        <row r="19">
          <cell r="C19">
            <v>131.70224999999999</v>
          </cell>
        </row>
        <row r="20">
          <cell r="C20">
            <v>134.033175</v>
          </cell>
        </row>
        <row r="21">
          <cell r="C21">
            <v>138.808785</v>
          </cell>
        </row>
        <row r="22">
          <cell r="C22">
            <v>138.57829333333299</v>
          </cell>
        </row>
        <row r="23">
          <cell r="C23">
            <v>136.62896333333299</v>
          </cell>
        </row>
        <row r="24">
          <cell r="C24">
            <v>137.70069333333299</v>
          </cell>
        </row>
        <row r="25">
          <cell r="C25">
            <v>137.76059166666701</v>
          </cell>
        </row>
        <row r="26">
          <cell r="C26">
            <v>136.62780333333299</v>
          </cell>
        </row>
        <row r="27">
          <cell r="C27">
            <v>137.62211500000001</v>
          </cell>
        </row>
        <row r="28">
          <cell r="C28">
            <v>137.16998333333299</v>
          </cell>
        </row>
        <row r="29">
          <cell r="C29">
            <v>138.19288333333299</v>
          </cell>
        </row>
        <row r="30">
          <cell r="C30">
            <v>137.95626666666701</v>
          </cell>
        </row>
        <row r="31">
          <cell r="C31">
            <v>138.05796000000001</v>
          </cell>
        </row>
        <row r="32">
          <cell r="C32">
            <v>138.873245</v>
          </cell>
        </row>
        <row r="33">
          <cell r="C33">
            <v>133.19786500000001</v>
          </cell>
        </row>
        <row r="34">
          <cell r="C34">
            <v>131.26599833333299</v>
          </cell>
        </row>
        <row r="35">
          <cell r="C35">
            <v>122.359513333333</v>
          </cell>
        </row>
      </sheetData>
      <sheetData sheetId="17">
        <row r="36">
          <cell r="I36">
            <v>288.65199999999993</v>
          </cell>
        </row>
      </sheetData>
      <sheetData sheetId="18">
        <row r="36">
          <cell r="I36">
            <v>95.177297297297315</v>
          </cell>
        </row>
      </sheetData>
      <sheetData sheetId="19"/>
      <sheetData sheetId="20"/>
      <sheetData sheetId="21"/>
      <sheetData sheetId="22"/>
      <sheetData sheetId="23">
        <row r="36">
          <cell r="E36">
            <v>176.304</v>
          </cell>
        </row>
      </sheetData>
      <sheetData sheetId="24"/>
      <sheetData sheetId="25"/>
      <sheetData sheetId="26"/>
      <sheetData sheetId="27">
        <row r="36">
          <cell r="H36">
            <v>616.096</v>
          </cell>
        </row>
      </sheetData>
      <sheetData sheetId="28"/>
      <sheetData sheetId="29"/>
      <sheetData sheetId="30"/>
      <sheetData sheetId="31"/>
      <sheetData sheetId="32">
        <row r="36">
          <cell r="E36">
            <v>3.4378287498710001</v>
          </cell>
        </row>
      </sheetData>
      <sheetData sheetId="33">
        <row r="36">
          <cell r="S36">
            <v>983.40737464280255</v>
          </cell>
        </row>
      </sheetData>
      <sheetData sheetId="34">
        <row r="36">
          <cell r="E36">
            <v>1.938171250129</v>
          </cell>
        </row>
      </sheetData>
      <sheetData sheetId="35">
        <row r="36">
          <cell r="E36">
            <v>9.39025</v>
          </cell>
        </row>
      </sheetData>
      <sheetData sheetId="36"/>
      <sheetData sheetId="37">
        <row r="36">
          <cell r="E36">
            <v>9.6960000000000015</v>
          </cell>
        </row>
      </sheetData>
      <sheetData sheetId="38">
        <row r="36">
          <cell r="E36">
            <v>151.03560120000003</v>
          </cell>
        </row>
      </sheetData>
      <sheetData sheetId="39"/>
      <sheetData sheetId="40"/>
      <sheetData sheetId="4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PCA-PCF"/>
      <sheetName val="GEOSA"/>
      <sheetName val="EEC20"/>
      <sheetName val="DISSUR"/>
      <sheetName val="DISNORTE"/>
      <sheetName val="PLB-PMG"/>
      <sheetName val="BLUEFIELDS"/>
      <sheetName val="MONTE ROSA"/>
      <sheetName val="ENACAL"/>
      <sheetName val="CCN"/>
      <sheetName val="GESARSA"/>
      <sheetName val="PENSA"/>
      <sheetName val="ENSA"/>
      <sheetName val="INDEX"/>
      <sheetName val="SIUNA"/>
      <sheetName val="MULUKUKU"/>
      <sheetName val="AMAYO 1"/>
      <sheetName val="ALBANISA"/>
      <sheetName val="AMAYO 2"/>
      <sheetName val="BLUE POWER"/>
      <sheetName val="HEMCO"/>
      <sheetName val="EOLO"/>
      <sheetName val="HIDROPANTASMA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41937</v>
          </cell>
        </row>
      </sheetData>
      <sheetData sheetId="9"/>
      <sheetData sheetId="10">
        <row r="7">
          <cell r="B7">
            <v>41937</v>
          </cell>
        </row>
      </sheetData>
      <sheetData sheetId="11">
        <row r="7">
          <cell r="B7">
            <v>41937</v>
          </cell>
        </row>
      </sheetData>
      <sheetData sheetId="12">
        <row r="7">
          <cell r="B7">
            <v>41937</v>
          </cell>
        </row>
      </sheetData>
      <sheetData sheetId="13">
        <row r="7">
          <cell r="B7">
            <v>41937</v>
          </cell>
        </row>
      </sheetData>
      <sheetData sheetId="14">
        <row r="36">
          <cell r="B36">
            <v>254.12843274004149</v>
          </cell>
        </row>
      </sheetData>
      <sheetData sheetId="15"/>
      <sheetData sheetId="16">
        <row r="8">
          <cell r="B8">
            <v>41937</v>
          </cell>
        </row>
        <row r="12">
          <cell r="C12">
            <v>122.505828333333</v>
          </cell>
        </row>
        <row r="13">
          <cell r="C13">
            <v>122.912161666667</v>
          </cell>
        </row>
        <row r="14">
          <cell r="C14">
            <v>124.292246666666</v>
          </cell>
        </row>
        <row r="15">
          <cell r="C15">
            <v>124.11570500000001</v>
          </cell>
        </row>
        <row r="16">
          <cell r="C16">
            <v>126.934068333333</v>
          </cell>
        </row>
        <row r="17">
          <cell r="C17">
            <v>122.48309166666699</v>
          </cell>
        </row>
        <row r="18">
          <cell r="C18">
            <v>127.140493333333</v>
          </cell>
        </row>
        <row r="19">
          <cell r="C19">
            <v>129.25507500000001</v>
          </cell>
        </row>
        <row r="20">
          <cell r="C20">
            <v>130.46423166666699</v>
          </cell>
        </row>
        <row r="21">
          <cell r="C21">
            <v>128.20526166666701</v>
          </cell>
        </row>
        <row r="22">
          <cell r="C22">
            <v>128.848256666667</v>
          </cell>
        </row>
        <row r="23">
          <cell r="C23">
            <v>130.68303666666699</v>
          </cell>
        </row>
        <row r="24">
          <cell r="C24">
            <v>129.743046666667</v>
          </cell>
        </row>
        <row r="25">
          <cell r="C25">
            <v>128.8614</v>
          </cell>
        </row>
        <row r="26">
          <cell r="C26">
            <v>128.87809999999999</v>
          </cell>
        </row>
        <row r="27">
          <cell r="C27">
            <v>128.566106666667</v>
          </cell>
        </row>
        <row r="28">
          <cell r="C28">
            <v>129.44152500000001</v>
          </cell>
        </row>
        <row r="29">
          <cell r="C29">
            <v>137.98087166666701</v>
          </cell>
        </row>
        <row r="30">
          <cell r="C30">
            <v>137.449951666667</v>
          </cell>
        </row>
        <row r="31">
          <cell r="C31">
            <v>137.40349166666701</v>
          </cell>
        </row>
        <row r="32">
          <cell r="C32">
            <v>131.98422666666701</v>
          </cell>
        </row>
        <row r="33">
          <cell r="C33">
            <v>130.88149166666699</v>
          </cell>
        </row>
        <row r="34">
          <cell r="C34">
            <v>127.32107499999999</v>
          </cell>
        </row>
        <row r="35">
          <cell r="C35">
            <v>123.08994</v>
          </cell>
        </row>
      </sheetData>
      <sheetData sheetId="17">
        <row r="36">
          <cell r="I36">
            <v>287.87049999999994</v>
          </cell>
        </row>
      </sheetData>
      <sheetData sheetId="18">
        <row r="36">
          <cell r="I36">
            <v>97.933556756756758</v>
          </cell>
        </row>
      </sheetData>
      <sheetData sheetId="19"/>
      <sheetData sheetId="20"/>
      <sheetData sheetId="21"/>
      <sheetData sheetId="22"/>
      <sheetData sheetId="23">
        <row r="36">
          <cell r="E36">
            <v>160.83199999999999</v>
          </cell>
        </row>
      </sheetData>
      <sheetData sheetId="24"/>
      <sheetData sheetId="25"/>
      <sheetData sheetId="26"/>
      <sheetData sheetId="27">
        <row r="36">
          <cell r="H36">
            <v>620.70400000000006</v>
          </cell>
        </row>
      </sheetData>
      <sheetData sheetId="28"/>
      <sheetData sheetId="29"/>
      <sheetData sheetId="30"/>
      <sheetData sheetId="31"/>
      <sheetData sheetId="32">
        <row r="36">
          <cell r="E36">
            <v>7.320543408140999</v>
          </cell>
        </row>
      </sheetData>
      <sheetData sheetId="33">
        <row r="36">
          <cell r="S36">
            <v>500.36228175413055</v>
          </cell>
        </row>
      </sheetData>
      <sheetData sheetId="34">
        <row r="36">
          <cell r="E36">
            <v>5.2874565918590006</v>
          </cell>
        </row>
      </sheetData>
      <sheetData sheetId="35">
        <row r="36">
          <cell r="E36">
            <v>13.423375</v>
          </cell>
        </row>
      </sheetData>
      <sheetData sheetId="36"/>
      <sheetData sheetId="37">
        <row r="36">
          <cell r="E36">
            <v>24.671999999999997</v>
          </cell>
        </row>
      </sheetData>
      <sheetData sheetId="38">
        <row r="36">
          <cell r="E36">
            <v>148.45889399999993</v>
          </cell>
        </row>
      </sheetData>
      <sheetData sheetId="39"/>
      <sheetData sheetId="40"/>
      <sheetData sheetId="4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PCA-PCF"/>
      <sheetName val="GEOSA"/>
      <sheetName val="EEC20"/>
      <sheetName val="DISSUR"/>
      <sheetName val="DISNORTE"/>
      <sheetName val="PLB-PMG"/>
      <sheetName val="BLUEFIELDS"/>
      <sheetName val="MONTE ROSA"/>
      <sheetName val="ENACAL"/>
      <sheetName val="CCN"/>
      <sheetName val="GESARSA"/>
      <sheetName val="PENSA"/>
      <sheetName val="ENSA"/>
      <sheetName val="INDEX"/>
      <sheetName val="SIUNA"/>
      <sheetName val="MULUKUKU"/>
      <sheetName val="AMAYO 1"/>
      <sheetName val="ALBANISA"/>
      <sheetName val="AMAYO 2"/>
      <sheetName val="BLUE POWER"/>
      <sheetName val="HEMCO"/>
      <sheetName val="EOLO"/>
      <sheetName val="HIDROPANTASMA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41938</v>
          </cell>
        </row>
      </sheetData>
      <sheetData sheetId="9"/>
      <sheetData sheetId="10">
        <row r="7">
          <cell r="B7">
            <v>41938</v>
          </cell>
        </row>
      </sheetData>
      <sheetData sheetId="11">
        <row r="7">
          <cell r="B7">
            <v>41938</v>
          </cell>
        </row>
      </sheetData>
      <sheetData sheetId="12">
        <row r="7">
          <cell r="B7">
            <v>41938</v>
          </cell>
        </row>
      </sheetData>
      <sheetData sheetId="13">
        <row r="7">
          <cell r="B7">
            <v>41938</v>
          </cell>
        </row>
      </sheetData>
      <sheetData sheetId="14">
        <row r="36">
          <cell r="B36">
            <v>224.61962884405347</v>
          </cell>
        </row>
      </sheetData>
      <sheetData sheetId="15"/>
      <sheetData sheetId="16">
        <row r="8">
          <cell r="B8">
            <v>41938</v>
          </cell>
        </row>
        <row r="12">
          <cell r="C12">
            <v>122.888178333333</v>
          </cell>
        </row>
        <row r="13">
          <cell r="C13">
            <v>123.119831666667</v>
          </cell>
        </row>
        <row r="14">
          <cell r="C14">
            <v>123.25647833333301</v>
          </cell>
        </row>
        <row r="15">
          <cell r="C15">
            <v>123.298581666667</v>
          </cell>
        </row>
        <row r="16">
          <cell r="C16">
            <v>123.45243499999999</v>
          </cell>
        </row>
        <row r="17">
          <cell r="C17">
            <v>125.56551166666701</v>
          </cell>
        </row>
        <row r="18">
          <cell r="C18">
            <v>122.59886666666701</v>
          </cell>
        </row>
        <row r="19">
          <cell r="C19">
            <v>125.382538333333</v>
          </cell>
        </row>
        <row r="20">
          <cell r="C20">
            <v>122.46314</v>
          </cell>
        </row>
        <row r="21">
          <cell r="C21">
            <v>122.34869999999999</v>
          </cell>
        </row>
        <row r="22">
          <cell r="C22">
            <v>122.339696666667</v>
          </cell>
        </row>
        <row r="23">
          <cell r="C23">
            <v>123.363958333333</v>
          </cell>
        </row>
        <row r="24">
          <cell r="C24">
            <v>125.956</v>
          </cell>
        </row>
        <row r="25">
          <cell r="C25">
            <v>125.863775</v>
          </cell>
        </row>
        <row r="26">
          <cell r="C26">
            <v>122.110206666667</v>
          </cell>
        </row>
        <row r="27">
          <cell r="C27">
            <v>122.210325</v>
          </cell>
        </row>
        <row r="28">
          <cell r="C28">
            <v>124.74614</v>
          </cell>
        </row>
        <row r="29">
          <cell r="C29">
            <v>133.490428333333</v>
          </cell>
        </row>
        <row r="30">
          <cell r="C30">
            <v>135.91217166666701</v>
          </cell>
        </row>
        <row r="31">
          <cell r="C31">
            <v>128.506043333333</v>
          </cell>
        </row>
        <row r="32">
          <cell r="C32">
            <v>131.998138333333</v>
          </cell>
        </row>
        <row r="33">
          <cell r="C33">
            <v>128.50359166666701</v>
          </cell>
        </row>
        <row r="34">
          <cell r="C34">
            <v>125.236833333333</v>
          </cell>
        </row>
        <row r="35">
          <cell r="C35">
            <v>126.71242833333299</v>
          </cell>
        </row>
      </sheetData>
      <sheetData sheetId="17">
        <row r="36">
          <cell r="I36">
            <v>286.72549999999995</v>
          </cell>
        </row>
      </sheetData>
      <sheetData sheetId="18">
        <row r="36">
          <cell r="I36">
            <v>45.821356756756757</v>
          </cell>
        </row>
      </sheetData>
      <sheetData sheetId="19"/>
      <sheetData sheetId="20"/>
      <sheetData sheetId="21"/>
      <sheetData sheetId="22"/>
      <sheetData sheetId="23">
        <row r="36">
          <cell r="E36">
            <v>143.51999999999998</v>
          </cell>
        </row>
      </sheetData>
      <sheetData sheetId="24"/>
      <sheetData sheetId="25"/>
      <sheetData sheetId="26"/>
      <sheetData sheetId="27">
        <row r="36">
          <cell r="H36">
            <v>640.24</v>
          </cell>
        </row>
      </sheetData>
      <sheetData sheetId="28"/>
      <sheetData sheetId="29"/>
      <sheetData sheetId="30"/>
      <sheetData sheetId="31"/>
      <sheetData sheetId="32">
        <row r="36">
          <cell r="E36">
            <v>29.945944499218495</v>
          </cell>
        </row>
      </sheetData>
      <sheetData sheetId="33">
        <row r="36">
          <cell r="S36">
            <v>159.86299999999997</v>
          </cell>
        </row>
      </sheetData>
      <sheetData sheetId="34">
        <row r="36">
          <cell r="E36">
            <v>24.646055500781497</v>
          </cell>
        </row>
      </sheetData>
      <sheetData sheetId="35">
        <row r="36">
          <cell r="E36">
            <v>38.182749999999999</v>
          </cell>
        </row>
      </sheetData>
      <sheetData sheetId="36"/>
      <sheetData sheetId="37">
        <row r="36">
          <cell r="E36">
            <v>62.032000000000011</v>
          </cell>
        </row>
      </sheetData>
      <sheetData sheetId="38">
        <row r="36">
          <cell r="E36">
            <v>151.27020880000003</v>
          </cell>
        </row>
      </sheetData>
      <sheetData sheetId="39"/>
      <sheetData sheetId="40"/>
      <sheetData sheetId="4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PCA-PCF"/>
      <sheetName val="GEOSA"/>
      <sheetName val="EEC20"/>
      <sheetName val="DISSUR"/>
      <sheetName val="DISNORTE"/>
      <sheetName val="PLB-PMG"/>
      <sheetName val="BLUEFIELDS"/>
      <sheetName val="MONTE ROSA"/>
      <sheetName val="ENACAL"/>
      <sheetName val="CCN"/>
      <sheetName val="GESARSA"/>
      <sheetName val="PENSA"/>
      <sheetName val="ENSA"/>
      <sheetName val="INDEX"/>
      <sheetName val="SIUNA"/>
      <sheetName val="MULUKUKU"/>
      <sheetName val="AMAYO 1"/>
      <sheetName val="ALBANISA"/>
      <sheetName val="AMAYO 2"/>
      <sheetName val="BLUE POWER"/>
      <sheetName val="HEMCO"/>
      <sheetName val="EOLO"/>
      <sheetName val="HIDROPANTASMA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41939</v>
          </cell>
        </row>
      </sheetData>
      <sheetData sheetId="9"/>
      <sheetData sheetId="10">
        <row r="7">
          <cell r="B7">
            <v>41939</v>
          </cell>
        </row>
      </sheetData>
      <sheetData sheetId="11">
        <row r="7">
          <cell r="B7">
            <v>41939</v>
          </cell>
        </row>
      </sheetData>
      <sheetData sheetId="12">
        <row r="7">
          <cell r="B7">
            <v>41939</v>
          </cell>
        </row>
      </sheetData>
      <sheetData sheetId="13">
        <row r="7">
          <cell r="B7">
            <v>41939</v>
          </cell>
        </row>
      </sheetData>
      <sheetData sheetId="14">
        <row r="36">
          <cell r="B36">
            <v>245.81962376242035</v>
          </cell>
        </row>
      </sheetData>
      <sheetData sheetId="15"/>
      <sheetData sheetId="16">
        <row r="8">
          <cell r="B8">
            <v>41939</v>
          </cell>
        </row>
        <row r="12">
          <cell r="C12">
            <v>122.86165</v>
          </cell>
        </row>
        <row r="13">
          <cell r="C13">
            <v>118.652758333333</v>
          </cell>
        </row>
        <row r="14">
          <cell r="C14">
            <v>121.20445833333299</v>
          </cell>
        </row>
        <row r="15">
          <cell r="C15">
            <v>118.460618333333</v>
          </cell>
        </row>
        <row r="16">
          <cell r="C16">
            <v>122.33202</v>
          </cell>
        </row>
        <row r="17">
          <cell r="C17">
            <v>120.855555</v>
          </cell>
        </row>
        <row r="18">
          <cell r="C18">
            <v>119.808731666667</v>
          </cell>
        </row>
        <row r="19">
          <cell r="C19">
            <v>125.50454833333301</v>
          </cell>
        </row>
        <row r="20">
          <cell r="C20">
            <v>133.31844333333299</v>
          </cell>
        </row>
        <row r="21">
          <cell r="C21">
            <v>131.90779499999999</v>
          </cell>
        </row>
        <row r="22">
          <cell r="C22">
            <v>133.46145166666699</v>
          </cell>
        </row>
        <row r="23">
          <cell r="C23">
            <v>133.45269833333299</v>
          </cell>
        </row>
        <row r="24">
          <cell r="C24">
            <v>132.36559</v>
          </cell>
        </row>
        <row r="25">
          <cell r="C25">
            <v>132.93547333333299</v>
          </cell>
        </row>
        <row r="26">
          <cell r="C26">
            <v>133.612371666667</v>
          </cell>
        </row>
        <row r="27">
          <cell r="C27">
            <v>132.18183666666701</v>
          </cell>
        </row>
        <row r="28">
          <cell r="C28">
            <v>134.14850000000001</v>
          </cell>
        </row>
        <row r="29">
          <cell r="C29">
            <v>136.24258499999999</v>
          </cell>
        </row>
        <row r="30">
          <cell r="C30">
            <v>135.526438333333</v>
          </cell>
        </row>
        <row r="31">
          <cell r="C31">
            <v>134.46336333333301</v>
          </cell>
        </row>
        <row r="32">
          <cell r="C32">
            <v>137.71059666666699</v>
          </cell>
        </row>
        <row r="33">
          <cell r="C33">
            <v>129.59636333333299</v>
          </cell>
        </row>
        <row r="34">
          <cell r="C34">
            <v>127.05500499999999</v>
          </cell>
        </row>
        <row r="35">
          <cell r="C35">
            <v>122.72924500000001</v>
          </cell>
        </row>
      </sheetData>
      <sheetData sheetId="17">
        <row r="36">
          <cell r="I36">
            <v>290.39728363221769</v>
          </cell>
        </row>
      </sheetData>
      <sheetData sheetId="18">
        <row r="36">
          <cell r="I36">
            <v>108.07417297297302</v>
          </cell>
        </row>
      </sheetData>
      <sheetData sheetId="19"/>
      <sheetData sheetId="20"/>
      <sheetData sheetId="21"/>
      <sheetData sheetId="22"/>
      <sheetData sheetId="23">
        <row r="36">
          <cell r="E36">
            <v>171.072</v>
          </cell>
        </row>
      </sheetData>
      <sheetData sheetId="24"/>
      <sheetData sheetId="25"/>
      <sheetData sheetId="26"/>
      <sheetData sheetId="27">
        <row r="36">
          <cell r="H36">
            <v>625.02399999999989</v>
          </cell>
        </row>
      </sheetData>
      <sheetData sheetId="28"/>
      <sheetData sheetId="29"/>
      <sheetData sheetId="30"/>
      <sheetData sheetId="31"/>
      <sheetData sheetId="32">
        <row r="36">
          <cell r="E36">
            <v>3.0949409569065001</v>
          </cell>
        </row>
      </sheetData>
      <sheetData sheetId="33">
        <row r="36">
          <cell r="S36">
            <v>934.28929821129464</v>
          </cell>
        </row>
      </sheetData>
      <sheetData sheetId="34">
        <row r="36">
          <cell r="E36">
            <v>3.4650590430935</v>
          </cell>
        </row>
      </sheetData>
      <sheetData sheetId="35">
        <row r="36">
          <cell r="E36">
            <v>13.170375</v>
          </cell>
        </row>
      </sheetData>
      <sheetData sheetId="36"/>
      <sheetData sheetId="37">
        <row r="36">
          <cell r="E36">
            <v>13.616000000000001</v>
          </cell>
        </row>
      </sheetData>
      <sheetData sheetId="38">
        <row r="36">
          <cell r="E36">
            <v>151.86666879999993</v>
          </cell>
        </row>
      </sheetData>
      <sheetData sheetId="39"/>
      <sheetData sheetId="40"/>
      <sheetData sheetId="4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PCA-PCF"/>
      <sheetName val="GEOSA"/>
      <sheetName val="EEC20"/>
      <sheetName val="DISSUR"/>
      <sheetName val="DISNORTE"/>
      <sheetName val="PLB-PMG"/>
      <sheetName val="BLUEFIELDS"/>
      <sheetName val="MONTE ROSA"/>
      <sheetName val="ENACAL"/>
      <sheetName val="CCN"/>
      <sheetName val="GESARSA"/>
      <sheetName val="PENSA"/>
      <sheetName val="ENSA"/>
      <sheetName val="INDEX"/>
      <sheetName val="SIUNA"/>
      <sheetName val="MULUKUKU"/>
      <sheetName val="AMAYO 1"/>
      <sheetName val="ALBANISA"/>
      <sheetName val="AMAYO 2"/>
      <sheetName val="BLUE POWER"/>
      <sheetName val="HEMCO"/>
      <sheetName val="EOLO"/>
      <sheetName val="HIDROPANTASMA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41913</v>
          </cell>
        </row>
      </sheetData>
      <sheetData sheetId="9"/>
      <sheetData sheetId="10">
        <row r="7">
          <cell r="B7">
            <v>41913</v>
          </cell>
        </row>
      </sheetData>
      <sheetData sheetId="11">
        <row r="7">
          <cell r="B7">
            <v>41913</v>
          </cell>
        </row>
      </sheetData>
      <sheetData sheetId="12">
        <row r="7">
          <cell r="B7">
            <v>41913</v>
          </cell>
        </row>
      </sheetData>
      <sheetData sheetId="13">
        <row r="7">
          <cell r="B7">
            <v>41913</v>
          </cell>
        </row>
      </sheetData>
      <sheetData sheetId="14">
        <row r="36">
          <cell r="B36">
            <v>260.98721346823237</v>
          </cell>
        </row>
      </sheetData>
      <sheetData sheetId="15"/>
      <sheetData sheetId="16">
        <row r="8">
          <cell r="B8">
            <v>41913</v>
          </cell>
        </row>
        <row r="12">
          <cell r="C12">
            <v>148.53045666666699</v>
          </cell>
        </row>
        <row r="13">
          <cell r="C13">
            <v>145.750441666667</v>
          </cell>
        </row>
        <row r="14">
          <cell r="C14">
            <v>148.527578333333</v>
          </cell>
        </row>
        <row r="15">
          <cell r="C15">
            <v>145.71303666666699</v>
          </cell>
        </row>
        <row r="16">
          <cell r="C16">
            <v>154.6</v>
          </cell>
        </row>
        <row r="17">
          <cell r="C17">
            <v>145.8323</v>
          </cell>
        </row>
        <row r="18">
          <cell r="C18">
            <v>145.8323</v>
          </cell>
        </row>
        <row r="19">
          <cell r="C19">
            <v>150.732268333333</v>
          </cell>
        </row>
        <row r="20">
          <cell r="C20">
            <v>155.24452500000001</v>
          </cell>
        </row>
        <row r="21">
          <cell r="C21">
            <v>157.519061666667</v>
          </cell>
        </row>
        <row r="22">
          <cell r="C22">
            <v>160.365328333333</v>
          </cell>
        </row>
        <row r="23">
          <cell r="C23">
            <v>155.85757000000001</v>
          </cell>
        </row>
        <row r="24">
          <cell r="C24">
            <v>155.89262333333301</v>
          </cell>
        </row>
        <row r="25">
          <cell r="C25">
            <v>155.91929666666701</v>
          </cell>
        </row>
        <row r="26">
          <cell r="C26">
            <v>158.36963666666699</v>
          </cell>
        </row>
        <row r="27">
          <cell r="C27">
            <v>156.67727833333299</v>
          </cell>
        </row>
        <row r="28">
          <cell r="C28">
            <v>156.90142499999999</v>
          </cell>
        </row>
        <row r="29">
          <cell r="C29">
            <v>156.99482</v>
          </cell>
        </row>
        <row r="30">
          <cell r="C30">
            <v>156.65142499999999</v>
          </cell>
        </row>
        <row r="31">
          <cell r="C31">
            <v>156.68517499999999</v>
          </cell>
        </row>
        <row r="32">
          <cell r="C32">
            <v>159.10460166666701</v>
          </cell>
        </row>
        <row r="33">
          <cell r="C33">
            <v>159.399483333333</v>
          </cell>
        </row>
        <row r="34">
          <cell r="C34">
            <v>145.32641000000001</v>
          </cell>
        </row>
        <row r="35">
          <cell r="C35">
            <v>145.939551666667</v>
          </cell>
        </row>
      </sheetData>
      <sheetData sheetId="17">
        <row r="36">
          <cell r="I36">
            <v>711.57957529982411</v>
          </cell>
        </row>
      </sheetData>
      <sheetData sheetId="18">
        <row r="36">
          <cell r="I36">
            <v>128.1186918918919</v>
          </cell>
        </row>
      </sheetData>
      <sheetData sheetId="19"/>
      <sheetData sheetId="20"/>
      <sheetData sheetId="21"/>
      <sheetData sheetId="22"/>
      <sheetData sheetId="23">
        <row r="36">
          <cell r="E36">
            <v>0</v>
          </cell>
        </row>
      </sheetData>
      <sheetData sheetId="24"/>
      <sheetData sheetId="25"/>
      <sheetData sheetId="26"/>
      <sheetData sheetId="27">
        <row r="36">
          <cell r="H36">
            <v>614.25599999999997</v>
          </cell>
        </row>
      </sheetData>
      <sheetData sheetId="28"/>
      <sheetData sheetId="29"/>
      <sheetData sheetId="30"/>
      <sheetData sheetId="31"/>
      <sheetData sheetId="32">
        <row r="36">
          <cell r="E36">
            <v>127.27632902484898</v>
          </cell>
        </row>
      </sheetData>
      <sheetData sheetId="33">
        <row r="36">
          <cell r="S36">
            <v>1182.2636463790716</v>
          </cell>
        </row>
      </sheetData>
      <sheetData sheetId="34">
        <row r="36">
          <cell r="E36">
            <v>98.515670975150996</v>
          </cell>
        </row>
      </sheetData>
      <sheetData sheetId="35">
        <row r="36">
          <cell r="E36">
            <v>142.51543749999996</v>
          </cell>
        </row>
      </sheetData>
      <sheetData sheetId="36"/>
      <sheetData sheetId="37">
        <row r="36">
          <cell r="E36">
            <v>213.68000000000004</v>
          </cell>
        </row>
      </sheetData>
      <sheetData sheetId="38">
        <row r="36">
          <cell r="E36">
            <v>54.488609199999992</v>
          </cell>
        </row>
      </sheetData>
      <sheetData sheetId="39"/>
      <sheetData sheetId="40"/>
      <sheetData sheetId="4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PCA-PCF"/>
      <sheetName val="GEOSA"/>
      <sheetName val="EEC20"/>
      <sheetName val="DISSUR"/>
      <sheetName val="DISNORTE"/>
      <sheetName val="PLB-PMG"/>
      <sheetName val="BLUEFIELDS"/>
      <sheetName val="MONTE ROSA"/>
      <sheetName val="ENACAL"/>
      <sheetName val="CCN"/>
      <sheetName val="GESARSA"/>
      <sheetName val="PENSA"/>
      <sheetName val="ENSA"/>
      <sheetName val="INDEX"/>
      <sheetName val="SIUNA"/>
      <sheetName val="MULUKUKU"/>
      <sheetName val="AMAYO 1"/>
      <sheetName val="ALBANISA"/>
      <sheetName val="AMAYO 2"/>
      <sheetName val="BLUE POWER"/>
      <sheetName val="HEMCO"/>
      <sheetName val="EOLO"/>
      <sheetName val="HIDROPANTASMA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41940</v>
          </cell>
        </row>
      </sheetData>
      <sheetData sheetId="9"/>
      <sheetData sheetId="10">
        <row r="7">
          <cell r="B7">
            <v>41940</v>
          </cell>
        </row>
      </sheetData>
      <sheetData sheetId="11">
        <row r="7">
          <cell r="B7">
            <v>41940</v>
          </cell>
        </row>
      </sheetData>
      <sheetData sheetId="12">
        <row r="7">
          <cell r="B7">
            <v>41940</v>
          </cell>
        </row>
      </sheetData>
      <sheetData sheetId="13">
        <row r="7">
          <cell r="B7">
            <v>41940</v>
          </cell>
        </row>
      </sheetData>
      <sheetData sheetId="14">
        <row r="36">
          <cell r="B36">
            <v>265.14477328881799</v>
          </cell>
        </row>
      </sheetData>
      <sheetData sheetId="15"/>
      <sheetData sheetId="16">
        <row r="8">
          <cell r="B8">
            <v>41940</v>
          </cell>
        </row>
        <row r="12">
          <cell r="C12">
            <v>119.66732</v>
          </cell>
        </row>
        <row r="13">
          <cell r="C13">
            <v>119.676916666667</v>
          </cell>
        </row>
        <row r="14">
          <cell r="C14">
            <v>119.40997666666701</v>
          </cell>
        </row>
        <row r="15">
          <cell r="C15">
            <v>118.89</v>
          </cell>
        </row>
        <row r="16">
          <cell r="C16">
            <v>121.825646666667</v>
          </cell>
        </row>
        <row r="17">
          <cell r="C17">
            <v>119.420031666667</v>
          </cell>
        </row>
        <row r="18">
          <cell r="C18">
            <v>119.598276666667</v>
          </cell>
        </row>
        <row r="19">
          <cell r="C19">
            <v>121.25712666666701</v>
          </cell>
        </row>
        <row r="20">
          <cell r="C20">
            <v>128.11312333333299</v>
          </cell>
        </row>
        <row r="21">
          <cell r="C21">
            <v>125.209106666667</v>
          </cell>
        </row>
        <row r="22">
          <cell r="C22">
            <v>125.241151666666</v>
          </cell>
        </row>
        <row r="23">
          <cell r="C23">
            <v>126.43479833333301</v>
          </cell>
        </row>
        <row r="24">
          <cell r="C24">
            <v>129.15802833333299</v>
          </cell>
        </row>
        <row r="25">
          <cell r="C25">
            <v>136.86597</v>
          </cell>
        </row>
        <row r="26">
          <cell r="C26">
            <v>132.704916666667</v>
          </cell>
        </row>
        <row r="27">
          <cell r="C27">
            <v>133.85882333333299</v>
          </cell>
        </row>
        <row r="28">
          <cell r="C28">
            <v>133.12942333333299</v>
          </cell>
        </row>
        <row r="29">
          <cell r="C29">
            <v>131.23599999999999</v>
          </cell>
        </row>
        <row r="30">
          <cell r="C30">
            <v>135.46778333333299</v>
          </cell>
        </row>
        <row r="31">
          <cell r="C31">
            <v>132.12327666666701</v>
          </cell>
        </row>
        <row r="32">
          <cell r="C32">
            <v>134.83322999999999</v>
          </cell>
        </row>
        <row r="33">
          <cell r="C33">
            <v>126.579601666667</v>
          </cell>
        </row>
        <row r="34">
          <cell r="C34">
            <v>126.607545</v>
          </cell>
        </row>
        <row r="35">
          <cell r="C35">
            <v>120.527323333333</v>
          </cell>
        </row>
      </sheetData>
      <sheetData sheetId="17">
        <row r="36">
          <cell r="I36">
            <v>287.25550000000004</v>
          </cell>
        </row>
      </sheetData>
      <sheetData sheetId="18">
        <row r="36">
          <cell r="I36">
            <v>88.239200000000011</v>
          </cell>
        </row>
      </sheetData>
      <sheetData sheetId="19"/>
      <sheetData sheetId="20"/>
      <sheetData sheetId="21"/>
      <sheetData sheetId="22"/>
      <sheetData sheetId="23">
        <row r="36">
          <cell r="E36">
            <v>163.42399999999995</v>
          </cell>
        </row>
      </sheetData>
      <sheetData sheetId="24"/>
      <sheetData sheetId="25"/>
      <sheetData sheetId="26"/>
      <sheetData sheetId="27">
        <row r="36">
          <cell r="H36">
            <v>620.36799999999994</v>
          </cell>
        </row>
      </sheetData>
      <sheetData sheetId="28"/>
      <sheetData sheetId="29"/>
      <sheetData sheetId="30"/>
      <sheetData sheetId="31"/>
      <sheetData sheetId="32">
        <row r="36">
          <cell r="E36">
            <v>80.565053016373994</v>
          </cell>
        </row>
      </sheetData>
      <sheetData sheetId="33">
        <row r="36">
          <cell r="S36">
            <v>766.15263401066352</v>
          </cell>
        </row>
      </sheetData>
      <sheetData sheetId="34">
        <row r="36">
          <cell r="E36">
            <v>63.562946983626006</v>
          </cell>
        </row>
      </sheetData>
      <sheetData sheetId="35">
        <row r="36">
          <cell r="E36">
            <v>104.74899999999998</v>
          </cell>
        </row>
      </sheetData>
      <sheetData sheetId="36"/>
      <sheetData sheetId="37">
        <row r="36">
          <cell r="E36">
            <v>150.44799999999998</v>
          </cell>
        </row>
      </sheetData>
      <sheetData sheetId="38">
        <row r="36">
          <cell r="E36">
            <v>151.58434439999996</v>
          </cell>
        </row>
      </sheetData>
      <sheetData sheetId="39"/>
      <sheetData sheetId="40"/>
      <sheetData sheetId="4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PCA-PCF"/>
      <sheetName val="GEOSA"/>
      <sheetName val="EEC20"/>
      <sheetName val="DISSUR"/>
      <sheetName val="DISNORTE"/>
      <sheetName val="PLB-PMG"/>
      <sheetName val="BLUEFIELDS"/>
      <sheetName val="MONTE ROSA"/>
      <sheetName val="ENACAL"/>
      <sheetName val="CCN"/>
      <sheetName val="GESARSA"/>
      <sheetName val="PENSA"/>
      <sheetName val="ENSA"/>
      <sheetName val="INDEX"/>
      <sheetName val="SIUNA"/>
      <sheetName val="MULUKUKU"/>
      <sheetName val="AMAYO 1"/>
      <sheetName val="ALBANISA"/>
      <sheetName val="AMAYO 2"/>
      <sheetName val="BLUE POWER"/>
      <sheetName val="HEMCO"/>
      <sheetName val="EOLO"/>
      <sheetName val="HIDROPANTASMA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41941</v>
          </cell>
        </row>
      </sheetData>
      <sheetData sheetId="9"/>
      <sheetData sheetId="10">
        <row r="7">
          <cell r="B7">
            <v>41941</v>
          </cell>
        </row>
      </sheetData>
      <sheetData sheetId="11">
        <row r="7">
          <cell r="B7">
            <v>41941</v>
          </cell>
        </row>
      </sheetData>
      <sheetData sheetId="12">
        <row r="7">
          <cell r="B7">
            <v>41941</v>
          </cell>
        </row>
      </sheetData>
      <sheetData sheetId="13">
        <row r="7">
          <cell r="B7">
            <v>41941</v>
          </cell>
        </row>
      </sheetData>
      <sheetData sheetId="14">
        <row r="36">
          <cell r="B36">
            <v>271.95516531659797</v>
          </cell>
        </row>
      </sheetData>
      <sheetData sheetId="15"/>
      <sheetData sheetId="16">
        <row r="8">
          <cell r="B8">
            <v>41941</v>
          </cell>
        </row>
        <row r="12">
          <cell r="C12">
            <v>118.875635</v>
          </cell>
        </row>
        <row r="13">
          <cell r="C13">
            <v>121.340633333333</v>
          </cell>
        </row>
        <row r="14">
          <cell r="C14">
            <v>115.5</v>
          </cell>
        </row>
        <row r="15">
          <cell r="C15">
            <v>115.5</v>
          </cell>
        </row>
        <row r="16">
          <cell r="C16">
            <v>116</v>
          </cell>
        </row>
        <row r="17">
          <cell r="C17">
            <v>122.48597333333301</v>
          </cell>
        </row>
        <row r="18">
          <cell r="C18">
            <v>119.226791666667</v>
          </cell>
        </row>
        <row r="19">
          <cell r="C19">
            <v>125.32761333333301</v>
          </cell>
        </row>
        <row r="20">
          <cell r="C20">
            <v>126.656673333333</v>
          </cell>
        </row>
        <row r="21">
          <cell r="C21">
            <v>124.473301666667</v>
          </cell>
        </row>
        <row r="22">
          <cell r="C22">
            <v>133.479985</v>
          </cell>
        </row>
        <row r="23">
          <cell r="C23">
            <v>131.823375</v>
          </cell>
        </row>
        <row r="24">
          <cell r="C24">
            <v>130.990446666667</v>
          </cell>
        </row>
        <row r="25">
          <cell r="C25">
            <v>136.64691666666701</v>
          </cell>
        </row>
        <row r="26">
          <cell r="C26">
            <v>132.47002000000001</v>
          </cell>
        </row>
        <row r="27">
          <cell r="C27">
            <v>133.25364999999999</v>
          </cell>
        </row>
        <row r="28">
          <cell r="C28">
            <v>131.773053333333</v>
          </cell>
        </row>
        <row r="29">
          <cell r="C29">
            <v>136.69983666666701</v>
          </cell>
        </row>
        <row r="30">
          <cell r="C30">
            <v>134.46269333333299</v>
          </cell>
        </row>
        <row r="31">
          <cell r="C31">
            <v>135.16124500000001</v>
          </cell>
        </row>
        <row r="32">
          <cell r="C32">
            <v>133.64546000000001</v>
          </cell>
        </row>
        <row r="33">
          <cell r="C33">
            <v>129.02977999999999</v>
          </cell>
        </row>
        <row r="34">
          <cell r="C34">
            <v>120.024126666667</v>
          </cell>
        </row>
        <row r="35">
          <cell r="C35">
            <v>120.786708333333</v>
          </cell>
        </row>
      </sheetData>
      <sheetData sheetId="17">
        <row r="36">
          <cell r="I36">
            <v>290.55769987511161</v>
          </cell>
        </row>
      </sheetData>
      <sheetData sheetId="18">
        <row r="36">
          <cell r="I36">
            <v>94.346454054054064</v>
          </cell>
        </row>
      </sheetData>
      <sheetData sheetId="19"/>
      <sheetData sheetId="20"/>
      <sheetData sheetId="21"/>
      <sheetData sheetId="22"/>
      <sheetData sheetId="23">
        <row r="36">
          <cell r="E36">
            <v>159.29600000000002</v>
          </cell>
        </row>
      </sheetData>
      <sheetData sheetId="24"/>
      <sheetData sheetId="25"/>
      <sheetData sheetId="26"/>
      <sheetData sheetId="27">
        <row r="36">
          <cell r="H36">
            <v>672.95999999999981</v>
          </cell>
        </row>
      </sheetData>
      <sheetData sheetId="28"/>
      <sheetData sheetId="29"/>
      <sheetData sheetId="30"/>
      <sheetData sheetId="31"/>
      <sheetData sheetId="32">
        <row r="36">
          <cell r="E36">
            <v>67.855995956882509</v>
          </cell>
        </row>
      </sheetData>
      <sheetData sheetId="33">
        <row r="36">
          <cell r="S36">
            <v>843.16846995248341</v>
          </cell>
        </row>
      </sheetData>
      <sheetData sheetId="34">
        <row r="36">
          <cell r="E36">
            <v>53.200004043117495</v>
          </cell>
        </row>
      </sheetData>
      <sheetData sheetId="35">
        <row r="36">
          <cell r="E36">
            <v>79.757999999999981</v>
          </cell>
        </row>
      </sheetData>
      <sheetData sheetId="36"/>
      <sheetData sheetId="37">
        <row r="36">
          <cell r="E36">
            <v>103.05599999999998</v>
          </cell>
        </row>
      </sheetData>
      <sheetData sheetId="38">
        <row r="36">
          <cell r="E36">
            <v>130.55714119999996</v>
          </cell>
        </row>
      </sheetData>
      <sheetData sheetId="39"/>
      <sheetData sheetId="40"/>
      <sheetData sheetId="4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PCA-PCF"/>
      <sheetName val="GEOSA"/>
      <sheetName val="EEC20"/>
      <sheetName val="DISSUR"/>
      <sheetName val="DISNORTE"/>
      <sheetName val="PLB-PMG"/>
      <sheetName val="BLUEFIELDS"/>
      <sheetName val="MONTE ROSA"/>
      <sheetName val="ENACAL"/>
      <sheetName val="CCN"/>
      <sheetName val="GESARSA"/>
      <sheetName val="PENSA"/>
      <sheetName val="ENSA"/>
      <sheetName val="INDEX"/>
      <sheetName val="SIUNA"/>
      <sheetName val="MULUKUKU"/>
      <sheetName val="AMAYO 1"/>
      <sheetName val="ALBANISA"/>
      <sheetName val="AMAYO 2"/>
      <sheetName val="BLUE POWER"/>
      <sheetName val="HEMCO"/>
      <sheetName val="EOLO"/>
      <sheetName val="HIDROPANTASMA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41942</v>
          </cell>
        </row>
      </sheetData>
      <sheetData sheetId="9"/>
      <sheetData sheetId="10">
        <row r="7">
          <cell r="B7">
            <v>41942</v>
          </cell>
        </row>
      </sheetData>
      <sheetData sheetId="11">
        <row r="7">
          <cell r="B7">
            <v>41942</v>
          </cell>
        </row>
      </sheetData>
      <sheetData sheetId="12">
        <row r="7">
          <cell r="B7">
            <v>41942</v>
          </cell>
        </row>
      </sheetData>
      <sheetData sheetId="13">
        <row r="7">
          <cell r="B7">
            <v>41942</v>
          </cell>
        </row>
      </sheetData>
      <sheetData sheetId="14">
        <row r="36">
          <cell r="B36">
            <v>288.26961760610038</v>
          </cell>
        </row>
      </sheetData>
      <sheetData sheetId="15"/>
      <sheetData sheetId="16">
        <row r="8">
          <cell r="B8">
            <v>41942</v>
          </cell>
        </row>
        <row r="12">
          <cell r="C12">
            <v>119.155565</v>
          </cell>
        </row>
        <row r="13">
          <cell r="C13">
            <v>121.224296666667</v>
          </cell>
        </row>
        <row r="14">
          <cell r="C14">
            <v>110.66670000000001</v>
          </cell>
        </row>
        <row r="15">
          <cell r="C15">
            <v>110.66670000000001</v>
          </cell>
        </row>
        <row r="16">
          <cell r="C16">
            <v>105.33329999999999</v>
          </cell>
        </row>
        <row r="17">
          <cell r="C17">
            <v>124.410085</v>
          </cell>
        </row>
        <row r="18">
          <cell r="C18">
            <v>124.020151666667</v>
          </cell>
        </row>
        <row r="19">
          <cell r="C19">
            <v>122.649488333333</v>
          </cell>
        </row>
        <row r="20">
          <cell r="C20">
            <v>125.51846</v>
          </cell>
        </row>
        <row r="21">
          <cell r="C21">
            <v>123.98966</v>
          </cell>
        </row>
        <row r="22">
          <cell r="C22">
            <v>124.04164666666701</v>
          </cell>
        </row>
        <row r="23">
          <cell r="C23">
            <v>124.666858333333</v>
          </cell>
        </row>
        <row r="24">
          <cell r="C24">
            <v>127.2281</v>
          </cell>
        </row>
        <row r="25">
          <cell r="C25">
            <v>129.173025</v>
          </cell>
        </row>
        <row r="26">
          <cell r="C26">
            <v>127.392306666667</v>
          </cell>
        </row>
        <row r="27">
          <cell r="C27">
            <v>128.31461166666699</v>
          </cell>
        </row>
        <row r="28">
          <cell r="C28">
            <v>126.336316666667</v>
          </cell>
        </row>
        <row r="29">
          <cell r="C29">
            <v>124.601291666667</v>
          </cell>
        </row>
        <row r="30">
          <cell r="C30">
            <v>125.445668333333</v>
          </cell>
        </row>
        <row r="31">
          <cell r="C31">
            <v>126.865491666667</v>
          </cell>
        </row>
        <row r="32">
          <cell r="C32">
            <v>126.33554833333299</v>
          </cell>
        </row>
        <row r="33">
          <cell r="C33">
            <v>127.478683333333</v>
          </cell>
        </row>
        <row r="34">
          <cell r="C34">
            <v>120.152043333333</v>
          </cell>
        </row>
        <row r="35">
          <cell r="C35">
            <v>120.108386666667</v>
          </cell>
        </row>
      </sheetData>
      <sheetData sheetId="17">
        <row r="36">
          <cell r="I36">
            <v>286.89950502591898</v>
          </cell>
        </row>
      </sheetData>
      <sheetData sheetId="18">
        <row r="36">
          <cell r="I36">
            <v>75.231005405405412</v>
          </cell>
        </row>
      </sheetData>
      <sheetData sheetId="19"/>
      <sheetData sheetId="20"/>
      <sheetData sheetId="21"/>
      <sheetData sheetId="22"/>
      <sheetData sheetId="23">
        <row r="36">
          <cell r="E36">
            <v>120.17599999999997</v>
          </cell>
        </row>
      </sheetData>
      <sheetData sheetId="24"/>
      <sheetData sheetId="25"/>
      <sheetData sheetId="26"/>
      <sheetData sheetId="27">
        <row r="36">
          <cell r="H36">
            <v>651.29599999999982</v>
          </cell>
        </row>
      </sheetData>
      <sheetData sheetId="28"/>
      <sheetData sheetId="29"/>
      <sheetData sheetId="30"/>
      <sheetData sheetId="31"/>
      <sheetData sheetId="32">
        <row r="36">
          <cell r="E36">
            <v>204.66766930220749</v>
          </cell>
        </row>
      </sheetData>
      <sheetData sheetId="33">
        <row r="36">
          <cell r="S36">
            <v>484.296243923757</v>
          </cell>
        </row>
      </sheetData>
      <sheetData sheetId="34">
        <row r="36">
          <cell r="E36">
            <v>149.47633069779297</v>
          </cell>
        </row>
      </sheetData>
      <sheetData sheetId="35">
        <row r="36">
          <cell r="E36">
            <v>202.21949999999995</v>
          </cell>
        </row>
      </sheetData>
      <sheetData sheetId="36"/>
      <sheetData sheetId="37">
        <row r="36">
          <cell r="E36">
            <v>293.77599999999995</v>
          </cell>
        </row>
      </sheetData>
      <sheetData sheetId="38">
        <row r="36">
          <cell r="E36">
            <v>126.70798599999998</v>
          </cell>
        </row>
      </sheetData>
      <sheetData sheetId="39"/>
      <sheetData sheetId="40"/>
      <sheetData sheetId="4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PCA-PCF"/>
      <sheetName val="GEOSA"/>
      <sheetName val="EEC20"/>
      <sheetName val="DISSUR"/>
      <sheetName val="DISNORTE"/>
      <sheetName val="PLB-PMG"/>
      <sheetName val="BLUEFIELDS"/>
      <sheetName val="MONTE ROSA"/>
      <sheetName val="ENACAL"/>
      <sheetName val="CCN"/>
      <sheetName val="GESARSA"/>
      <sheetName val="PENSA"/>
      <sheetName val="ENSA"/>
      <sheetName val="INDEX"/>
      <sheetName val="SIUNA"/>
      <sheetName val="MULUKUKU"/>
      <sheetName val="AMAYO 1"/>
      <sheetName val="ALBANISA"/>
      <sheetName val="AMAYO 2"/>
      <sheetName val="BLUE POWER"/>
      <sheetName val="HEMCO"/>
      <sheetName val="EOLO"/>
      <sheetName val="HIDROPANTASMA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41943</v>
          </cell>
        </row>
      </sheetData>
      <sheetData sheetId="9"/>
      <sheetData sheetId="10">
        <row r="7">
          <cell r="B7">
            <v>41943</v>
          </cell>
        </row>
      </sheetData>
      <sheetData sheetId="11">
        <row r="7">
          <cell r="B7">
            <v>41943</v>
          </cell>
        </row>
      </sheetData>
      <sheetData sheetId="12">
        <row r="7">
          <cell r="B7">
            <v>41943</v>
          </cell>
        </row>
      </sheetData>
      <sheetData sheetId="13">
        <row r="7">
          <cell r="B7">
            <v>41943</v>
          </cell>
        </row>
      </sheetData>
      <sheetData sheetId="14">
        <row r="36">
          <cell r="B36">
            <v>260.01685878178057</v>
          </cell>
        </row>
      </sheetData>
      <sheetData sheetId="15"/>
      <sheetData sheetId="16">
        <row r="8">
          <cell r="B8">
            <v>41943</v>
          </cell>
        </row>
        <row r="12">
          <cell r="C12">
            <v>119.80289999999999</v>
          </cell>
        </row>
        <row r="13">
          <cell r="C13">
            <v>119.80289999999999</v>
          </cell>
        </row>
        <row r="14">
          <cell r="C14">
            <v>120.273711666667</v>
          </cell>
        </row>
        <row r="15">
          <cell r="C15">
            <v>117.30868333333299</v>
          </cell>
        </row>
        <row r="16">
          <cell r="C16">
            <v>118.370188333333</v>
          </cell>
        </row>
        <row r="17">
          <cell r="C17">
            <v>124.101716666667</v>
          </cell>
        </row>
        <row r="18">
          <cell r="C18">
            <v>123.9021</v>
          </cell>
        </row>
        <row r="19">
          <cell r="C19">
            <v>125.46079</v>
          </cell>
        </row>
        <row r="20">
          <cell r="C20">
            <v>128.66552833333299</v>
          </cell>
        </row>
        <row r="21">
          <cell r="C21">
            <v>129.79900000000001</v>
          </cell>
        </row>
        <row r="22">
          <cell r="C22">
            <v>129.79900000000001</v>
          </cell>
        </row>
        <row r="23">
          <cell r="C23">
            <v>132.55408499999999</v>
          </cell>
        </row>
        <row r="24">
          <cell r="C24">
            <v>132.24245666666701</v>
          </cell>
        </row>
        <row r="25">
          <cell r="C25">
            <v>136.135298333333</v>
          </cell>
        </row>
        <row r="26">
          <cell r="C26">
            <v>132.68537000000001</v>
          </cell>
        </row>
        <row r="27">
          <cell r="C27">
            <v>135.298646666667</v>
          </cell>
        </row>
        <row r="28">
          <cell r="C28">
            <v>132.364501666667</v>
          </cell>
        </row>
        <row r="29">
          <cell r="C29">
            <v>133.43125833333301</v>
          </cell>
        </row>
        <row r="30">
          <cell r="C30">
            <v>136.434396666667</v>
          </cell>
        </row>
        <row r="31">
          <cell r="C31">
            <v>136.279551666667</v>
          </cell>
        </row>
        <row r="32">
          <cell r="C32">
            <v>132.443058333333</v>
          </cell>
        </row>
        <row r="33">
          <cell r="C33">
            <v>128.45771666666701</v>
          </cell>
        </row>
        <row r="34">
          <cell r="C34">
            <v>121.208738333333</v>
          </cell>
        </row>
        <row r="35">
          <cell r="C35">
            <v>119.91442833333301</v>
          </cell>
        </row>
      </sheetData>
      <sheetData sheetId="17">
        <row r="36">
          <cell r="I36">
            <v>285.18100000000004</v>
          </cell>
        </row>
      </sheetData>
      <sheetData sheetId="18">
        <row r="36">
          <cell r="I36">
            <v>96.664854054054047</v>
          </cell>
        </row>
      </sheetData>
      <sheetData sheetId="19"/>
      <sheetData sheetId="20"/>
      <sheetData sheetId="21"/>
      <sheetData sheetId="22"/>
      <sheetData sheetId="23">
        <row r="36">
          <cell r="E36">
            <v>0</v>
          </cell>
        </row>
      </sheetData>
      <sheetData sheetId="24"/>
      <sheetData sheetId="25"/>
      <sheetData sheetId="26"/>
      <sheetData sheetId="27">
        <row r="36">
          <cell r="H36">
            <v>628.48</v>
          </cell>
        </row>
      </sheetData>
      <sheetData sheetId="28"/>
      <sheetData sheetId="29"/>
      <sheetData sheetId="30"/>
      <sheetData sheetId="31"/>
      <sheetData sheetId="32">
        <row r="36">
          <cell r="E36">
            <v>100.7217540953495</v>
          </cell>
        </row>
      </sheetData>
      <sheetData sheetId="33">
        <row r="36">
          <cell r="S36">
            <v>777.97973323188603</v>
          </cell>
        </row>
      </sheetData>
      <sheetData sheetId="34">
        <row r="36">
          <cell r="E36">
            <v>84.814245904650505</v>
          </cell>
        </row>
      </sheetData>
      <sheetData sheetId="35">
        <row r="36">
          <cell r="E36">
            <v>121.59224999999998</v>
          </cell>
        </row>
      </sheetData>
      <sheetData sheetId="36"/>
      <sheetData sheetId="37">
        <row r="36">
          <cell r="E36">
            <v>166.23999999999998</v>
          </cell>
        </row>
      </sheetData>
      <sheetData sheetId="38">
        <row r="36">
          <cell r="E36">
            <v>127.80547239999997</v>
          </cell>
        </row>
      </sheetData>
      <sheetData sheetId="39"/>
      <sheetData sheetId="40"/>
      <sheetData sheetId="4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Trans_pot_011014"/>
    </sheetNames>
    <sheetDataSet>
      <sheetData sheetId="0">
        <row r="10">
          <cell r="B10">
            <v>41913</v>
          </cell>
        </row>
        <row r="110">
          <cell r="N110">
            <v>0.5</v>
          </cell>
        </row>
      </sheetData>
      <sheetData sheetId="1"/>
      <sheetData sheetId="2"/>
      <sheetData sheetId="3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Trans_pot_021014"/>
    </sheetNames>
    <sheetDataSet>
      <sheetData sheetId="0">
        <row r="10">
          <cell r="B10">
            <v>41914</v>
          </cell>
        </row>
        <row r="110">
          <cell r="N110">
            <v>0.5</v>
          </cell>
        </row>
      </sheetData>
      <sheetData sheetId="1"/>
      <sheetData sheetId="2"/>
      <sheetData sheetId="3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Trans_pot_031014"/>
    </sheetNames>
    <sheetDataSet>
      <sheetData sheetId="0">
        <row r="10">
          <cell r="B10">
            <v>41915</v>
          </cell>
        </row>
        <row r="110">
          <cell r="N110">
            <v>0.5</v>
          </cell>
        </row>
      </sheetData>
      <sheetData sheetId="1"/>
      <sheetData sheetId="2"/>
      <sheetData sheetId="3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Trans_pot_041014"/>
    </sheetNames>
    <sheetDataSet>
      <sheetData sheetId="0">
        <row r="10">
          <cell r="B10">
            <v>41916</v>
          </cell>
        </row>
        <row r="110">
          <cell r="N110">
            <v>0.5</v>
          </cell>
        </row>
      </sheetData>
      <sheetData sheetId="1"/>
      <sheetData sheetId="2"/>
      <sheetData sheetId="3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Trans_pot_051014"/>
    </sheetNames>
    <sheetDataSet>
      <sheetData sheetId="0">
        <row r="10">
          <cell r="B10">
            <v>41917</v>
          </cell>
        </row>
        <row r="110">
          <cell r="N110">
            <v>0.5</v>
          </cell>
        </row>
      </sheetData>
      <sheetData sheetId="1"/>
      <sheetData sheetId="2"/>
      <sheetData sheetId="3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Trans_pot_061014"/>
    </sheetNames>
    <sheetDataSet>
      <sheetData sheetId="0">
        <row r="10">
          <cell r="B10">
            <v>41918</v>
          </cell>
        </row>
        <row r="110">
          <cell r="N110">
            <v>0.5</v>
          </cell>
        </row>
      </sheetData>
      <sheetData sheetId="1"/>
      <sheetData sheetId="2"/>
      <sheetData sheetId="3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PCA-PCF"/>
      <sheetName val="GEOSA"/>
      <sheetName val="EEC20"/>
      <sheetName val="DISSUR"/>
      <sheetName val="DISNORTE"/>
      <sheetName val="PLB-PMG"/>
      <sheetName val="BLUEFIELDS"/>
      <sheetName val="MONTE ROSA"/>
      <sheetName val="ENACAL"/>
      <sheetName val="CCN"/>
      <sheetName val="GESARSA"/>
      <sheetName val="PENSA"/>
      <sheetName val="ENSA"/>
      <sheetName val="INDEX"/>
      <sheetName val="SIUNA"/>
      <sheetName val="MULUKUKU"/>
      <sheetName val="AMAYO 1"/>
      <sheetName val="ALBANISA"/>
      <sheetName val="AMAYO 2"/>
      <sheetName val="BLUE POWER"/>
      <sheetName val="HEMCO"/>
      <sheetName val="EOLO"/>
      <sheetName val="HIDROPANTASMA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41914</v>
          </cell>
        </row>
      </sheetData>
      <sheetData sheetId="9"/>
      <sheetData sheetId="10">
        <row r="7">
          <cell r="B7">
            <v>41914</v>
          </cell>
        </row>
      </sheetData>
      <sheetData sheetId="11">
        <row r="7">
          <cell r="B7">
            <v>41914</v>
          </cell>
        </row>
      </sheetData>
      <sheetData sheetId="12">
        <row r="7">
          <cell r="B7">
            <v>41914</v>
          </cell>
        </row>
      </sheetData>
      <sheetData sheetId="13">
        <row r="7">
          <cell r="B7">
            <v>41914</v>
          </cell>
        </row>
      </sheetData>
      <sheetData sheetId="14">
        <row r="36">
          <cell r="B36">
            <v>285.62732917662441</v>
          </cell>
        </row>
      </sheetData>
      <sheetData sheetId="15"/>
      <sheetData sheetId="16">
        <row r="8">
          <cell r="B8">
            <v>41914</v>
          </cell>
        </row>
        <row r="12">
          <cell r="C12">
            <v>147.375945</v>
          </cell>
        </row>
        <row r="13">
          <cell r="C13">
            <v>145.8323</v>
          </cell>
        </row>
        <row r="14">
          <cell r="C14">
            <v>145.8323</v>
          </cell>
        </row>
        <row r="15">
          <cell r="C15">
            <v>145.8323</v>
          </cell>
        </row>
        <row r="16">
          <cell r="C16">
            <v>145.8323</v>
          </cell>
        </row>
        <row r="17">
          <cell r="C17">
            <v>145.8323</v>
          </cell>
        </row>
        <row r="18">
          <cell r="C18">
            <v>145.8323</v>
          </cell>
        </row>
        <row r="19">
          <cell r="C19">
            <v>147.65437333333301</v>
          </cell>
        </row>
        <row r="20">
          <cell r="C20">
            <v>158.61910666666699</v>
          </cell>
        </row>
        <row r="21">
          <cell r="C21">
            <v>155.950768333333</v>
          </cell>
        </row>
        <row r="22">
          <cell r="C22">
            <v>155.91436999999999</v>
          </cell>
        </row>
        <row r="23">
          <cell r="C23">
            <v>157.05811333333301</v>
          </cell>
        </row>
        <row r="24">
          <cell r="C24">
            <v>157.02857166666701</v>
          </cell>
        </row>
        <row r="25">
          <cell r="C25">
            <v>156.01003333333301</v>
          </cell>
        </row>
        <row r="26">
          <cell r="C26">
            <v>157.02106499999999</v>
          </cell>
        </row>
        <row r="27">
          <cell r="C27">
            <v>159.25992333333301</v>
          </cell>
        </row>
        <row r="28">
          <cell r="C28">
            <v>158.72520666666699</v>
          </cell>
        </row>
        <row r="29">
          <cell r="C29">
            <v>162.24119166666699</v>
          </cell>
        </row>
        <row r="30">
          <cell r="C30">
            <v>157.543871666667</v>
          </cell>
        </row>
        <row r="31">
          <cell r="C31">
            <v>157.56943833333301</v>
          </cell>
        </row>
        <row r="32">
          <cell r="C32">
            <v>161.70286666666701</v>
          </cell>
        </row>
        <row r="33">
          <cell r="C33">
            <v>156.49469666666701</v>
          </cell>
        </row>
        <row r="34">
          <cell r="C34">
            <v>152.71748333333301</v>
          </cell>
        </row>
        <row r="35">
          <cell r="C35">
            <v>150.69147166666701</v>
          </cell>
        </row>
      </sheetData>
      <sheetData sheetId="17">
        <row r="36">
          <cell r="I36">
            <v>579.68900000000019</v>
          </cell>
        </row>
      </sheetData>
      <sheetData sheetId="18">
        <row r="36">
          <cell r="I36">
            <v>129.36870270270271</v>
          </cell>
        </row>
      </sheetData>
      <sheetData sheetId="19"/>
      <sheetData sheetId="20"/>
      <sheetData sheetId="21"/>
      <sheetData sheetId="22"/>
      <sheetData sheetId="23">
        <row r="36">
          <cell r="E36">
            <v>0</v>
          </cell>
        </row>
      </sheetData>
      <sheetData sheetId="24"/>
      <sheetData sheetId="25"/>
      <sheetData sheetId="26"/>
      <sheetData sheetId="27">
        <row r="36">
          <cell r="H36">
            <v>616.41599999999994</v>
          </cell>
        </row>
      </sheetData>
      <sheetData sheetId="28"/>
      <sheetData sheetId="29"/>
      <sheetData sheetId="30"/>
      <sheetData sheetId="31"/>
      <sheetData sheetId="32">
        <row r="36">
          <cell r="E36">
            <v>201.25651063976494</v>
          </cell>
        </row>
      </sheetData>
      <sheetData sheetId="33">
        <row r="36">
          <cell r="S36">
            <v>1075.0575407056335</v>
          </cell>
        </row>
      </sheetData>
      <sheetData sheetId="34">
        <row r="36">
          <cell r="E36">
            <v>152.85548936023648</v>
          </cell>
        </row>
      </sheetData>
      <sheetData sheetId="35">
        <row r="36">
          <cell r="E36">
            <v>220.44268750000006</v>
          </cell>
        </row>
      </sheetData>
      <sheetData sheetId="36"/>
      <sheetData sheetId="37">
        <row r="36">
          <cell r="E36">
            <v>323.00799999999992</v>
          </cell>
        </row>
      </sheetData>
      <sheetData sheetId="38">
        <row r="36">
          <cell r="E36">
            <v>53.619765800000003</v>
          </cell>
        </row>
      </sheetData>
      <sheetData sheetId="39"/>
      <sheetData sheetId="40"/>
      <sheetData sheetId="4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Trans_pot_071014"/>
    </sheetNames>
    <sheetDataSet>
      <sheetData sheetId="0">
        <row r="10">
          <cell r="B10">
            <v>41919</v>
          </cell>
        </row>
        <row r="110">
          <cell r="N110">
            <v>0.5</v>
          </cell>
        </row>
      </sheetData>
      <sheetData sheetId="1"/>
      <sheetData sheetId="2"/>
      <sheetData sheetId="3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Trans_pot_081014"/>
    </sheetNames>
    <sheetDataSet>
      <sheetData sheetId="0">
        <row r="10">
          <cell r="B10">
            <v>41920</v>
          </cell>
        </row>
        <row r="110">
          <cell r="N110">
            <v>190</v>
          </cell>
        </row>
      </sheetData>
      <sheetData sheetId="1"/>
      <sheetData sheetId="2"/>
      <sheetData sheetId="3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Trans_pot_091014"/>
    </sheetNames>
    <sheetDataSet>
      <sheetData sheetId="0">
        <row r="10">
          <cell r="B10">
            <v>41921</v>
          </cell>
        </row>
        <row r="110">
          <cell r="N110">
            <v>0.5</v>
          </cell>
        </row>
      </sheetData>
      <sheetData sheetId="1"/>
      <sheetData sheetId="2"/>
      <sheetData sheetId="3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Trans_pot_101014"/>
    </sheetNames>
    <sheetDataSet>
      <sheetData sheetId="0">
        <row r="10">
          <cell r="B10">
            <v>41922</v>
          </cell>
        </row>
        <row r="110">
          <cell r="N110">
            <v>0.5</v>
          </cell>
        </row>
      </sheetData>
      <sheetData sheetId="1"/>
      <sheetData sheetId="2"/>
      <sheetData sheetId="3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Trans_pot_111014"/>
    </sheetNames>
    <sheetDataSet>
      <sheetData sheetId="0">
        <row r="10">
          <cell r="B10">
            <v>41923</v>
          </cell>
        </row>
        <row r="110">
          <cell r="N110">
            <v>214.5</v>
          </cell>
        </row>
      </sheetData>
      <sheetData sheetId="1"/>
      <sheetData sheetId="2"/>
      <sheetData sheetId="3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Trans_pot_121014"/>
    </sheetNames>
    <sheetDataSet>
      <sheetData sheetId="0">
        <row r="10">
          <cell r="B10">
            <v>41924</v>
          </cell>
        </row>
        <row r="110">
          <cell r="N110">
            <v>214.5</v>
          </cell>
        </row>
      </sheetData>
      <sheetData sheetId="1"/>
      <sheetData sheetId="2"/>
      <sheetData sheetId="3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Trans_pot_131014"/>
    </sheetNames>
    <sheetDataSet>
      <sheetData sheetId="0">
        <row r="10">
          <cell r="B10">
            <v>41925</v>
          </cell>
        </row>
        <row r="110">
          <cell r="N110">
            <v>214.5</v>
          </cell>
        </row>
      </sheetData>
      <sheetData sheetId="1"/>
      <sheetData sheetId="2"/>
      <sheetData sheetId="3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Trans_pot_141014"/>
    </sheetNames>
    <sheetDataSet>
      <sheetData sheetId="0">
        <row r="10">
          <cell r="B10">
            <v>41926</v>
          </cell>
        </row>
        <row r="110">
          <cell r="N110">
            <v>214.5</v>
          </cell>
        </row>
      </sheetData>
      <sheetData sheetId="1"/>
      <sheetData sheetId="2"/>
      <sheetData sheetId="3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Trans_pot_151014"/>
    </sheetNames>
    <sheetDataSet>
      <sheetData sheetId="0">
        <row r="10">
          <cell r="B10">
            <v>41927</v>
          </cell>
        </row>
        <row r="110">
          <cell r="N110">
            <v>190</v>
          </cell>
        </row>
      </sheetData>
      <sheetData sheetId="1"/>
      <sheetData sheetId="2"/>
      <sheetData sheetId="3" refreshError="1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Trans_pot_161014"/>
    </sheetNames>
    <sheetDataSet>
      <sheetData sheetId="0">
        <row r="10">
          <cell r="B10">
            <v>41928</v>
          </cell>
        </row>
        <row r="110">
          <cell r="N110">
            <v>0.5</v>
          </cell>
        </row>
      </sheetData>
      <sheetData sheetId="1"/>
      <sheetData sheetId="2"/>
      <sheetData sheetId="3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PCA-PCF"/>
      <sheetName val="GEOSA"/>
      <sheetName val="EEC20"/>
      <sheetName val="DISSUR"/>
      <sheetName val="DISNORTE"/>
      <sheetName val="PLB-PMG"/>
      <sheetName val="BLUEFIELDS"/>
      <sheetName val="MONTE ROSA"/>
      <sheetName val="ENACAL"/>
      <sheetName val="CCN"/>
      <sheetName val="GESARSA"/>
      <sheetName val="PENSA"/>
      <sheetName val="ENSA"/>
      <sheetName val="INDEX"/>
      <sheetName val="SIUNA"/>
      <sheetName val="MULUKUKU"/>
      <sheetName val="AMAYO 1"/>
      <sheetName val="ALBANISA"/>
      <sheetName val="AMAYO 2"/>
      <sheetName val="BLUE POWER"/>
      <sheetName val="HEMCO"/>
      <sheetName val="EOLO"/>
      <sheetName val="HIDROPANTASMA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41915</v>
          </cell>
        </row>
      </sheetData>
      <sheetData sheetId="9"/>
      <sheetData sheetId="10">
        <row r="7">
          <cell r="B7">
            <v>41915</v>
          </cell>
        </row>
      </sheetData>
      <sheetData sheetId="11">
        <row r="7">
          <cell r="B7">
            <v>41915</v>
          </cell>
        </row>
      </sheetData>
      <sheetData sheetId="12">
        <row r="7">
          <cell r="B7">
            <v>41915</v>
          </cell>
        </row>
      </sheetData>
      <sheetData sheetId="13">
        <row r="7">
          <cell r="B7">
            <v>41915</v>
          </cell>
        </row>
      </sheetData>
      <sheetData sheetId="14">
        <row r="36">
          <cell r="B36">
            <v>258.89278334977791</v>
          </cell>
        </row>
      </sheetData>
      <sheetData sheetId="15"/>
      <sheetData sheetId="16">
        <row r="8">
          <cell r="B8">
            <v>41915</v>
          </cell>
        </row>
        <row r="12">
          <cell r="C12">
            <v>145.8323</v>
          </cell>
        </row>
        <row r="13">
          <cell r="C13">
            <v>145.8323</v>
          </cell>
        </row>
        <row r="14">
          <cell r="C14">
            <v>147.73196833333299</v>
          </cell>
        </row>
        <row r="15">
          <cell r="C15">
            <v>153.57163</v>
          </cell>
        </row>
        <row r="16">
          <cell r="C16">
            <v>145.01014333333299</v>
          </cell>
        </row>
        <row r="17">
          <cell r="C17">
            <v>142.24295000000001</v>
          </cell>
        </row>
        <row r="18">
          <cell r="C18">
            <v>150.76386666666701</v>
          </cell>
        </row>
        <row r="19">
          <cell r="C19">
            <v>155.29519999999999</v>
          </cell>
        </row>
        <row r="20">
          <cell r="C20">
            <v>158.06335000000001</v>
          </cell>
        </row>
        <row r="21">
          <cell r="C21">
            <v>160.57648666666699</v>
          </cell>
        </row>
        <row r="22">
          <cell r="C22">
            <v>160.03325333333299</v>
          </cell>
        </row>
        <row r="23">
          <cell r="C23">
            <v>159.03264833333299</v>
          </cell>
        </row>
        <row r="24">
          <cell r="C24">
            <v>158.275655</v>
          </cell>
        </row>
        <row r="25">
          <cell r="C25">
            <v>158.19898833333301</v>
          </cell>
        </row>
        <row r="26">
          <cell r="C26">
            <v>156.866626666667</v>
          </cell>
        </row>
        <row r="27">
          <cell r="C27">
            <v>157.74713333333401</v>
          </cell>
        </row>
        <row r="28">
          <cell r="C28">
            <v>156.03314666666699</v>
          </cell>
        </row>
        <row r="29">
          <cell r="C29">
            <v>154.6</v>
          </cell>
        </row>
        <row r="30">
          <cell r="C30">
            <v>158.095718333333</v>
          </cell>
        </row>
        <row r="31">
          <cell r="C31">
            <v>157.56532999999999</v>
          </cell>
        </row>
        <row r="32">
          <cell r="C32">
            <v>160.921011666667</v>
          </cell>
        </row>
        <row r="33">
          <cell r="C33">
            <v>146.91597999999999</v>
          </cell>
        </row>
        <row r="34">
          <cell r="C34">
            <v>148.48389666666699</v>
          </cell>
        </row>
        <row r="35">
          <cell r="C35">
            <v>145.12324333333299</v>
          </cell>
        </row>
      </sheetData>
      <sheetData sheetId="17">
        <row r="36">
          <cell r="I36">
            <v>580.9620000000001</v>
          </cell>
        </row>
      </sheetData>
      <sheetData sheetId="18">
        <row r="36">
          <cell r="I36">
            <v>123.15754594594596</v>
          </cell>
        </row>
      </sheetData>
      <sheetData sheetId="19"/>
      <sheetData sheetId="20"/>
      <sheetData sheetId="21"/>
      <sheetData sheetId="22"/>
      <sheetData sheetId="23">
        <row r="36">
          <cell r="E36">
            <v>0</v>
          </cell>
        </row>
      </sheetData>
      <sheetData sheetId="24"/>
      <sheetData sheetId="25"/>
      <sheetData sheetId="26"/>
      <sheetData sheetId="27">
        <row r="36">
          <cell r="H36">
            <v>619.59999999999991</v>
          </cell>
        </row>
      </sheetData>
      <sheetData sheetId="28"/>
      <sheetData sheetId="29"/>
      <sheetData sheetId="30"/>
      <sheetData sheetId="31"/>
      <sheetData sheetId="32">
        <row r="36">
          <cell r="E36">
            <v>197.07644510403253</v>
          </cell>
        </row>
      </sheetData>
      <sheetData sheetId="33">
        <row r="36">
          <cell r="S36">
            <v>1088.521072467661</v>
          </cell>
        </row>
      </sheetData>
      <sheetData sheetId="34">
        <row r="36">
          <cell r="E36">
            <v>145.00355489596748</v>
          </cell>
        </row>
      </sheetData>
      <sheetData sheetId="35">
        <row r="36">
          <cell r="E36">
            <v>202.54137500000002</v>
          </cell>
        </row>
      </sheetData>
      <sheetData sheetId="36"/>
      <sheetData sheetId="37">
        <row r="36">
          <cell r="E36">
            <v>316.24</v>
          </cell>
        </row>
      </sheetData>
      <sheetData sheetId="38">
        <row r="36">
          <cell r="E36">
            <v>55.383299199999996</v>
          </cell>
        </row>
      </sheetData>
      <sheetData sheetId="39"/>
      <sheetData sheetId="40"/>
      <sheetData sheetId="4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Trans_pot_171014"/>
    </sheetNames>
    <sheetDataSet>
      <sheetData sheetId="0">
        <row r="10">
          <cell r="B10">
            <v>41929</v>
          </cell>
        </row>
        <row r="110">
          <cell r="N110">
            <v>0.5</v>
          </cell>
        </row>
      </sheetData>
      <sheetData sheetId="1"/>
      <sheetData sheetId="2"/>
      <sheetData sheetId="3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Trans_pot_181014"/>
    </sheetNames>
    <sheetDataSet>
      <sheetData sheetId="0">
        <row r="10">
          <cell r="B10">
            <v>41930</v>
          </cell>
        </row>
        <row r="110">
          <cell r="N110">
            <v>0.5</v>
          </cell>
        </row>
      </sheetData>
      <sheetData sheetId="1"/>
      <sheetData sheetId="2"/>
      <sheetData sheetId="3" refreshError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Trans_pot_191014"/>
    </sheetNames>
    <sheetDataSet>
      <sheetData sheetId="0">
        <row r="10">
          <cell r="B10">
            <v>41931</v>
          </cell>
        </row>
        <row r="110">
          <cell r="N110">
            <v>0.5</v>
          </cell>
        </row>
      </sheetData>
      <sheetData sheetId="1"/>
      <sheetData sheetId="2"/>
      <sheetData sheetId="3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Trans_pot_201014"/>
    </sheetNames>
    <sheetDataSet>
      <sheetData sheetId="0">
        <row r="10">
          <cell r="B10">
            <v>41932</v>
          </cell>
        </row>
        <row r="110">
          <cell r="N110">
            <v>0.5</v>
          </cell>
        </row>
      </sheetData>
      <sheetData sheetId="1"/>
      <sheetData sheetId="2"/>
      <sheetData sheetId="3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Trans_pot_211014"/>
    </sheetNames>
    <sheetDataSet>
      <sheetData sheetId="0">
        <row r="10">
          <cell r="B10">
            <v>41933</v>
          </cell>
        </row>
        <row r="110">
          <cell r="N110">
            <v>190</v>
          </cell>
        </row>
      </sheetData>
      <sheetData sheetId="1"/>
      <sheetData sheetId="2"/>
      <sheetData sheetId="3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Trans_pot_221014"/>
    </sheetNames>
    <sheetDataSet>
      <sheetData sheetId="0">
        <row r="10">
          <cell r="B10">
            <v>41934</v>
          </cell>
        </row>
        <row r="110">
          <cell r="N110">
            <v>190</v>
          </cell>
        </row>
      </sheetData>
      <sheetData sheetId="1"/>
      <sheetData sheetId="2"/>
      <sheetData sheetId="3" refreshError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Trans_pot_231014"/>
    </sheetNames>
    <sheetDataSet>
      <sheetData sheetId="0">
        <row r="10">
          <cell r="B10">
            <v>41935</v>
          </cell>
        </row>
        <row r="110">
          <cell r="N110">
            <v>0.5</v>
          </cell>
        </row>
      </sheetData>
      <sheetData sheetId="1"/>
      <sheetData sheetId="2"/>
      <sheetData sheetId="3" refreshError="1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Trans_pot_241014"/>
    </sheetNames>
    <sheetDataSet>
      <sheetData sheetId="0">
        <row r="10">
          <cell r="B10">
            <v>41936</v>
          </cell>
        </row>
        <row r="110">
          <cell r="N110">
            <v>0.5</v>
          </cell>
        </row>
      </sheetData>
      <sheetData sheetId="1"/>
      <sheetData sheetId="2"/>
      <sheetData sheetId="3" refreshError="1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Trans_pot_251014"/>
    </sheetNames>
    <sheetDataSet>
      <sheetData sheetId="0">
        <row r="10">
          <cell r="B10">
            <v>41937</v>
          </cell>
        </row>
        <row r="110">
          <cell r="N110">
            <v>0.5</v>
          </cell>
        </row>
      </sheetData>
      <sheetData sheetId="1"/>
      <sheetData sheetId="2"/>
      <sheetData sheetId="3" refreshError="1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Trans_pot_261014"/>
    </sheetNames>
    <sheetDataSet>
      <sheetData sheetId="0">
        <row r="10">
          <cell r="B10">
            <v>41938</v>
          </cell>
        </row>
        <row r="110">
          <cell r="N110">
            <v>0.5</v>
          </cell>
        </row>
      </sheetData>
      <sheetData sheetId="1"/>
      <sheetData sheetId="2"/>
      <sheetData sheetId="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PCA-PCF"/>
      <sheetName val="GEOSA"/>
      <sheetName val="EEC20"/>
      <sheetName val="DISSUR"/>
      <sheetName val="DISNORTE"/>
      <sheetName val="PLB-PMG"/>
      <sheetName val="BLUEFIELDS"/>
      <sheetName val="MONTE ROSA"/>
      <sheetName val="ENACAL"/>
      <sheetName val="CCN"/>
      <sheetName val="GESARSA"/>
      <sheetName val="PENSA"/>
      <sheetName val="ENSA"/>
      <sheetName val="INDEX"/>
      <sheetName val="SIUNA"/>
      <sheetName val="MULUKUKU"/>
      <sheetName val="AMAYO 1"/>
      <sheetName val="ALBANISA"/>
      <sheetName val="AMAYO 2"/>
      <sheetName val="BLUE POWER"/>
      <sheetName val="HEMCO"/>
      <sheetName val="EOLO"/>
      <sheetName val="HIDROPANTASMA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41916</v>
          </cell>
        </row>
      </sheetData>
      <sheetData sheetId="9"/>
      <sheetData sheetId="10">
        <row r="7">
          <cell r="B7">
            <v>41916</v>
          </cell>
        </row>
      </sheetData>
      <sheetData sheetId="11">
        <row r="7">
          <cell r="B7">
            <v>41916</v>
          </cell>
        </row>
      </sheetData>
      <sheetData sheetId="12">
        <row r="7">
          <cell r="B7">
            <v>41916</v>
          </cell>
        </row>
      </sheetData>
      <sheetData sheetId="13">
        <row r="7">
          <cell r="B7">
            <v>41916</v>
          </cell>
        </row>
      </sheetData>
      <sheetData sheetId="14">
        <row r="36">
          <cell r="B36">
            <v>241.19675131671914</v>
          </cell>
        </row>
      </sheetData>
      <sheetData sheetId="15"/>
      <sheetData sheetId="16">
        <row r="8">
          <cell r="B8">
            <v>41916</v>
          </cell>
        </row>
        <row r="12">
          <cell r="C12">
            <v>140.00663666666699</v>
          </cell>
        </row>
        <row r="13">
          <cell r="C13">
            <v>141.99653833333301</v>
          </cell>
        </row>
        <row r="14">
          <cell r="C14">
            <v>142.34120833333299</v>
          </cell>
        </row>
        <row r="15">
          <cell r="C15">
            <v>144.74239499999999</v>
          </cell>
        </row>
        <row r="16">
          <cell r="C16">
            <v>144.21301333333301</v>
          </cell>
        </row>
        <row r="17">
          <cell r="C17">
            <v>144.00619666666699</v>
          </cell>
        </row>
        <row r="18">
          <cell r="C18">
            <v>147.22078500000001</v>
          </cell>
        </row>
        <row r="19">
          <cell r="C19">
            <v>152.35770333333301</v>
          </cell>
        </row>
        <row r="20">
          <cell r="C20">
            <v>149.777345</v>
          </cell>
        </row>
        <row r="21">
          <cell r="C21">
            <v>151.05494999999999</v>
          </cell>
        </row>
        <row r="22">
          <cell r="C22">
            <v>153.22300000000001</v>
          </cell>
        </row>
        <row r="23">
          <cell r="C23">
            <v>157.91398833333301</v>
          </cell>
        </row>
        <row r="24">
          <cell r="C24">
            <v>156.79748166666701</v>
          </cell>
        </row>
        <row r="25">
          <cell r="C25">
            <v>158.850773333333</v>
          </cell>
        </row>
        <row r="26">
          <cell r="C26">
            <v>154.6</v>
          </cell>
        </row>
        <row r="27">
          <cell r="C27">
            <v>148.859565</v>
          </cell>
        </row>
        <row r="28">
          <cell r="C28">
            <v>145.8323</v>
          </cell>
        </row>
        <row r="29">
          <cell r="C29">
            <v>156.95511166666699</v>
          </cell>
        </row>
        <row r="30">
          <cell r="C30">
            <v>162.297728333333</v>
          </cell>
        </row>
        <row r="31">
          <cell r="C31">
            <v>157.823778333333</v>
          </cell>
        </row>
        <row r="32">
          <cell r="C32">
            <v>155.91094833333401</v>
          </cell>
        </row>
        <row r="33">
          <cell r="C33">
            <v>148.74485000000001</v>
          </cell>
        </row>
        <row r="34">
          <cell r="C34">
            <v>148.75835499999999</v>
          </cell>
        </row>
        <row r="35">
          <cell r="C35">
            <v>145.8323</v>
          </cell>
        </row>
      </sheetData>
      <sheetData sheetId="17">
        <row r="36">
          <cell r="I36">
            <v>577.75849999999991</v>
          </cell>
        </row>
      </sheetData>
      <sheetData sheetId="18">
        <row r="36">
          <cell r="I36">
            <v>122.92158918918918</v>
          </cell>
        </row>
      </sheetData>
      <sheetData sheetId="19"/>
      <sheetData sheetId="20"/>
      <sheetData sheetId="21"/>
      <sheetData sheetId="22"/>
      <sheetData sheetId="23">
        <row r="36">
          <cell r="E36">
            <v>0</v>
          </cell>
        </row>
      </sheetData>
      <sheetData sheetId="24"/>
      <sheetData sheetId="25"/>
      <sheetData sheetId="26"/>
      <sheetData sheetId="27">
        <row r="36">
          <cell r="H36">
            <v>620.04799999999989</v>
          </cell>
        </row>
      </sheetData>
      <sheetData sheetId="28"/>
      <sheetData sheetId="29"/>
      <sheetData sheetId="30"/>
      <sheetData sheetId="31"/>
      <sheetData sheetId="32">
        <row r="36">
          <cell r="E36">
            <v>220.56555018553752</v>
          </cell>
        </row>
      </sheetData>
      <sheetData sheetId="33">
        <row r="36">
          <cell r="S36">
            <v>755.66191839048554</v>
          </cell>
        </row>
      </sheetData>
      <sheetData sheetId="34">
        <row r="36">
          <cell r="E36">
            <v>166.21844981446196</v>
          </cell>
        </row>
      </sheetData>
      <sheetData sheetId="35">
        <row r="36">
          <cell r="E36">
            <v>214.20206249999998</v>
          </cell>
        </row>
      </sheetData>
      <sheetData sheetId="36"/>
      <sheetData sheetId="37">
        <row r="36">
          <cell r="E36">
            <v>155.21599999999998</v>
          </cell>
        </row>
      </sheetData>
      <sheetData sheetId="38">
        <row r="36">
          <cell r="E36">
            <v>51.440698599999997</v>
          </cell>
        </row>
      </sheetData>
      <sheetData sheetId="39"/>
      <sheetData sheetId="40"/>
      <sheetData sheetId="41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Trans_pot_271014"/>
    </sheetNames>
    <sheetDataSet>
      <sheetData sheetId="0">
        <row r="10">
          <cell r="B10">
            <v>41939</v>
          </cell>
        </row>
        <row r="110">
          <cell r="N110">
            <v>0.5</v>
          </cell>
        </row>
      </sheetData>
      <sheetData sheetId="1"/>
      <sheetData sheetId="2"/>
      <sheetData sheetId="3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Trans_pot_281014"/>
    </sheetNames>
    <sheetDataSet>
      <sheetData sheetId="0">
        <row r="10">
          <cell r="B10">
            <v>41940</v>
          </cell>
        </row>
        <row r="110">
          <cell r="N110">
            <v>0.5</v>
          </cell>
        </row>
      </sheetData>
      <sheetData sheetId="1"/>
      <sheetData sheetId="2"/>
      <sheetData sheetId="3" refreshError="1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Trans_pot_291014"/>
    </sheetNames>
    <sheetDataSet>
      <sheetData sheetId="0">
        <row r="10">
          <cell r="B10">
            <v>41941</v>
          </cell>
        </row>
        <row r="110">
          <cell r="N110">
            <v>0.5</v>
          </cell>
        </row>
      </sheetData>
      <sheetData sheetId="1"/>
      <sheetData sheetId="2"/>
      <sheetData sheetId="3" refreshError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Trans_pot_301014"/>
    </sheetNames>
    <sheetDataSet>
      <sheetData sheetId="0">
        <row r="10">
          <cell r="B10">
            <v>41942</v>
          </cell>
        </row>
        <row r="110">
          <cell r="N110">
            <v>0.5</v>
          </cell>
        </row>
      </sheetData>
      <sheetData sheetId="1"/>
      <sheetData sheetId="2"/>
      <sheetData sheetId="3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Trans_pot_311014"/>
    </sheetNames>
    <sheetDataSet>
      <sheetData sheetId="0">
        <row r="10">
          <cell r="B10">
            <v>41943</v>
          </cell>
        </row>
        <row r="110">
          <cell r="N110">
            <v>0.5</v>
          </cell>
        </row>
      </sheetData>
      <sheetData sheetId="1"/>
      <sheetData sheetId="2"/>
      <sheetData sheetId="3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PCA-PCF"/>
      <sheetName val="GEOSA"/>
      <sheetName val="EEC20"/>
      <sheetName val="DISSUR"/>
      <sheetName val="DISNORTE"/>
      <sheetName val="PLB-PMG"/>
      <sheetName val="BLUEFIELDS"/>
      <sheetName val="MONTE ROSA"/>
      <sheetName val="ENACAL"/>
      <sheetName val="CCN"/>
      <sheetName val="GESARSA"/>
      <sheetName val="PENSA"/>
      <sheetName val="ENSA"/>
      <sheetName val="INDEX"/>
      <sheetName val="SIUNA"/>
      <sheetName val="MULUKUKU"/>
      <sheetName val="AMAYO 1"/>
      <sheetName val="ALBANISA"/>
      <sheetName val="AMAYO 2"/>
      <sheetName val="BLUE POWER"/>
      <sheetName val="HEMCO"/>
      <sheetName val="EOLO"/>
      <sheetName val="HIDROPANTASMA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41917</v>
          </cell>
        </row>
      </sheetData>
      <sheetData sheetId="9"/>
      <sheetData sheetId="10">
        <row r="7">
          <cell r="B7">
            <v>41917</v>
          </cell>
        </row>
      </sheetData>
      <sheetData sheetId="11">
        <row r="7">
          <cell r="B7">
            <v>41917</v>
          </cell>
        </row>
      </sheetData>
      <sheetData sheetId="12">
        <row r="7">
          <cell r="B7">
            <v>41917</v>
          </cell>
        </row>
      </sheetData>
      <sheetData sheetId="13">
        <row r="7">
          <cell r="B7">
            <v>41917</v>
          </cell>
        </row>
      </sheetData>
      <sheetData sheetId="14">
        <row r="36">
          <cell r="B36">
            <v>221.48437268320885</v>
          </cell>
        </row>
      </sheetData>
      <sheetData sheetId="15"/>
      <sheetData sheetId="16">
        <row r="8">
          <cell r="B8">
            <v>41917</v>
          </cell>
        </row>
        <row r="12">
          <cell r="C12">
            <v>145.8323</v>
          </cell>
        </row>
        <row r="13">
          <cell r="C13">
            <v>145.65167500000001</v>
          </cell>
        </row>
        <row r="14">
          <cell r="C14">
            <v>145.8323</v>
          </cell>
        </row>
        <row r="15">
          <cell r="C15">
            <v>145.8323</v>
          </cell>
        </row>
        <row r="16">
          <cell r="C16">
            <v>145.51615000000001</v>
          </cell>
        </row>
        <row r="17">
          <cell r="C17">
            <v>145.26446000000001</v>
          </cell>
        </row>
        <row r="18">
          <cell r="C18">
            <v>144.89961500000001</v>
          </cell>
        </row>
        <row r="19">
          <cell r="C19">
            <v>145.8323</v>
          </cell>
        </row>
        <row r="20">
          <cell r="C20">
            <v>145.8323</v>
          </cell>
        </row>
        <row r="21">
          <cell r="C21">
            <v>154.6</v>
          </cell>
        </row>
        <row r="22">
          <cell r="C22">
            <v>145.8323</v>
          </cell>
        </row>
        <row r="23">
          <cell r="C23">
            <v>145.8323</v>
          </cell>
        </row>
        <row r="24">
          <cell r="C24">
            <v>145.8323</v>
          </cell>
        </row>
        <row r="25">
          <cell r="C25">
            <v>145.8323</v>
          </cell>
        </row>
        <row r="26">
          <cell r="C26">
            <v>145.382231666667</v>
          </cell>
        </row>
        <row r="27">
          <cell r="C27">
            <v>144.04358500000001</v>
          </cell>
        </row>
        <row r="28">
          <cell r="C28">
            <v>144.04519999999999</v>
          </cell>
        </row>
        <row r="29">
          <cell r="C29">
            <v>155.379848333333</v>
          </cell>
        </row>
        <row r="30">
          <cell r="C30">
            <v>155.11429166666699</v>
          </cell>
        </row>
        <row r="31">
          <cell r="C31">
            <v>154.6</v>
          </cell>
        </row>
        <row r="32">
          <cell r="C32">
            <v>154.6</v>
          </cell>
        </row>
        <row r="33">
          <cell r="C33">
            <v>149.60798666666699</v>
          </cell>
        </row>
        <row r="34">
          <cell r="C34">
            <v>147.86699166666699</v>
          </cell>
        </row>
        <row r="35">
          <cell r="C35">
            <v>145.8323</v>
          </cell>
        </row>
      </sheetData>
      <sheetData sheetId="17">
        <row r="36">
          <cell r="I36">
            <v>576.80400000000009</v>
          </cell>
        </row>
      </sheetData>
      <sheetData sheetId="18">
        <row r="36">
          <cell r="I36">
            <v>144.2676918918919</v>
          </cell>
        </row>
      </sheetData>
      <sheetData sheetId="19"/>
      <sheetData sheetId="20"/>
      <sheetData sheetId="21"/>
      <sheetData sheetId="22"/>
      <sheetData sheetId="23">
        <row r="36">
          <cell r="E36">
            <v>0</v>
          </cell>
        </row>
      </sheetData>
      <sheetData sheetId="24"/>
      <sheetData sheetId="25"/>
      <sheetData sheetId="26"/>
      <sheetData sheetId="27">
        <row r="36">
          <cell r="H36">
            <v>628.84800000000007</v>
          </cell>
        </row>
      </sheetData>
      <sheetData sheetId="28"/>
      <sheetData sheetId="29"/>
      <sheetData sheetId="30"/>
      <sheetData sheetId="31"/>
      <sheetData sheetId="32">
        <row r="36">
          <cell r="E36">
            <v>266.31989787651992</v>
          </cell>
        </row>
      </sheetData>
      <sheetData sheetId="33">
        <row r="36">
          <cell r="S36">
            <v>319.29599999999994</v>
          </cell>
        </row>
      </sheetData>
      <sheetData sheetId="34">
        <row r="36">
          <cell r="E36">
            <v>171.88810212348048</v>
          </cell>
        </row>
      </sheetData>
      <sheetData sheetId="35">
        <row r="36">
          <cell r="E36">
            <v>182.68231249999997</v>
          </cell>
        </row>
      </sheetData>
      <sheetData sheetId="36"/>
      <sheetData sheetId="37">
        <row r="36">
          <cell r="E36">
            <v>284.59199999999998</v>
          </cell>
        </row>
      </sheetData>
      <sheetData sheetId="38">
        <row r="36">
          <cell r="E36">
            <v>55.653694399999985</v>
          </cell>
        </row>
      </sheetData>
      <sheetData sheetId="39"/>
      <sheetData sheetId="40"/>
      <sheetData sheetId="4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PCA-PCF"/>
      <sheetName val="GEOSA"/>
      <sheetName val="EEC20"/>
      <sheetName val="DISSUR"/>
      <sheetName val="DISNORTE"/>
      <sheetName val="PLB-PMG"/>
      <sheetName val="BLUEFIELDS"/>
      <sheetName val="MONTE ROSA"/>
      <sheetName val="ENACAL"/>
      <sheetName val="CCN"/>
      <sheetName val="GESARSA"/>
      <sheetName val="PENSA"/>
      <sheetName val="ENSA"/>
      <sheetName val="INDEX"/>
      <sheetName val="SIUNA"/>
      <sheetName val="MULUKUKU"/>
      <sheetName val="AMAYO 1"/>
      <sheetName val="ALBANISA"/>
      <sheetName val="AMAYO 2"/>
      <sheetName val="BLUE POWER"/>
      <sheetName val="HEMCO"/>
      <sheetName val="EOLO"/>
      <sheetName val="HIDROPANTASMA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41918</v>
          </cell>
        </row>
      </sheetData>
      <sheetData sheetId="9"/>
      <sheetData sheetId="10">
        <row r="7">
          <cell r="B7">
            <v>41918</v>
          </cell>
        </row>
      </sheetData>
      <sheetData sheetId="11">
        <row r="7">
          <cell r="B7">
            <v>41918</v>
          </cell>
        </row>
      </sheetData>
      <sheetData sheetId="12">
        <row r="7">
          <cell r="B7">
            <v>41918</v>
          </cell>
        </row>
      </sheetData>
      <sheetData sheetId="13">
        <row r="7">
          <cell r="B7">
            <v>41918</v>
          </cell>
        </row>
      </sheetData>
      <sheetData sheetId="14">
        <row r="36">
          <cell r="B36">
            <v>251.51404957236309</v>
          </cell>
        </row>
      </sheetData>
      <sheetData sheetId="15"/>
      <sheetData sheetId="16">
        <row r="8">
          <cell r="B8">
            <v>41918</v>
          </cell>
        </row>
        <row r="12">
          <cell r="C12">
            <v>140.764331666667</v>
          </cell>
        </row>
        <row r="13">
          <cell r="C13">
            <v>140.52039666666701</v>
          </cell>
        </row>
        <row r="14">
          <cell r="C14">
            <v>138.28955833333299</v>
          </cell>
        </row>
        <row r="15">
          <cell r="C15">
            <v>142.22986499999999</v>
          </cell>
        </row>
        <row r="16">
          <cell r="C16">
            <v>139.324093333333</v>
          </cell>
        </row>
        <row r="17">
          <cell r="C17">
            <v>138.51881333333299</v>
          </cell>
        </row>
        <row r="18">
          <cell r="C18">
            <v>150.342121666667</v>
          </cell>
        </row>
        <row r="19">
          <cell r="C19">
            <v>146.444838333333</v>
          </cell>
        </row>
        <row r="20">
          <cell r="C20">
            <v>146.81292833333299</v>
          </cell>
        </row>
        <row r="21">
          <cell r="C21">
            <v>157.94101833333301</v>
          </cell>
        </row>
        <row r="22">
          <cell r="C22">
            <v>155.850118333333</v>
          </cell>
        </row>
        <row r="23">
          <cell r="C23">
            <v>154.162501666667</v>
          </cell>
        </row>
        <row r="24">
          <cell r="C24">
            <v>157.96624333333301</v>
          </cell>
        </row>
        <row r="25">
          <cell r="C25">
            <v>154.76</v>
          </cell>
        </row>
        <row r="26">
          <cell r="C26">
            <v>155.98275000000001</v>
          </cell>
        </row>
        <row r="27">
          <cell r="C27">
            <v>154.76</v>
          </cell>
        </row>
        <row r="28">
          <cell r="C28">
            <v>154.76</v>
          </cell>
        </row>
        <row r="29">
          <cell r="C29">
            <v>156.688813333333</v>
          </cell>
        </row>
        <row r="30">
          <cell r="C30">
            <v>156.53507999999999</v>
          </cell>
        </row>
        <row r="31">
          <cell r="C31">
            <v>154.760138333333</v>
          </cell>
        </row>
        <row r="32">
          <cell r="C32">
            <v>158.10548666666699</v>
          </cell>
        </row>
        <row r="33">
          <cell r="C33">
            <v>158.13183000000001</v>
          </cell>
        </row>
        <row r="34">
          <cell r="C34">
            <v>154.837328333334</v>
          </cell>
        </row>
        <row r="35">
          <cell r="C35">
            <v>146.14715333333299</v>
          </cell>
        </row>
      </sheetData>
      <sheetData sheetId="17">
        <row r="36">
          <cell r="I36">
            <v>573.46300000000008</v>
          </cell>
        </row>
      </sheetData>
      <sheetData sheetId="18">
        <row r="36">
          <cell r="I36">
            <v>136.72014054054054</v>
          </cell>
        </row>
      </sheetData>
      <sheetData sheetId="19"/>
      <sheetData sheetId="20"/>
      <sheetData sheetId="21"/>
      <sheetData sheetId="22"/>
      <sheetData sheetId="23">
        <row r="36">
          <cell r="E36">
            <v>0</v>
          </cell>
        </row>
      </sheetData>
      <sheetData sheetId="24"/>
      <sheetData sheetId="25"/>
      <sheetData sheetId="26"/>
      <sheetData sheetId="27">
        <row r="36">
          <cell r="H36">
            <v>620.67199999999991</v>
          </cell>
        </row>
      </sheetData>
      <sheetData sheetId="28"/>
      <sheetData sheetId="29"/>
      <sheetData sheetId="30"/>
      <sheetData sheetId="31"/>
      <sheetData sheetId="32">
        <row r="36">
          <cell r="E36">
            <v>195.69266432329755</v>
          </cell>
        </row>
      </sheetData>
      <sheetData sheetId="33">
        <row r="36">
          <cell r="S36">
            <v>1003.797531716022</v>
          </cell>
        </row>
      </sheetData>
      <sheetData sheetId="34">
        <row r="36">
          <cell r="E36">
            <v>139.85933567670298</v>
          </cell>
        </row>
      </sheetData>
      <sheetData sheetId="35">
        <row r="36">
          <cell r="E36">
            <v>154.59299999999999</v>
          </cell>
        </row>
      </sheetData>
      <sheetData sheetId="36"/>
      <sheetData sheetId="37">
        <row r="36">
          <cell r="E36">
            <v>285.2</v>
          </cell>
        </row>
      </sheetData>
      <sheetData sheetId="38">
        <row r="36">
          <cell r="E36">
            <v>48.271507800000002</v>
          </cell>
        </row>
      </sheetData>
      <sheetData sheetId="39"/>
      <sheetData sheetId="40"/>
      <sheetData sheetId="4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PCA-PCF"/>
      <sheetName val="GEOSA"/>
      <sheetName val="EEC20"/>
      <sheetName val="DISSUR"/>
      <sheetName val="DISNORTE"/>
      <sheetName val="PLB-PMG"/>
      <sheetName val="BLUEFIELDS"/>
      <sheetName val="MONTE ROSA"/>
      <sheetName val="ENACAL"/>
      <sheetName val="CCN"/>
      <sheetName val="GESARSA"/>
      <sheetName val="PENSA"/>
      <sheetName val="ENSA"/>
      <sheetName val="INDEX"/>
      <sheetName val="SIUNA"/>
      <sheetName val="MULUKUKU"/>
      <sheetName val="AMAYO 1"/>
      <sheetName val="ALBANISA"/>
      <sheetName val="AMAYO 2"/>
      <sheetName val="BLUE POWER"/>
      <sheetName val="HEMCO"/>
      <sheetName val="EOLO"/>
      <sheetName val="HIDROPANTASMA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41919</v>
          </cell>
        </row>
      </sheetData>
      <sheetData sheetId="9"/>
      <sheetData sheetId="10">
        <row r="7">
          <cell r="B7">
            <v>41919</v>
          </cell>
        </row>
      </sheetData>
      <sheetData sheetId="11">
        <row r="7">
          <cell r="B7">
            <v>41919</v>
          </cell>
        </row>
      </sheetData>
      <sheetData sheetId="12">
        <row r="7">
          <cell r="B7">
            <v>41919</v>
          </cell>
        </row>
      </sheetData>
      <sheetData sheetId="13">
        <row r="7">
          <cell r="B7">
            <v>41919</v>
          </cell>
        </row>
      </sheetData>
      <sheetData sheetId="14">
        <row r="36">
          <cell r="B36">
            <v>240.131741556473</v>
          </cell>
        </row>
      </sheetData>
      <sheetData sheetId="15"/>
      <sheetData sheetId="16">
        <row r="8">
          <cell r="B8">
            <v>41919</v>
          </cell>
        </row>
        <row r="12">
          <cell r="C12">
            <v>142.05125166666701</v>
          </cell>
        </row>
        <row r="13">
          <cell r="C13">
            <v>138.53880333333299</v>
          </cell>
        </row>
        <row r="14">
          <cell r="C14">
            <v>143.13220000000001</v>
          </cell>
        </row>
        <row r="15">
          <cell r="C15">
            <v>143.035901666667</v>
          </cell>
        </row>
        <row r="16">
          <cell r="C16">
            <v>143.89259999999999</v>
          </cell>
        </row>
        <row r="17">
          <cell r="C17">
            <v>145.98489000000001</v>
          </cell>
        </row>
        <row r="18">
          <cell r="C18">
            <v>149.07237166666701</v>
          </cell>
        </row>
        <row r="19">
          <cell r="C19">
            <v>155.704591666667</v>
          </cell>
        </row>
        <row r="20">
          <cell r="C20">
            <v>156.01886833333299</v>
          </cell>
        </row>
        <row r="21">
          <cell r="C21">
            <v>157.23218</v>
          </cell>
        </row>
        <row r="22">
          <cell r="C22">
            <v>154.76</v>
          </cell>
        </row>
        <row r="23">
          <cell r="C23">
            <v>154.76144333333301</v>
          </cell>
        </row>
        <row r="24">
          <cell r="C24">
            <v>155.06999666666701</v>
          </cell>
        </row>
        <row r="25">
          <cell r="C25">
            <v>155.538401666667</v>
          </cell>
        </row>
        <row r="26">
          <cell r="C26">
            <v>155.67823833333301</v>
          </cell>
        </row>
        <row r="27">
          <cell r="C27">
            <v>155.626583333333</v>
          </cell>
        </row>
        <row r="28">
          <cell r="C28">
            <v>157.670328333333</v>
          </cell>
        </row>
        <row r="29">
          <cell r="C29">
            <v>158.01218666666699</v>
          </cell>
        </row>
        <row r="30">
          <cell r="C30">
            <v>155.09934166666699</v>
          </cell>
        </row>
        <row r="31">
          <cell r="C31">
            <v>155.39288500000001</v>
          </cell>
        </row>
        <row r="32">
          <cell r="C32">
            <v>156.25551666666701</v>
          </cell>
        </row>
        <row r="33">
          <cell r="C33">
            <v>159.16131166666699</v>
          </cell>
        </row>
        <row r="34">
          <cell r="C34">
            <v>147.99752333333299</v>
          </cell>
        </row>
        <row r="35">
          <cell r="C35">
            <v>146.451345</v>
          </cell>
        </row>
      </sheetData>
      <sheetData sheetId="17">
        <row r="36">
          <cell r="I36">
            <v>713.6640000000001</v>
          </cell>
        </row>
      </sheetData>
      <sheetData sheetId="18">
        <row r="36">
          <cell r="I36">
            <v>158.97507027027032</v>
          </cell>
        </row>
      </sheetData>
      <sheetData sheetId="19"/>
      <sheetData sheetId="20"/>
      <sheetData sheetId="21"/>
      <sheetData sheetId="22"/>
      <sheetData sheetId="23">
        <row r="36">
          <cell r="E36">
            <v>0</v>
          </cell>
        </row>
      </sheetData>
      <sheetData sheetId="24"/>
      <sheetData sheetId="25"/>
      <sheetData sheetId="26"/>
      <sheetData sheetId="27">
        <row r="36">
          <cell r="H36">
            <v>619.34399999999994</v>
          </cell>
        </row>
      </sheetData>
      <sheetData sheetId="28"/>
      <sheetData sheetId="29"/>
      <sheetData sheetId="30"/>
      <sheetData sheetId="31"/>
      <sheetData sheetId="32">
        <row r="36">
          <cell r="E36">
            <v>39.528962555963993</v>
          </cell>
        </row>
      </sheetData>
      <sheetData sheetId="33">
        <row r="36">
          <cell r="S36">
            <v>1353.0893995587328</v>
          </cell>
        </row>
      </sheetData>
      <sheetData sheetId="34">
        <row r="36">
          <cell r="E36">
            <v>33.207037444036004</v>
          </cell>
        </row>
      </sheetData>
      <sheetData sheetId="35">
        <row r="36">
          <cell r="E36">
            <v>59.843249999999991</v>
          </cell>
        </row>
      </sheetData>
      <sheetData sheetId="36"/>
      <sheetData sheetId="37">
        <row r="36">
          <cell r="E36">
            <v>99.279999999999973</v>
          </cell>
        </row>
      </sheetData>
      <sheetData sheetId="38">
        <row r="36">
          <cell r="E36">
            <v>49.339171200000017</v>
          </cell>
        </row>
      </sheetData>
      <sheetData sheetId="39"/>
      <sheetData sheetId="40"/>
      <sheetData sheetId="4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2:DD53"/>
  <sheetViews>
    <sheetView tabSelected="1" view="pageBreakPreview" topLeftCell="A22" zoomScaleNormal="80" zoomScaleSheetLayoutView="100" workbookViewId="0">
      <selection activeCell="U42" sqref="U42"/>
    </sheetView>
  </sheetViews>
  <sheetFormatPr defaultColWidth="9.140625" defaultRowHeight="12.75" x14ac:dyDescent="0.25"/>
  <cols>
    <col min="1" max="1" width="3.5703125" style="1" customWidth="1"/>
    <col min="2" max="2" width="9.85546875" style="1" customWidth="1"/>
    <col min="3" max="30" width="9.7109375" style="1" customWidth="1"/>
    <col min="31" max="33" width="9.5703125" style="1" customWidth="1"/>
    <col min="34" max="16384" width="9.140625" style="1"/>
  </cols>
  <sheetData>
    <row r="2" spans="1:34" ht="25.5" customHeight="1" x14ac:dyDescent="0.25">
      <c r="B2" s="2"/>
      <c r="C2" s="3"/>
      <c r="D2" s="4"/>
      <c r="E2" s="5"/>
      <c r="F2" s="5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</row>
    <row r="3" spans="1:34" ht="24.75" customHeight="1" x14ac:dyDescent="0.25">
      <c r="B3" s="2"/>
      <c r="C3" s="5"/>
      <c r="D3" s="7"/>
      <c r="E3" s="5"/>
      <c r="F3" s="5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</row>
    <row r="4" spans="1:34" ht="13.5" customHeight="1" x14ac:dyDescent="0.25"/>
    <row r="7" spans="1:34" ht="26.25" customHeight="1" x14ac:dyDescent="0.25">
      <c r="B7" s="8" t="s">
        <v>0</v>
      </c>
    </row>
    <row r="8" spans="1:34" ht="18.75" x14ac:dyDescent="0.25">
      <c r="B8" s="9" t="s">
        <v>1</v>
      </c>
    </row>
    <row r="9" spans="1:34" ht="20.25" x14ac:dyDescent="0.25">
      <c r="B9" s="8" t="str">
        <f>+[1]PEAJE!C8</f>
        <v>PERIODO: 01.OCTUBRE.2014 - 31.OCTUBRE.2014</v>
      </c>
      <c r="C9" s="10"/>
      <c r="D9" s="10"/>
      <c r="E9" s="10"/>
      <c r="F9" s="10"/>
      <c r="G9" s="10"/>
    </row>
    <row r="11" spans="1:34" x14ac:dyDescent="0.25">
      <c r="C11" s="11">
        <f>[2]Sheet1!C4</f>
        <v>41913</v>
      </c>
      <c r="D11" s="11">
        <f>[2]Sheet1!D4</f>
        <v>41914</v>
      </c>
      <c r="E11" s="11">
        <f>[2]Sheet1!E4</f>
        <v>41915</v>
      </c>
      <c r="F11" s="11">
        <f>[2]Sheet1!F4</f>
        <v>41916</v>
      </c>
      <c r="G11" s="11">
        <f>[2]Sheet1!G4</f>
        <v>41917</v>
      </c>
      <c r="H11" s="11">
        <f>[2]Sheet1!H4</f>
        <v>41918</v>
      </c>
      <c r="I11" s="11">
        <f>[2]Sheet1!I4</f>
        <v>41919</v>
      </c>
      <c r="J11" s="11">
        <f>[2]Sheet1!J4</f>
        <v>41920</v>
      </c>
      <c r="K11" s="11">
        <f>[2]Sheet1!K4</f>
        <v>41921</v>
      </c>
      <c r="L11" s="11">
        <f>[2]Sheet1!L4</f>
        <v>41922</v>
      </c>
      <c r="M11" s="11">
        <f>[2]Sheet1!M4</f>
        <v>41923</v>
      </c>
      <c r="N11" s="11">
        <f>[2]Sheet1!N4</f>
        <v>41924</v>
      </c>
      <c r="O11" s="11">
        <f>[2]Sheet1!O4</f>
        <v>41925</v>
      </c>
      <c r="P11" s="11">
        <f>[2]Sheet1!P4</f>
        <v>41926</v>
      </c>
      <c r="Q11" s="11">
        <f>[2]Sheet1!Q4</f>
        <v>41927</v>
      </c>
      <c r="R11" s="11">
        <f>[2]Sheet1!R4</f>
        <v>41928</v>
      </c>
      <c r="S11" s="11">
        <f>[2]Sheet1!S4</f>
        <v>41929</v>
      </c>
      <c r="T11" s="11">
        <f>[2]Sheet1!T4</f>
        <v>41930</v>
      </c>
      <c r="U11" s="11">
        <f>[2]Sheet1!U4</f>
        <v>41931</v>
      </c>
      <c r="V11" s="11">
        <f>[2]Sheet1!V4</f>
        <v>41932</v>
      </c>
      <c r="W11" s="11">
        <f>[2]Sheet1!W4</f>
        <v>41933</v>
      </c>
      <c r="X11" s="11">
        <f>[2]Sheet1!X4</f>
        <v>41934</v>
      </c>
      <c r="Y11" s="11">
        <f>[2]Sheet1!Y4</f>
        <v>41935</v>
      </c>
      <c r="Z11" s="11">
        <f>[2]Sheet1!Z4</f>
        <v>41936</v>
      </c>
      <c r="AA11" s="11">
        <f>[2]Sheet1!AA4</f>
        <v>41937</v>
      </c>
      <c r="AB11" s="11">
        <f>[2]Sheet1!AB4</f>
        <v>41938</v>
      </c>
      <c r="AC11" s="11">
        <f>[2]Sheet1!AC4</f>
        <v>41939</v>
      </c>
      <c r="AD11" s="11">
        <f>[2]Sheet1!AD4</f>
        <v>41940</v>
      </c>
      <c r="AE11" s="11">
        <f>[2]Sheet1!AE4</f>
        <v>41941</v>
      </c>
      <c r="AF11" s="11">
        <f>[2]Sheet1!AF4</f>
        <v>41942</v>
      </c>
      <c r="AG11" s="11">
        <f>[2]Sheet1!AG4</f>
        <v>41943</v>
      </c>
    </row>
    <row r="12" spans="1:34" s="12" customFormat="1" ht="20.100000000000001" customHeight="1" x14ac:dyDescent="0.25">
      <c r="B12" s="13" t="s">
        <v>2</v>
      </c>
      <c r="C12" s="14">
        <f>[3]RESUMEN!$B$7</f>
        <v>41913</v>
      </c>
      <c r="D12" s="14">
        <f>[4]RESUMEN!$B$7</f>
        <v>41914</v>
      </c>
      <c r="E12" s="14">
        <f>[5]RESUMEN!$B$7</f>
        <v>41915</v>
      </c>
      <c r="F12" s="14">
        <f>[6]RESUMEN!$B$7</f>
        <v>41916</v>
      </c>
      <c r="G12" s="14">
        <f>[7]RESUMEN!$B$7</f>
        <v>41917</v>
      </c>
      <c r="H12" s="14">
        <f>[8]RESUMEN!$B$7</f>
        <v>41918</v>
      </c>
      <c r="I12" s="14">
        <f>[9]RESUMEN!$B$7</f>
        <v>41919</v>
      </c>
      <c r="J12" s="14">
        <f>[10]RESUMEN!$B$7</f>
        <v>41920</v>
      </c>
      <c r="K12" s="14">
        <f>[11]RESUMEN!$B$7</f>
        <v>41921</v>
      </c>
      <c r="L12" s="14">
        <f>[12]RESUMEN!$B$7</f>
        <v>41922</v>
      </c>
      <c r="M12" s="14">
        <f>[13]RESUMEN!$B$7</f>
        <v>41923</v>
      </c>
      <c r="N12" s="14">
        <f>[14]RESUMEN!$B$7</f>
        <v>41924</v>
      </c>
      <c r="O12" s="14">
        <f>[15]RESUMEN!$B$7</f>
        <v>41925</v>
      </c>
      <c r="P12" s="14">
        <f>[16]RESUMEN!$B$7</f>
        <v>41926</v>
      </c>
      <c r="Q12" s="14">
        <f>[17]RESUMEN!$B$7</f>
        <v>41927</v>
      </c>
      <c r="R12" s="14">
        <f>[18]RESUMEN!$B$7</f>
        <v>41928</v>
      </c>
      <c r="S12" s="14">
        <f>[19]RESUMEN!$B$7</f>
        <v>41929</v>
      </c>
      <c r="T12" s="14">
        <f>[20]RESUMEN!$B$7</f>
        <v>41930</v>
      </c>
      <c r="U12" s="14">
        <f>[21]RESUMEN!$B$7</f>
        <v>41931</v>
      </c>
      <c r="V12" s="14">
        <f>[22]RESUMEN!$B$7</f>
        <v>41932</v>
      </c>
      <c r="W12" s="14">
        <f>[23]RESUMEN!$B$7</f>
        <v>41933</v>
      </c>
      <c r="X12" s="14">
        <f>[24]RESUMEN!$B$7</f>
        <v>41934</v>
      </c>
      <c r="Y12" s="14">
        <f>[25]RESUMEN!$B$7</f>
        <v>41935</v>
      </c>
      <c r="Z12" s="14">
        <f>[26]RESUMEN!$B$7</f>
        <v>41936</v>
      </c>
      <c r="AA12" s="14">
        <f>[27]RESUMEN!$B$7</f>
        <v>41937</v>
      </c>
      <c r="AB12" s="14">
        <f>[28]RESUMEN!$B$7</f>
        <v>41938</v>
      </c>
      <c r="AC12" s="14">
        <f>[29]RESUMEN!$B$7</f>
        <v>41939</v>
      </c>
      <c r="AD12" s="14">
        <f>[30]RESUMEN!$B$7</f>
        <v>41940</v>
      </c>
      <c r="AE12" s="14">
        <f>[31]RESUMEN!$B$7</f>
        <v>41941</v>
      </c>
      <c r="AF12" s="14">
        <f>[32]RESUMEN!$B$7</f>
        <v>41942</v>
      </c>
      <c r="AG12" s="14">
        <f>[33]RESUMEN!$B$7</f>
        <v>41943</v>
      </c>
      <c r="AH12" s="13" t="s">
        <v>2</v>
      </c>
    </row>
    <row r="13" spans="1:34" ht="20.100000000000001" customHeight="1" x14ac:dyDescent="0.25">
      <c r="A13" s="15"/>
      <c r="B13" s="16">
        <v>4.1666666666666664E-2</v>
      </c>
      <c r="C13" s="17">
        <f>+'[3]PCA-PCF'!$C12</f>
        <v>148.53045666666699</v>
      </c>
      <c r="D13" s="17">
        <f>+'[4]PCA-PCF'!$C12</f>
        <v>147.375945</v>
      </c>
      <c r="E13" s="17">
        <f>+'[5]PCA-PCF'!$C12</f>
        <v>145.8323</v>
      </c>
      <c r="F13" s="17">
        <f>+'[6]PCA-PCF'!$C12</f>
        <v>140.00663666666699</v>
      </c>
      <c r="G13" s="17">
        <f>+'[7]PCA-PCF'!$C12</f>
        <v>145.8323</v>
      </c>
      <c r="H13" s="17">
        <f>+'[8]PCA-PCF'!$C12</f>
        <v>140.764331666667</v>
      </c>
      <c r="I13" s="17">
        <f>+'[9]PCA-PCF'!$C12</f>
        <v>142.05125166666701</v>
      </c>
      <c r="J13" s="17">
        <f>+'[10]PCA-PCF'!$C12</f>
        <v>148.97870666666699</v>
      </c>
      <c r="K13" s="17">
        <f>+'[11]PCA-PCF'!$C12</f>
        <v>143.93099333333299</v>
      </c>
      <c r="L13" s="17">
        <f>+'[12]PCA-PCF'!$C12</f>
        <v>144.89852999999999</v>
      </c>
      <c r="M13" s="17">
        <f>+'[13]PCA-PCF'!$C12</f>
        <v>143.89259999999999</v>
      </c>
      <c r="N13" s="17">
        <f>+'[14]PCA-PCF'!$C12</f>
        <v>146.76862</v>
      </c>
      <c r="O13" s="17">
        <f>+'[15]PCA-PCF'!$C12</f>
        <v>135.81</v>
      </c>
      <c r="P13" s="17">
        <f>+'[16]PCA-PCF'!$C12</f>
        <v>140.95374333333299</v>
      </c>
      <c r="Q13" s="17">
        <f>+'[17]PCA-PCF'!$C12</f>
        <v>136.236535</v>
      </c>
      <c r="R13" s="17">
        <f>+'[18]PCA-PCF'!$C12</f>
        <v>136.292781666667</v>
      </c>
      <c r="S13" s="17">
        <f>+'[19]PCA-PCF'!$C12</f>
        <v>135.81514000000001</v>
      </c>
      <c r="T13" s="17">
        <f>+'[20]PCA-PCF'!$C12</f>
        <v>135.81</v>
      </c>
      <c r="U13" s="17">
        <f>+'[21]PCA-PCF'!$C12</f>
        <v>135.81</v>
      </c>
      <c r="V13" s="17">
        <f>+'[22]PCA-PCF'!$C12</f>
        <v>126.34099000000001</v>
      </c>
      <c r="W13" s="17">
        <f>+'[23]PCA-PCF'!$C12</f>
        <v>127.4064</v>
      </c>
      <c r="X13" s="17">
        <f>+'[24]PCA-PCF'!$C12</f>
        <v>122.50375</v>
      </c>
      <c r="Y13" s="17">
        <f>+'[25]PCA-PCF'!$C12</f>
        <v>125.259255</v>
      </c>
      <c r="Z13" s="17">
        <f>+'[26]PCA-PCF'!$C12</f>
        <v>122.84962166666701</v>
      </c>
      <c r="AA13" s="17">
        <f>+'[27]PCA-PCF'!$C12</f>
        <v>122.505828333333</v>
      </c>
      <c r="AB13" s="17">
        <f>+'[28]PCA-PCF'!$C12</f>
        <v>122.888178333333</v>
      </c>
      <c r="AC13" s="17">
        <f>+'[29]PCA-PCF'!$C12</f>
        <v>122.86165</v>
      </c>
      <c r="AD13" s="17">
        <f>+'[30]PCA-PCF'!$C12</f>
        <v>119.66732</v>
      </c>
      <c r="AE13" s="17">
        <f>+'[31]PCA-PCF'!$C12</f>
        <v>118.875635</v>
      </c>
      <c r="AF13" s="17">
        <f>+'[32]PCA-PCF'!$C12</f>
        <v>119.155565</v>
      </c>
      <c r="AG13" s="17">
        <f>+'[33]PCA-PCF'!$C12</f>
        <v>119.80289999999999</v>
      </c>
      <c r="AH13" s="16">
        <v>4.1666666666666664E-2</v>
      </c>
    </row>
    <row r="14" spans="1:34" ht="20.100000000000001" customHeight="1" x14ac:dyDescent="0.25">
      <c r="A14" s="15"/>
      <c r="B14" s="16">
        <v>8.3333333333333301E-2</v>
      </c>
      <c r="C14" s="17">
        <f>+'[3]PCA-PCF'!$C13</f>
        <v>145.750441666667</v>
      </c>
      <c r="D14" s="17">
        <f>+'[4]PCA-PCF'!$C13</f>
        <v>145.8323</v>
      </c>
      <c r="E14" s="17">
        <f>+'[5]PCA-PCF'!$C13</f>
        <v>145.8323</v>
      </c>
      <c r="F14" s="17">
        <f>+'[6]PCA-PCF'!$C13</f>
        <v>141.99653833333301</v>
      </c>
      <c r="G14" s="17">
        <f>+'[7]PCA-PCF'!$C13</f>
        <v>145.65167500000001</v>
      </c>
      <c r="H14" s="17">
        <f>+'[8]PCA-PCF'!$C13</f>
        <v>140.52039666666701</v>
      </c>
      <c r="I14" s="17">
        <f>+'[9]PCA-PCF'!$C13</f>
        <v>138.53880333333299</v>
      </c>
      <c r="J14" s="17">
        <f>+'[10]PCA-PCF'!$C13</f>
        <v>143.949266666667</v>
      </c>
      <c r="K14" s="17">
        <f>+'[11]PCA-PCF'!$C13</f>
        <v>147.28781499999999</v>
      </c>
      <c r="L14" s="17">
        <f>+'[12]PCA-PCF'!$C13</f>
        <v>147.10658833333301</v>
      </c>
      <c r="M14" s="17">
        <f>+'[13]PCA-PCF'!$C13</f>
        <v>143.883601666667</v>
      </c>
      <c r="N14" s="17">
        <f>+'[14]PCA-PCF'!$C13</f>
        <v>143.83000000000001</v>
      </c>
      <c r="O14" s="17">
        <f>+'[15]PCA-PCF'!$C13</f>
        <v>135.863306666667</v>
      </c>
      <c r="P14" s="17">
        <f>+'[16]PCA-PCF'!$C13</f>
        <v>137.45464000000001</v>
      </c>
      <c r="Q14" s="17">
        <f>+'[17]PCA-PCF'!$C13</f>
        <v>136.09078</v>
      </c>
      <c r="R14" s="17">
        <f>+'[18]PCA-PCF'!$C13</f>
        <v>135.81059999999999</v>
      </c>
      <c r="S14" s="17">
        <f>+'[19]PCA-PCF'!$C13</f>
        <v>135.81</v>
      </c>
      <c r="T14" s="17">
        <f>+'[20]PCA-PCF'!$C13</f>
        <v>135.81</v>
      </c>
      <c r="U14" s="17">
        <f>+'[21]PCA-PCF'!$C13</f>
        <v>135.81</v>
      </c>
      <c r="V14" s="17">
        <f>+'[22]PCA-PCF'!$C13</f>
        <v>126.122723333333</v>
      </c>
      <c r="W14" s="17">
        <f>+'[23]PCA-PCF'!$C13</f>
        <v>126.54265833333299</v>
      </c>
      <c r="X14" s="17">
        <f>+'[24]PCA-PCF'!$C13</f>
        <v>122.5</v>
      </c>
      <c r="Y14" s="17">
        <f>+'[25]PCA-PCF'!$C13</f>
        <v>122.5</v>
      </c>
      <c r="Z14" s="17">
        <f>+'[26]PCA-PCF'!$C13</f>
        <v>123.72145999999999</v>
      </c>
      <c r="AA14" s="17">
        <f>+'[27]PCA-PCF'!$C13</f>
        <v>122.912161666667</v>
      </c>
      <c r="AB14" s="17">
        <f>+'[28]PCA-PCF'!$C13</f>
        <v>123.119831666667</v>
      </c>
      <c r="AC14" s="17">
        <f>+'[29]PCA-PCF'!$C13</f>
        <v>118.652758333333</v>
      </c>
      <c r="AD14" s="17">
        <f>+'[30]PCA-PCF'!$C13</f>
        <v>119.676916666667</v>
      </c>
      <c r="AE14" s="17">
        <f>+'[31]PCA-PCF'!$C13</f>
        <v>121.340633333333</v>
      </c>
      <c r="AF14" s="17">
        <f>+'[32]PCA-PCF'!$C13</f>
        <v>121.224296666667</v>
      </c>
      <c r="AG14" s="17">
        <f>+'[33]PCA-PCF'!$C13</f>
        <v>119.80289999999999</v>
      </c>
      <c r="AH14" s="16">
        <v>8.3333333333333301E-2</v>
      </c>
    </row>
    <row r="15" spans="1:34" ht="20.100000000000001" customHeight="1" x14ac:dyDescent="0.25">
      <c r="A15" s="15"/>
      <c r="B15" s="16">
        <v>0.125</v>
      </c>
      <c r="C15" s="17">
        <f>+'[3]PCA-PCF'!$C14</f>
        <v>148.527578333333</v>
      </c>
      <c r="D15" s="17">
        <f>+'[4]PCA-PCF'!$C14</f>
        <v>145.8323</v>
      </c>
      <c r="E15" s="17">
        <f>+'[5]PCA-PCF'!$C14</f>
        <v>147.73196833333299</v>
      </c>
      <c r="F15" s="17">
        <f>+'[6]PCA-PCF'!$C14</f>
        <v>142.34120833333299</v>
      </c>
      <c r="G15" s="17">
        <f>+'[7]PCA-PCF'!$C14</f>
        <v>145.8323</v>
      </c>
      <c r="H15" s="17">
        <f>+'[8]PCA-PCF'!$C14</f>
        <v>138.28955833333299</v>
      </c>
      <c r="I15" s="17">
        <f>+'[9]PCA-PCF'!$C14</f>
        <v>143.13220000000001</v>
      </c>
      <c r="J15" s="17">
        <f>+'[10]PCA-PCF'!$C14</f>
        <v>145.168341666667</v>
      </c>
      <c r="K15" s="17">
        <f>+'[11]PCA-PCF'!$C14</f>
        <v>143.89259999999999</v>
      </c>
      <c r="L15" s="17">
        <f>+'[12]PCA-PCF'!$C14</f>
        <v>143.89259999999999</v>
      </c>
      <c r="M15" s="17">
        <f>+'[13]PCA-PCF'!$C14</f>
        <v>143.83000000000001</v>
      </c>
      <c r="N15" s="17">
        <f>+'[14]PCA-PCF'!$C14</f>
        <v>143.83000000000001</v>
      </c>
      <c r="O15" s="17">
        <f>+'[15]PCA-PCF'!$C14</f>
        <v>135.81</v>
      </c>
      <c r="P15" s="17">
        <f>+'[16]PCA-PCF'!$C14</f>
        <v>137.285316666667</v>
      </c>
      <c r="Q15" s="17">
        <f>+'[17]PCA-PCF'!$C14</f>
        <v>136.056176666667</v>
      </c>
      <c r="R15" s="17">
        <f>+'[18]PCA-PCF'!$C14</f>
        <v>135.81</v>
      </c>
      <c r="S15" s="17">
        <f>+'[19]PCA-PCF'!$C14</f>
        <v>135.81</v>
      </c>
      <c r="T15" s="17">
        <f>+'[20]PCA-PCF'!$C14</f>
        <v>135.81</v>
      </c>
      <c r="U15" s="17">
        <f>+'[21]PCA-PCF'!$C14</f>
        <v>135.81</v>
      </c>
      <c r="V15" s="17">
        <f>+'[22]PCA-PCF'!$C14</f>
        <v>126.134871666667</v>
      </c>
      <c r="W15" s="17">
        <f>+'[23]PCA-PCF'!$C14</f>
        <v>126.145616666667</v>
      </c>
      <c r="X15" s="17">
        <f>+'[24]PCA-PCF'!$C14</f>
        <v>122.5</v>
      </c>
      <c r="Y15" s="17">
        <f>+'[25]PCA-PCF'!$C14</f>
        <v>122.733698333333</v>
      </c>
      <c r="Z15" s="17">
        <f>+'[26]PCA-PCF'!$C14</f>
        <v>125.556315</v>
      </c>
      <c r="AA15" s="17">
        <f>+'[27]PCA-PCF'!$C14</f>
        <v>124.292246666666</v>
      </c>
      <c r="AB15" s="17">
        <f>+'[28]PCA-PCF'!$C14</f>
        <v>123.25647833333301</v>
      </c>
      <c r="AC15" s="17">
        <f>+'[29]PCA-PCF'!$C14</f>
        <v>121.20445833333299</v>
      </c>
      <c r="AD15" s="17">
        <f>+'[30]PCA-PCF'!$C14</f>
        <v>119.40997666666701</v>
      </c>
      <c r="AE15" s="17">
        <f>+'[31]PCA-PCF'!$C14</f>
        <v>115.5</v>
      </c>
      <c r="AF15" s="17">
        <f>+'[32]PCA-PCF'!$C14</f>
        <v>110.66670000000001</v>
      </c>
      <c r="AG15" s="17">
        <f>+'[33]PCA-PCF'!$C14</f>
        <v>120.273711666667</v>
      </c>
      <c r="AH15" s="16">
        <v>0.125</v>
      </c>
    </row>
    <row r="16" spans="1:34" ht="20.100000000000001" customHeight="1" x14ac:dyDescent="0.25">
      <c r="A16" s="15"/>
      <c r="B16" s="16">
        <v>0.16666666666666699</v>
      </c>
      <c r="C16" s="17">
        <f>+'[3]PCA-PCF'!$C15</f>
        <v>145.71303666666699</v>
      </c>
      <c r="D16" s="17">
        <f>+'[4]PCA-PCF'!$C15</f>
        <v>145.8323</v>
      </c>
      <c r="E16" s="17">
        <f>+'[5]PCA-PCF'!$C15</f>
        <v>153.57163</v>
      </c>
      <c r="F16" s="17">
        <f>+'[6]PCA-PCF'!$C15</f>
        <v>144.74239499999999</v>
      </c>
      <c r="G16" s="17">
        <f>+'[7]PCA-PCF'!$C15</f>
        <v>145.8323</v>
      </c>
      <c r="H16" s="17">
        <f>+'[8]PCA-PCF'!$C15</f>
        <v>142.22986499999999</v>
      </c>
      <c r="I16" s="17">
        <f>+'[9]PCA-PCF'!$C15</f>
        <v>143.035901666667</v>
      </c>
      <c r="J16" s="17">
        <f>+'[10]PCA-PCF'!$C15</f>
        <v>142.85339500000001</v>
      </c>
      <c r="K16" s="17">
        <f>+'[11]PCA-PCF'!$C15</f>
        <v>143.89259999999999</v>
      </c>
      <c r="L16" s="17">
        <f>+'[12]PCA-PCF'!$C15</f>
        <v>143.89259999999999</v>
      </c>
      <c r="M16" s="17">
        <f>+'[13]PCA-PCF'!$C15</f>
        <v>143.83000000000001</v>
      </c>
      <c r="N16" s="17">
        <f>+'[14]PCA-PCF'!$C15</f>
        <v>143.83000000000001</v>
      </c>
      <c r="O16" s="17">
        <f>+'[15]PCA-PCF'!$C15</f>
        <v>135.89246833333399</v>
      </c>
      <c r="P16" s="17">
        <f>+'[16]PCA-PCF'!$C15</f>
        <v>137.49110166666699</v>
      </c>
      <c r="Q16" s="17">
        <f>+'[17]PCA-PCF'!$C15</f>
        <v>135.81673333333401</v>
      </c>
      <c r="R16" s="17">
        <f>+'[18]PCA-PCF'!$C15</f>
        <v>136.01940500000001</v>
      </c>
      <c r="S16" s="17">
        <f>+'[19]PCA-PCF'!$C15</f>
        <v>135.81</v>
      </c>
      <c r="T16" s="17">
        <f>+'[20]PCA-PCF'!$C15</f>
        <v>135.81</v>
      </c>
      <c r="U16" s="17">
        <f>+'[21]PCA-PCF'!$C15</f>
        <v>135.81</v>
      </c>
      <c r="V16" s="17">
        <f>+'[22]PCA-PCF'!$C15</f>
        <v>126.13362499999999</v>
      </c>
      <c r="W16" s="17">
        <f>+'[23]PCA-PCF'!$C15</f>
        <v>126.712606666667</v>
      </c>
      <c r="X16" s="17">
        <f>+'[24]PCA-PCF'!$C15</f>
        <v>122.5</v>
      </c>
      <c r="Y16" s="17">
        <f>+'[25]PCA-PCF'!$C15</f>
        <v>122.5</v>
      </c>
      <c r="Z16" s="17">
        <f>+'[26]PCA-PCF'!$C15</f>
        <v>125.8728</v>
      </c>
      <c r="AA16" s="17">
        <f>+'[27]PCA-PCF'!$C15</f>
        <v>124.11570500000001</v>
      </c>
      <c r="AB16" s="17">
        <f>+'[28]PCA-PCF'!$C15</f>
        <v>123.298581666667</v>
      </c>
      <c r="AC16" s="17">
        <f>+'[29]PCA-PCF'!$C15</f>
        <v>118.460618333333</v>
      </c>
      <c r="AD16" s="17">
        <f>+'[30]PCA-PCF'!$C15</f>
        <v>118.89</v>
      </c>
      <c r="AE16" s="17">
        <f>+'[31]PCA-PCF'!$C15</f>
        <v>115.5</v>
      </c>
      <c r="AF16" s="17">
        <f>+'[32]PCA-PCF'!$C15</f>
        <v>110.66670000000001</v>
      </c>
      <c r="AG16" s="17">
        <f>+'[33]PCA-PCF'!$C15</f>
        <v>117.30868333333299</v>
      </c>
      <c r="AH16" s="16">
        <v>0.16666666666666699</v>
      </c>
    </row>
    <row r="17" spans="1:108" ht="20.100000000000001" customHeight="1" x14ac:dyDescent="0.25">
      <c r="A17" s="15"/>
      <c r="B17" s="16">
        <v>0.20833333333333301</v>
      </c>
      <c r="C17" s="17">
        <f>+'[3]PCA-PCF'!$C16</f>
        <v>154.6</v>
      </c>
      <c r="D17" s="17">
        <f>+'[4]PCA-PCF'!$C16</f>
        <v>145.8323</v>
      </c>
      <c r="E17" s="17">
        <f>+'[5]PCA-PCF'!$C16</f>
        <v>145.01014333333299</v>
      </c>
      <c r="F17" s="17">
        <f>+'[6]PCA-PCF'!$C16</f>
        <v>144.21301333333301</v>
      </c>
      <c r="G17" s="17">
        <f>+'[7]PCA-PCF'!$C16</f>
        <v>145.51615000000001</v>
      </c>
      <c r="H17" s="17">
        <f>+'[8]PCA-PCF'!$C16</f>
        <v>139.324093333333</v>
      </c>
      <c r="I17" s="17">
        <f>+'[9]PCA-PCF'!$C16</f>
        <v>143.89259999999999</v>
      </c>
      <c r="J17" s="17">
        <f>+'[10]PCA-PCF'!$C16</f>
        <v>150.478563333333</v>
      </c>
      <c r="K17" s="17">
        <f>+'[11]PCA-PCF'!$C16</f>
        <v>147.00037333333299</v>
      </c>
      <c r="L17" s="17">
        <f>+'[12]PCA-PCF'!$C16</f>
        <v>143.89259999999999</v>
      </c>
      <c r="M17" s="17">
        <f>+'[13]PCA-PCF'!$C16</f>
        <v>143.87017333333301</v>
      </c>
      <c r="N17" s="17">
        <f>+'[14]PCA-PCF'!$C16</f>
        <v>143.83000000000001</v>
      </c>
      <c r="O17" s="17">
        <f>+'[15]PCA-PCF'!$C16</f>
        <v>135.81</v>
      </c>
      <c r="P17" s="17">
        <f>+'[16]PCA-PCF'!$C16</f>
        <v>137.52171833333301</v>
      </c>
      <c r="Q17" s="17">
        <f>+'[17]PCA-PCF'!$C16</f>
        <v>137.748083333333</v>
      </c>
      <c r="R17" s="17">
        <f>+'[18]PCA-PCF'!$C16</f>
        <v>137.13846000000001</v>
      </c>
      <c r="S17" s="17">
        <f>+'[19]PCA-PCF'!$C16</f>
        <v>135.81858</v>
      </c>
      <c r="T17" s="17">
        <f>+'[20]PCA-PCF'!$C16</f>
        <v>135.81</v>
      </c>
      <c r="U17" s="17">
        <f>+'[21]PCA-PCF'!$C16</f>
        <v>135.81</v>
      </c>
      <c r="V17" s="17">
        <f>+'[22]PCA-PCF'!$C16</f>
        <v>126.881373333333</v>
      </c>
      <c r="W17" s="17">
        <f>+'[23]PCA-PCF'!$C16</f>
        <v>127.4064</v>
      </c>
      <c r="X17" s="17">
        <f>+'[24]PCA-PCF'!$C16</f>
        <v>123.122678333333</v>
      </c>
      <c r="Y17" s="17">
        <f>+'[25]PCA-PCF'!$C16</f>
        <v>127.06903</v>
      </c>
      <c r="Z17" s="17">
        <f>+'[26]PCA-PCF'!$C16</f>
        <v>123.070201666667</v>
      </c>
      <c r="AA17" s="17">
        <f>+'[27]PCA-PCF'!$C16</f>
        <v>126.934068333333</v>
      </c>
      <c r="AB17" s="17">
        <f>+'[28]PCA-PCF'!$C16</f>
        <v>123.45243499999999</v>
      </c>
      <c r="AC17" s="17">
        <f>+'[29]PCA-PCF'!$C16</f>
        <v>122.33202</v>
      </c>
      <c r="AD17" s="17">
        <f>+'[30]PCA-PCF'!$C16</f>
        <v>121.825646666667</v>
      </c>
      <c r="AE17" s="17">
        <f>+'[31]PCA-PCF'!$C16</f>
        <v>116</v>
      </c>
      <c r="AF17" s="17">
        <f>+'[32]PCA-PCF'!$C16</f>
        <v>105.33329999999999</v>
      </c>
      <c r="AG17" s="17">
        <f>+'[33]PCA-PCF'!$C16</f>
        <v>118.370188333333</v>
      </c>
      <c r="AH17" s="16">
        <v>0.20833333333333301</v>
      </c>
    </row>
    <row r="18" spans="1:108" ht="20.100000000000001" customHeight="1" x14ac:dyDescent="0.25">
      <c r="A18" s="15"/>
      <c r="B18" s="16">
        <v>0.25</v>
      </c>
      <c r="C18" s="17">
        <f>+'[3]PCA-PCF'!$C17</f>
        <v>145.8323</v>
      </c>
      <c r="D18" s="17">
        <f>+'[4]PCA-PCF'!$C17</f>
        <v>145.8323</v>
      </c>
      <c r="E18" s="17">
        <f>+'[5]PCA-PCF'!$C17</f>
        <v>142.24295000000001</v>
      </c>
      <c r="F18" s="17">
        <f>+'[6]PCA-PCF'!$C17</f>
        <v>144.00619666666699</v>
      </c>
      <c r="G18" s="17">
        <f>+'[7]PCA-PCF'!$C17</f>
        <v>145.26446000000001</v>
      </c>
      <c r="H18" s="17">
        <f>+'[8]PCA-PCF'!$C17</f>
        <v>138.51881333333299</v>
      </c>
      <c r="I18" s="17">
        <f>+'[9]PCA-PCF'!$C17</f>
        <v>145.98489000000001</v>
      </c>
      <c r="J18" s="17">
        <f>+'[10]PCA-PCF'!$C17</f>
        <v>147.08569</v>
      </c>
      <c r="K18" s="17">
        <f>+'[11]PCA-PCF'!$C17</f>
        <v>146.89675500000001</v>
      </c>
      <c r="L18" s="17">
        <f>+'[12]PCA-PCF'!$C17</f>
        <v>148.94499999999999</v>
      </c>
      <c r="M18" s="17">
        <f>+'[13]PCA-PCF'!$C17</f>
        <v>143.877993333333</v>
      </c>
      <c r="N18" s="17">
        <f>+'[14]PCA-PCF'!$C17</f>
        <v>143.83000000000001</v>
      </c>
      <c r="O18" s="17">
        <f>+'[15]PCA-PCF'!$C17</f>
        <v>137.21940000000001</v>
      </c>
      <c r="P18" s="17">
        <f>+'[16]PCA-PCF'!$C17</f>
        <v>137.50574166666701</v>
      </c>
      <c r="Q18" s="17">
        <f>+'[17]PCA-PCF'!$C17</f>
        <v>139.030181666667</v>
      </c>
      <c r="R18" s="17">
        <f>+'[18]PCA-PCF'!$C17</f>
        <v>137.21799999999999</v>
      </c>
      <c r="S18" s="17">
        <f>+'[19]PCA-PCF'!$C17</f>
        <v>136.81977499999999</v>
      </c>
      <c r="T18" s="17">
        <f>+'[20]PCA-PCF'!$C17</f>
        <v>135.81</v>
      </c>
      <c r="U18" s="17">
        <f>+'[21]PCA-PCF'!$C17</f>
        <v>136.94760833333299</v>
      </c>
      <c r="V18" s="17">
        <f>+'[22]PCA-PCF'!$C17</f>
        <v>130.30613500000001</v>
      </c>
      <c r="W18" s="17">
        <f>+'[23]PCA-PCF'!$C17</f>
        <v>129.75984666666699</v>
      </c>
      <c r="X18" s="17">
        <f>+'[24]PCA-PCF'!$C17</f>
        <v>122.972153333333</v>
      </c>
      <c r="Y18" s="17">
        <f>+'[25]PCA-PCF'!$C17</f>
        <v>122.45481833333299</v>
      </c>
      <c r="Z18" s="17">
        <f>+'[26]PCA-PCF'!$C17</f>
        <v>122.702943333333</v>
      </c>
      <c r="AA18" s="17">
        <f>+'[27]PCA-PCF'!$C17</f>
        <v>122.48309166666699</v>
      </c>
      <c r="AB18" s="17">
        <f>+'[28]PCA-PCF'!$C17</f>
        <v>125.56551166666701</v>
      </c>
      <c r="AC18" s="17">
        <f>+'[29]PCA-PCF'!$C17</f>
        <v>120.855555</v>
      </c>
      <c r="AD18" s="17">
        <f>+'[30]PCA-PCF'!$C17</f>
        <v>119.420031666667</v>
      </c>
      <c r="AE18" s="17">
        <f>+'[31]PCA-PCF'!$C17</f>
        <v>122.48597333333301</v>
      </c>
      <c r="AF18" s="17">
        <f>+'[32]PCA-PCF'!$C17</f>
        <v>124.410085</v>
      </c>
      <c r="AG18" s="17">
        <f>+'[33]PCA-PCF'!$C17</f>
        <v>124.101716666667</v>
      </c>
      <c r="AH18" s="16">
        <v>0.25</v>
      </c>
    </row>
    <row r="19" spans="1:108" ht="20.100000000000001" customHeight="1" x14ac:dyDescent="0.25">
      <c r="A19" s="15"/>
      <c r="B19" s="16">
        <v>0.29166666666666702</v>
      </c>
      <c r="C19" s="17">
        <f>+'[3]PCA-PCF'!$C18</f>
        <v>145.8323</v>
      </c>
      <c r="D19" s="17">
        <f>+'[4]PCA-PCF'!$C18</f>
        <v>145.8323</v>
      </c>
      <c r="E19" s="17">
        <f>+'[5]PCA-PCF'!$C18</f>
        <v>150.76386666666701</v>
      </c>
      <c r="F19" s="17">
        <f>+'[6]PCA-PCF'!$C18</f>
        <v>147.22078500000001</v>
      </c>
      <c r="G19" s="17">
        <f>+'[7]PCA-PCF'!$C18</f>
        <v>144.89961500000001</v>
      </c>
      <c r="H19" s="17">
        <f>+'[8]PCA-PCF'!$C18</f>
        <v>150.342121666667</v>
      </c>
      <c r="I19" s="17">
        <f>+'[9]PCA-PCF'!$C18</f>
        <v>149.07237166666701</v>
      </c>
      <c r="J19" s="17">
        <f>+'[10]PCA-PCF'!$C18</f>
        <v>149.60622499999999</v>
      </c>
      <c r="K19" s="17">
        <f>+'[11]PCA-PCF'!$C18</f>
        <v>146.527913333333</v>
      </c>
      <c r="L19" s="17">
        <f>+'[12]PCA-PCF'!$C18</f>
        <v>146.23270500000001</v>
      </c>
      <c r="M19" s="17">
        <f>+'[13]PCA-PCF'!$C18</f>
        <v>147.11198999999999</v>
      </c>
      <c r="N19" s="17">
        <f>+'[14]PCA-PCF'!$C18</f>
        <v>143.83000000000001</v>
      </c>
      <c r="O19" s="17">
        <f>+'[15]PCA-PCF'!$C18</f>
        <v>140.94846999999999</v>
      </c>
      <c r="P19" s="17">
        <f>+'[16]PCA-PCF'!$C18</f>
        <v>138.042936666667</v>
      </c>
      <c r="Q19" s="17">
        <f>+'[17]PCA-PCF'!$C18</f>
        <v>139.03990166666699</v>
      </c>
      <c r="R19" s="17">
        <f>+'[18]PCA-PCF'!$C18</f>
        <v>138.95570000000001</v>
      </c>
      <c r="S19" s="17">
        <f>+'[19]PCA-PCF'!$C18</f>
        <v>137.06684166666699</v>
      </c>
      <c r="T19" s="17">
        <f>+'[20]PCA-PCF'!$C18</f>
        <v>138.150943333333</v>
      </c>
      <c r="U19" s="17">
        <f>+'[21]PCA-PCF'!$C18</f>
        <v>136.555501666667</v>
      </c>
      <c r="V19" s="17">
        <f>+'[22]PCA-PCF'!$C18</f>
        <v>127.4064</v>
      </c>
      <c r="W19" s="17">
        <f>+'[23]PCA-PCF'!$C18</f>
        <v>127.38345333333299</v>
      </c>
      <c r="X19" s="17">
        <f>+'[24]PCA-PCF'!$C18</f>
        <v>127.412803333333</v>
      </c>
      <c r="Y19" s="17">
        <f>+'[25]PCA-PCF'!$C18</f>
        <v>131.91649000000001</v>
      </c>
      <c r="Z19" s="17">
        <f>+'[26]PCA-PCF'!$C18</f>
        <v>126.37487666666701</v>
      </c>
      <c r="AA19" s="17">
        <f>+'[27]PCA-PCF'!$C18</f>
        <v>127.140493333333</v>
      </c>
      <c r="AB19" s="17">
        <f>+'[28]PCA-PCF'!$C18</f>
        <v>122.59886666666701</v>
      </c>
      <c r="AC19" s="17">
        <f>+'[29]PCA-PCF'!$C18</f>
        <v>119.808731666667</v>
      </c>
      <c r="AD19" s="17">
        <f>+'[30]PCA-PCF'!$C18</f>
        <v>119.598276666667</v>
      </c>
      <c r="AE19" s="17">
        <f>+'[31]PCA-PCF'!$C18</f>
        <v>119.226791666667</v>
      </c>
      <c r="AF19" s="17">
        <f>+'[32]PCA-PCF'!$C18</f>
        <v>124.020151666667</v>
      </c>
      <c r="AG19" s="17">
        <f>+'[33]PCA-PCF'!$C18</f>
        <v>123.9021</v>
      </c>
      <c r="AH19" s="16">
        <v>0.29166666666666702</v>
      </c>
    </row>
    <row r="20" spans="1:108" ht="20.100000000000001" customHeight="1" x14ac:dyDescent="0.25">
      <c r="A20" s="15"/>
      <c r="B20" s="16">
        <v>0.33333333333333298</v>
      </c>
      <c r="C20" s="17">
        <f>+'[3]PCA-PCF'!$C19</f>
        <v>150.732268333333</v>
      </c>
      <c r="D20" s="17">
        <f>+'[4]PCA-PCF'!$C19</f>
        <v>147.65437333333301</v>
      </c>
      <c r="E20" s="17">
        <f>+'[5]PCA-PCF'!$C19</f>
        <v>155.29519999999999</v>
      </c>
      <c r="F20" s="17">
        <f>+'[6]PCA-PCF'!$C19</f>
        <v>152.35770333333301</v>
      </c>
      <c r="G20" s="17">
        <f>+'[7]PCA-PCF'!$C19</f>
        <v>145.8323</v>
      </c>
      <c r="H20" s="17">
        <f>+'[8]PCA-PCF'!$C19</f>
        <v>146.444838333333</v>
      </c>
      <c r="I20" s="17">
        <f>+'[9]PCA-PCF'!$C19</f>
        <v>155.704591666667</v>
      </c>
      <c r="J20" s="17">
        <f>+'[10]PCA-PCF'!$C19</f>
        <v>156.24668</v>
      </c>
      <c r="K20" s="17">
        <f>+'[11]PCA-PCF'!$C19</f>
        <v>159.964791666667</v>
      </c>
      <c r="L20" s="17">
        <f>+'[12]PCA-PCF'!$C19</f>
        <v>152.940613333333</v>
      </c>
      <c r="M20" s="17">
        <f>+'[13]PCA-PCF'!$C19</f>
        <v>149.8107</v>
      </c>
      <c r="N20" s="17">
        <f>+'[14]PCA-PCF'!$C19</f>
        <v>143.83000000000001</v>
      </c>
      <c r="O20" s="17">
        <f>+'[15]PCA-PCF'!$C19</f>
        <v>141.988361666667</v>
      </c>
      <c r="P20" s="17">
        <f>+'[16]PCA-PCF'!$C19</f>
        <v>141.274233333333</v>
      </c>
      <c r="Q20" s="17">
        <f>+'[17]PCA-PCF'!$C19</f>
        <v>141.04378333333301</v>
      </c>
      <c r="R20" s="17">
        <f>+'[18]PCA-PCF'!$C19</f>
        <v>142.00592666666699</v>
      </c>
      <c r="S20" s="17">
        <f>+'[19]PCA-PCF'!$C19</f>
        <v>137.21799999999999</v>
      </c>
      <c r="T20" s="17">
        <f>+'[20]PCA-PCF'!$C19</f>
        <v>140.77558166666699</v>
      </c>
      <c r="U20" s="17">
        <f>+'[21]PCA-PCF'!$C19</f>
        <v>140.75923166666701</v>
      </c>
      <c r="V20" s="17">
        <f>+'[22]PCA-PCF'!$C19</f>
        <v>128.64330166666701</v>
      </c>
      <c r="W20" s="17">
        <f>+'[23]PCA-PCF'!$C19</f>
        <v>130.604141666667</v>
      </c>
      <c r="X20" s="17">
        <f>+'[24]PCA-PCF'!$C19</f>
        <v>131.156708333333</v>
      </c>
      <c r="Y20" s="17">
        <f>+'[25]PCA-PCF'!$C19</f>
        <v>129.654396666667</v>
      </c>
      <c r="Z20" s="17">
        <f>+'[26]PCA-PCF'!$C19</f>
        <v>131.70224999999999</v>
      </c>
      <c r="AA20" s="17">
        <f>+'[27]PCA-PCF'!$C19</f>
        <v>129.25507500000001</v>
      </c>
      <c r="AB20" s="17">
        <f>+'[28]PCA-PCF'!$C19</f>
        <v>125.382538333333</v>
      </c>
      <c r="AC20" s="17">
        <f>+'[29]PCA-PCF'!$C19</f>
        <v>125.50454833333301</v>
      </c>
      <c r="AD20" s="17">
        <f>+'[30]PCA-PCF'!$C19</f>
        <v>121.25712666666701</v>
      </c>
      <c r="AE20" s="17">
        <f>+'[31]PCA-PCF'!$C19</f>
        <v>125.32761333333301</v>
      </c>
      <c r="AF20" s="17">
        <f>+'[32]PCA-PCF'!$C19</f>
        <v>122.649488333333</v>
      </c>
      <c r="AG20" s="17">
        <f>+'[33]PCA-PCF'!$C19</f>
        <v>125.46079</v>
      </c>
      <c r="AH20" s="16">
        <v>0.33333333333333298</v>
      </c>
    </row>
    <row r="21" spans="1:108" ht="20.100000000000001" customHeight="1" x14ac:dyDescent="0.25">
      <c r="A21" s="15"/>
      <c r="B21" s="16">
        <v>0.375</v>
      </c>
      <c r="C21" s="17">
        <f>+'[3]PCA-PCF'!$C20</f>
        <v>155.24452500000001</v>
      </c>
      <c r="D21" s="17">
        <f>+'[4]PCA-PCF'!$C20</f>
        <v>158.61910666666699</v>
      </c>
      <c r="E21" s="17">
        <f>+'[5]PCA-PCF'!$C20</f>
        <v>158.06335000000001</v>
      </c>
      <c r="F21" s="17">
        <f>+'[6]PCA-PCF'!$C20</f>
        <v>149.777345</v>
      </c>
      <c r="G21" s="17">
        <f>+'[7]PCA-PCF'!$C20</f>
        <v>145.8323</v>
      </c>
      <c r="H21" s="17">
        <f>+'[8]PCA-PCF'!$C20</f>
        <v>146.81292833333299</v>
      </c>
      <c r="I21" s="17">
        <f>+'[9]PCA-PCF'!$C20</f>
        <v>156.01886833333299</v>
      </c>
      <c r="J21" s="17">
        <f>+'[10]PCA-PCF'!$C20</f>
        <v>157.12841666666699</v>
      </c>
      <c r="K21" s="17">
        <f>+'[11]PCA-PCF'!$C20</f>
        <v>157.71907833333299</v>
      </c>
      <c r="L21" s="17">
        <f>+'[12]PCA-PCF'!$C20</f>
        <v>155.50814</v>
      </c>
      <c r="M21" s="17">
        <f>+'[13]PCA-PCF'!$C20</f>
        <v>148.46324833333301</v>
      </c>
      <c r="N21" s="17">
        <f>+'[14]PCA-PCF'!$C20</f>
        <v>151.10556666666699</v>
      </c>
      <c r="O21" s="17">
        <f>+'[15]PCA-PCF'!$C20</f>
        <v>149.05998333333301</v>
      </c>
      <c r="P21" s="17">
        <f>+'[16]PCA-PCF'!$C20</f>
        <v>148.672496666667</v>
      </c>
      <c r="Q21" s="17">
        <f>+'[17]PCA-PCF'!$C20</f>
        <v>147.48197666666701</v>
      </c>
      <c r="R21" s="17">
        <f>+'[18]PCA-PCF'!$C20</f>
        <v>147.90733499999999</v>
      </c>
      <c r="S21" s="17">
        <f>+'[19]PCA-PCF'!$C20</f>
        <v>140.08318666666699</v>
      </c>
      <c r="T21" s="17">
        <f>+'[20]PCA-PCF'!$C20</f>
        <v>138.043106666667</v>
      </c>
      <c r="U21" s="17">
        <f>+'[21]PCA-PCF'!$C20</f>
        <v>137.254993333333</v>
      </c>
      <c r="V21" s="17">
        <f>+'[22]PCA-PCF'!$C20</f>
        <v>136.50164833333301</v>
      </c>
      <c r="W21" s="17">
        <f>+'[23]PCA-PCF'!$C20</f>
        <v>135.50016500000001</v>
      </c>
      <c r="X21" s="17">
        <f>+'[24]PCA-PCF'!$C20</f>
        <v>136.764616666667</v>
      </c>
      <c r="Y21" s="17">
        <f>+'[25]PCA-PCF'!$C20</f>
        <v>132.878221666667</v>
      </c>
      <c r="Z21" s="17">
        <f>+'[26]PCA-PCF'!$C20</f>
        <v>134.033175</v>
      </c>
      <c r="AA21" s="17">
        <f>+'[27]PCA-PCF'!$C20</f>
        <v>130.46423166666699</v>
      </c>
      <c r="AB21" s="17">
        <f>+'[28]PCA-PCF'!$C20</f>
        <v>122.46314</v>
      </c>
      <c r="AC21" s="17">
        <f>+'[29]PCA-PCF'!$C20</f>
        <v>133.31844333333299</v>
      </c>
      <c r="AD21" s="17">
        <f>+'[30]PCA-PCF'!$C20</f>
        <v>128.11312333333299</v>
      </c>
      <c r="AE21" s="17">
        <f>+'[31]PCA-PCF'!$C20</f>
        <v>126.656673333333</v>
      </c>
      <c r="AF21" s="17">
        <f>+'[32]PCA-PCF'!$C20</f>
        <v>125.51846</v>
      </c>
      <c r="AG21" s="17">
        <f>+'[33]PCA-PCF'!$C20</f>
        <v>128.66552833333299</v>
      </c>
      <c r="AH21" s="16">
        <v>0.375</v>
      </c>
    </row>
    <row r="22" spans="1:108" ht="20.100000000000001" customHeight="1" x14ac:dyDescent="0.25">
      <c r="A22" s="15"/>
      <c r="B22" s="16">
        <v>0.41666666666666702</v>
      </c>
      <c r="C22" s="17">
        <f>+'[3]PCA-PCF'!$C21</f>
        <v>157.519061666667</v>
      </c>
      <c r="D22" s="17">
        <f>+'[4]PCA-PCF'!$C21</f>
        <v>155.950768333333</v>
      </c>
      <c r="E22" s="17">
        <f>+'[5]PCA-PCF'!$C21</f>
        <v>160.57648666666699</v>
      </c>
      <c r="F22" s="17">
        <f>+'[6]PCA-PCF'!$C21</f>
        <v>151.05494999999999</v>
      </c>
      <c r="G22" s="17">
        <f>+'[7]PCA-PCF'!$C21</f>
        <v>154.6</v>
      </c>
      <c r="H22" s="17">
        <f>+'[8]PCA-PCF'!$C21</f>
        <v>157.94101833333301</v>
      </c>
      <c r="I22" s="17">
        <f>+'[9]PCA-PCF'!$C21</f>
        <v>157.23218</v>
      </c>
      <c r="J22" s="17">
        <f>+'[10]PCA-PCF'!$C21</f>
        <v>154.26386333333301</v>
      </c>
      <c r="K22" s="17">
        <f>+'[11]PCA-PCF'!$C21</f>
        <v>154.738313333333</v>
      </c>
      <c r="L22" s="17">
        <f>+'[12]PCA-PCF'!$C21</f>
        <v>156.69591</v>
      </c>
      <c r="M22" s="17">
        <f>+'[13]PCA-PCF'!$C21</f>
        <v>149.41638</v>
      </c>
      <c r="N22" s="17">
        <f>+'[14]PCA-PCF'!$C21</f>
        <v>143.844606666667</v>
      </c>
      <c r="O22" s="17">
        <f>+'[15]PCA-PCF'!$C21</f>
        <v>145.283353333333</v>
      </c>
      <c r="P22" s="17">
        <f>+'[16]PCA-PCF'!$C21</f>
        <v>152.04292166666701</v>
      </c>
      <c r="Q22" s="17">
        <f>+'[17]PCA-PCF'!$C21</f>
        <v>148.435691666667</v>
      </c>
      <c r="R22" s="17">
        <f>+'[18]PCA-PCF'!$C21</f>
        <v>145.52013333333301</v>
      </c>
      <c r="S22" s="17">
        <f>+'[19]PCA-PCF'!$C21</f>
        <v>141.11648666666699</v>
      </c>
      <c r="T22" s="17">
        <f>+'[20]PCA-PCF'!$C21</f>
        <v>137.97980000000001</v>
      </c>
      <c r="U22" s="17">
        <f>+'[21]PCA-PCF'!$C21</f>
        <v>139.918518333333</v>
      </c>
      <c r="V22" s="17">
        <f>+'[22]PCA-PCF'!$C21</f>
        <v>137.336895</v>
      </c>
      <c r="W22" s="17">
        <f>+'[23]PCA-PCF'!$C21</f>
        <v>138.69254833333301</v>
      </c>
      <c r="X22" s="17">
        <f>+'[24]PCA-PCF'!$C21</f>
        <v>140.18026666666699</v>
      </c>
      <c r="Y22" s="17">
        <f>+'[25]PCA-PCF'!$C21</f>
        <v>137.83324166666699</v>
      </c>
      <c r="Z22" s="17">
        <f>+'[26]PCA-PCF'!$C21</f>
        <v>138.808785</v>
      </c>
      <c r="AA22" s="17">
        <f>+'[27]PCA-PCF'!$C21</f>
        <v>128.20526166666701</v>
      </c>
      <c r="AB22" s="17">
        <f>+'[28]PCA-PCF'!$C21</f>
        <v>122.34869999999999</v>
      </c>
      <c r="AC22" s="17">
        <f>+'[29]PCA-PCF'!$C21</f>
        <v>131.90779499999999</v>
      </c>
      <c r="AD22" s="17">
        <f>+'[30]PCA-PCF'!$C21</f>
        <v>125.209106666667</v>
      </c>
      <c r="AE22" s="17">
        <f>+'[31]PCA-PCF'!$C21</f>
        <v>124.473301666667</v>
      </c>
      <c r="AF22" s="17">
        <f>+'[32]PCA-PCF'!$C21</f>
        <v>123.98966</v>
      </c>
      <c r="AG22" s="17">
        <f>+'[33]PCA-PCF'!$C21</f>
        <v>129.79900000000001</v>
      </c>
      <c r="AH22" s="16">
        <v>0.41666666666666702</v>
      </c>
    </row>
    <row r="23" spans="1:108" ht="20.100000000000001" customHeight="1" x14ac:dyDescent="0.25">
      <c r="A23" s="15"/>
      <c r="B23" s="16">
        <v>0.45833333333333298</v>
      </c>
      <c r="C23" s="17">
        <f>+'[3]PCA-PCF'!$C22</f>
        <v>160.365328333333</v>
      </c>
      <c r="D23" s="17">
        <f>+'[4]PCA-PCF'!$C22</f>
        <v>155.91436999999999</v>
      </c>
      <c r="E23" s="17">
        <f>+'[5]PCA-PCF'!$C22</f>
        <v>160.03325333333299</v>
      </c>
      <c r="F23" s="17">
        <f>+'[6]PCA-PCF'!$C22</f>
        <v>153.22300000000001</v>
      </c>
      <c r="G23" s="17">
        <f>+'[7]PCA-PCF'!$C22</f>
        <v>145.8323</v>
      </c>
      <c r="H23" s="17">
        <f>+'[8]PCA-PCF'!$C22</f>
        <v>155.850118333333</v>
      </c>
      <c r="I23" s="17">
        <f>+'[9]PCA-PCF'!$C22</f>
        <v>154.76</v>
      </c>
      <c r="J23" s="17">
        <f>+'[10]PCA-PCF'!$C22</f>
        <v>156.31033666666701</v>
      </c>
      <c r="K23" s="17">
        <f>+'[11]PCA-PCF'!$C22</f>
        <v>154.76</v>
      </c>
      <c r="L23" s="17">
        <f>+'[12]PCA-PCF'!$C22</f>
        <v>154.90512000000001</v>
      </c>
      <c r="M23" s="17">
        <f>+'[13]PCA-PCF'!$C22</f>
        <v>152.38894666666701</v>
      </c>
      <c r="N23" s="17">
        <f>+'[14]PCA-PCF'!$C22</f>
        <v>143.83000000000001</v>
      </c>
      <c r="O23" s="17">
        <f>+'[15]PCA-PCF'!$C22</f>
        <v>145.368603333333</v>
      </c>
      <c r="P23" s="17">
        <f>+'[16]PCA-PCF'!$C22</f>
        <v>147.21263666666701</v>
      </c>
      <c r="Q23" s="17">
        <f>+'[17]PCA-PCF'!$C22</f>
        <v>147.35654666666699</v>
      </c>
      <c r="R23" s="17">
        <f>+'[18]PCA-PCF'!$C22</f>
        <v>148.657193333333</v>
      </c>
      <c r="S23" s="17">
        <f>+'[19]PCA-PCF'!$C22</f>
        <v>143.01226333333301</v>
      </c>
      <c r="T23" s="17">
        <f>+'[20]PCA-PCF'!$C22</f>
        <v>138.265086666667</v>
      </c>
      <c r="U23" s="17">
        <f>+'[21]PCA-PCF'!$C22</f>
        <v>140.588038333333</v>
      </c>
      <c r="V23" s="17">
        <f>+'[22]PCA-PCF'!$C22</f>
        <v>139.545966666667</v>
      </c>
      <c r="W23" s="17">
        <f>+'[23]PCA-PCF'!$C22</f>
        <v>137.87255500000001</v>
      </c>
      <c r="X23" s="17">
        <f>+'[24]PCA-PCF'!$C22</f>
        <v>139.160928333333</v>
      </c>
      <c r="Y23" s="17">
        <f>+'[25]PCA-PCF'!$C22</f>
        <v>136.15906333333299</v>
      </c>
      <c r="Z23" s="17">
        <f>+'[26]PCA-PCF'!$C22</f>
        <v>138.57829333333299</v>
      </c>
      <c r="AA23" s="17">
        <f>+'[27]PCA-PCF'!$C22</f>
        <v>128.848256666667</v>
      </c>
      <c r="AB23" s="17">
        <f>+'[28]PCA-PCF'!$C22</f>
        <v>122.339696666667</v>
      </c>
      <c r="AC23" s="17">
        <f>+'[29]PCA-PCF'!$C22</f>
        <v>133.46145166666699</v>
      </c>
      <c r="AD23" s="17">
        <f>+'[30]PCA-PCF'!$C22</f>
        <v>125.241151666666</v>
      </c>
      <c r="AE23" s="17">
        <f>+'[31]PCA-PCF'!$C22</f>
        <v>133.479985</v>
      </c>
      <c r="AF23" s="17">
        <f>+'[32]PCA-PCF'!$C22</f>
        <v>124.04164666666701</v>
      </c>
      <c r="AG23" s="17">
        <f>+'[33]PCA-PCF'!$C22</f>
        <v>129.79900000000001</v>
      </c>
      <c r="AH23" s="16">
        <v>0.45833333333333298</v>
      </c>
    </row>
    <row r="24" spans="1:108" ht="20.100000000000001" customHeight="1" x14ac:dyDescent="0.25">
      <c r="A24" s="15"/>
      <c r="B24" s="16">
        <v>0.5</v>
      </c>
      <c r="C24" s="17">
        <f>+'[3]PCA-PCF'!$C23</f>
        <v>155.85757000000001</v>
      </c>
      <c r="D24" s="17">
        <f>+'[4]PCA-PCF'!$C23</f>
        <v>157.05811333333301</v>
      </c>
      <c r="E24" s="17">
        <f>+'[5]PCA-PCF'!$C23</f>
        <v>159.03264833333299</v>
      </c>
      <c r="F24" s="17">
        <f>+'[6]PCA-PCF'!$C23</f>
        <v>157.91398833333301</v>
      </c>
      <c r="G24" s="17">
        <f>+'[7]PCA-PCF'!$C23</f>
        <v>145.8323</v>
      </c>
      <c r="H24" s="17">
        <f>+'[8]PCA-PCF'!$C23</f>
        <v>154.162501666667</v>
      </c>
      <c r="I24" s="17">
        <f>+'[9]PCA-PCF'!$C23</f>
        <v>154.76144333333301</v>
      </c>
      <c r="J24" s="17">
        <f>+'[10]PCA-PCF'!$C23</f>
        <v>154.578216666667</v>
      </c>
      <c r="K24" s="17">
        <f>+'[11]PCA-PCF'!$C23</f>
        <v>154.76</v>
      </c>
      <c r="L24" s="17">
        <f>+'[12]PCA-PCF'!$C23</f>
        <v>154.57072333333301</v>
      </c>
      <c r="M24" s="17">
        <f>+'[13]PCA-PCF'!$C23</f>
        <v>156.94830666666701</v>
      </c>
      <c r="N24" s="17">
        <f>+'[14]PCA-PCF'!$C23</f>
        <v>143.87036000000001</v>
      </c>
      <c r="O24" s="17">
        <f>+'[15]PCA-PCF'!$C23</f>
        <v>148.559288333333</v>
      </c>
      <c r="P24" s="17">
        <f>+'[16]PCA-PCF'!$C23</f>
        <v>149.391391666667</v>
      </c>
      <c r="Q24" s="17">
        <f>+'[17]PCA-PCF'!$C23</f>
        <v>147.55069333333299</v>
      </c>
      <c r="R24" s="17">
        <f>+'[18]PCA-PCF'!$C23</f>
        <v>146.568726666667</v>
      </c>
      <c r="S24" s="17">
        <f>+'[19]PCA-PCF'!$C23</f>
        <v>149.09453833333299</v>
      </c>
      <c r="T24" s="17">
        <f>+'[20]PCA-PCF'!$C23</f>
        <v>139.19265166666699</v>
      </c>
      <c r="U24" s="17">
        <f>+'[21]PCA-PCF'!$C23</f>
        <v>137.98936</v>
      </c>
      <c r="V24" s="17">
        <f>+'[22]PCA-PCF'!$C23</f>
        <v>138.42453333333299</v>
      </c>
      <c r="W24" s="17">
        <f>+'[23]PCA-PCF'!$C23</f>
        <v>137.934098333333</v>
      </c>
      <c r="X24" s="17">
        <f>+'[24]PCA-PCF'!$C23</f>
        <v>140.41756833333301</v>
      </c>
      <c r="Y24" s="17">
        <f>+'[25]PCA-PCF'!$C23</f>
        <v>136.32665499999999</v>
      </c>
      <c r="Z24" s="17">
        <f>+'[26]PCA-PCF'!$C23</f>
        <v>136.62896333333299</v>
      </c>
      <c r="AA24" s="17">
        <f>+'[27]PCA-PCF'!$C23</f>
        <v>130.68303666666699</v>
      </c>
      <c r="AB24" s="17">
        <f>+'[28]PCA-PCF'!$C23</f>
        <v>123.363958333333</v>
      </c>
      <c r="AC24" s="17">
        <f>+'[29]PCA-PCF'!$C23</f>
        <v>133.45269833333299</v>
      </c>
      <c r="AD24" s="17">
        <f>+'[30]PCA-PCF'!$C23</f>
        <v>126.43479833333301</v>
      </c>
      <c r="AE24" s="17">
        <f>+'[31]PCA-PCF'!$C23</f>
        <v>131.823375</v>
      </c>
      <c r="AF24" s="17">
        <f>+'[32]PCA-PCF'!$C23</f>
        <v>124.666858333333</v>
      </c>
      <c r="AG24" s="17">
        <f>+'[33]PCA-PCF'!$C23</f>
        <v>132.55408499999999</v>
      </c>
      <c r="AH24" s="16">
        <v>0.5</v>
      </c>
    </row>
    <row r="25" spans="1:108" ht="20.100000000000001" customHeight="1" x14ac:dyDescent="0.25">
      <c r="A25" s="15"/>
      <c r="B25" s="16">
        <v>0.54166666666666696</v>
      </c>
      <c r="C25" s="17">
        <f>+'[3]PCA-PCF'!$C24</f>
        <v>155.89262333333301</v>
      </c>
      <c r="D25" s="17">
        <f>+'[4]PCA-PCF'!$C24</f>
        <v>157.02857166666701</v>
      </c>
      <c r="E25" s="17">
        <f>+'[5]PCA-PCF'!$C24</f>
        <v>158.275655</v>
      </c>
      <c r="F25" s="17">
        <f>+'[6]PCA-PCF'!$C24</f>
        <v>156.79748166666701</v>
      </c>
      <c r="G25" s="17">
        <f>+'[7]PCA-PCF'!$C24</f>
        <v>145.8323</v>
      </c>
      <c r="H25" s="17">
        <f>+'[8]PCA-PCF'!$C24</f>
        <v>157.96624333333301</v>
      </c>
      <c r="I25" s="17">
        <f>+'[9]PCA-PCF'!$C24</f>
        <v>155.06999666666701</v>
      </c>
      <c r="J25" s="17">
        <f>+'[10]PCA-PCF'!$C24</f>
        <v>154.76</v>
      </c>
      <c r="K25" s="17">
        <f>+'[11]PCA-PCF'!$C24</f>
        <v>154.76</v>
      </c>
      <c r="L25" s="17">
        <f>+'[12]PCA-PCF'!$C24</f>
        <v>157.953466666667</v>
      </c>
      <c r="M25" s="17">
        <f>+'[13]PCA-PCF'!$C24</f>
        <v>155.21533666666701</v>
      </c>
      <c r="N25" s="17">
        <f>+'[14]PCA-PCF'!$C24</f>
        <v>143.89259999999999</v>
      </c>
      <c r="O25" s="17">
        <f>+'[15]PCA-PCF'!$C24</f>
        <v>146.63961499999999</v>
      </c>
      <c r="P25" s="17">
        <f>+'[16]PCA-PCF'!$C24</f>
        <v>149.340566666667</v>
      </c>
      <c r="Q25" s="17">
        <f>+'[17]PCA-PCF'!$C24</f>
        <v>147.69687166666699</v>
      </c>
      <c r="R25" s="17">
        <f>+'[18]PCA-PCF'!$C24</f>
        <v>147.20655666666701</v>
      </c>
      <c r="S25" s="17">
        <f>+'[19]PCA-PCF'!$C24</f>
        <v>146.72205500000001</v>
      </c>
      <c r="T25" s="17">
        <f>+'[20]PCA-PCF'!$C24</f>
        <v>140.568635</v>
      </c>
      <c r="U25" s="17">
        <f>+'[21]PCA-PCF'!$C24</f>
        <v>139.14587166666701</v>
      </c>
      <c r="V25" s="17">
        <f>+'[22]PCA-PCF'!$C24</f>
        <v>137.221836666667</v>
      </c>
      <c r="W25" s="17">
        <f>+'[23]PCA-PCF'!$C24</f>
        <v>139.79344666666699</v>
      </c>
      <c r="X25" s="17">
        <f>+'[24]PCA-PCF'!$C24</f>
        <v>139.61305166666699</v>
      </c>
      <c r="Y25" s="17">
        <f>+'[25]PCA-PCF'!$C24</f>
        <v>133.61338000000001</v>
      </c>
      <c r="Z25" s="17">
        <f>+'[26]PCA-PCF'!$C24</f>
        <v>137.70069333333299</v>
      </c>
      <c r="AA25" s="17">
        <f>+'[27]PCA-PCF'!$C24</f>
        <v>129.743046666667</v>
      </c>
      <c r="AB25" s="17">
        <f>+'[28]PCA-PCF'!$C24</f>
        <v>125.956</v>
      </c>
      <c r="AC25" s="17">
        <f>+'[29]PCA-PCF'!$C24</f>
        <v>132.36559</v>
      </c>
      <c r="AD25" s="17">
        <f>+'[30]PCA-PCF'!$C24</f>
        <v>129.15802833333299</v>
      </c>
      <c r="AE25" s="17">
        <f>+'[31]PCA-PCF'!$C24</f>
        <v>130.990446666667</v>
      </c>
      <c r="AF25" s="17">
        <f>+'[32]PCA-PCF'!$C24</f>
        <v>127.2281</v>
      </c>
      <c r="AG25" s="17">
        <f>+'[33]PCA-PCF'!$C24</f>
        <v>132.24245666666701</v>
      </c>
      <c r="AH25" s="16">
        <v>0.54166666666666696</v>
      </c>
    </row>
    <row r="26" spans="1:108" ht="20.100000000000001" customHeight="1" x14ac:dyDescent="0.25">
      <c r="A26" s="15"/>
      <c r="B26" s="16">
        <v>0.58333333333333304</v>
      </c>
      <c r="C26" s="17">
        <f>+'[3]PCA-PCF'!$C25</f>
        <v>155.91929666666701</v>
      </c>
      <c r="D26" s="17">
        <f>+'[4]PCA-PCF'!$C25</f>
        <v>156.01003333333301</v>
      </c>
      <c r="E26" s="17">
        <f>+'[5]PCA-PCF'!$C25</f>
        <v>158.19898833333301</v>
      </c>
      <c r="F26" s="17">
        <f>+'[6]PCA-PCF'!$C25</f>
        <v>158.850773333333</v>
      </c>
      <c r="G26" s="17">
        <f>+'[7]PCA-PCF'!$C25</f>
        <v>145.8323</v>
      </c>
      <c r="H26" s="17">
        <f>+'[8]PCA-PCF'!$C25</f>
        <v>154.76</v>
      </c>
      <c r="I26" s="17">
        <f>+'[9]PCA-PCF'!$C25</f>
        <v>155.538401666667</v>
      </c>
      <c r="J26" s="17">
        <f>+'[10]PCA-PCF'!$C25</f>
        <v>155.10664666666699</v>
      </c>
      <c r="K26" s="17">
        <f>+'[11]PCA-PCF'!$C25</f>
        <v>154.76</v>
      </c>
      <c r="L26" s="17">
        <f>+'[12]PCA-PCF'!$C25</f>
        <v>153.998265</v>
      </c>
      <c r="M26" s="17">
        <f>+'[13]PCA-PCF'!$C25</f>
        <v>152.95576666666699</v>
      </c>
      <c r="N26" s="17">
        <f>+'[14]PCA-PCF'!$C25</f>
        <v>143.89259999999999</v>
      </c>
      <c r="O26" s="17">
        <f>+'[15]PCA-PCF'!$C25</f>
        <v>149.26828333333299</v>
      </c>
      <c r="P26" s="17">
        <f>+'[16]PCA-PCF'!$C25</f>
        <v>150.06829666666701</v>
      </c>
      <c r="Q26" s="17">
        <f>+'[17]PCA-PCF'!$C25</f>
        <v>146.37273500000001</v>
      </c>
      <c r="R26" s="17">
        <f>+'[18]PCA-PCF'!$C25</f>
        <v>147.898675</v>
      </c>
      <c r="S26" s="17">
        <f>+'[19]PCA-PCF'!$C25</f>
        <v>148.65900833333299</v>
      </c>
      <c r="T26" s="17">
        <f>+'[20]PCA-PCF'!$C25</f>
        <v>139.150331666667</v>
      </c>
      <c r="U26" s="17">
        <f>+'[21]PCA-PCF'!$C25</f>
        <v>137.21799999999999</v>
      </c>
      <c r="V26" s="17">
        <f>+'[22]PCA-PCF'!$C25</f>
        <v>138.67230833333301</v>
      </c>
      <c r="W26" s="17">
        <f>+'[23]PCA-PCF'!$C25</f>
        <v>137.487001666667</v>
      </c>
      <c r="X26" s="17">
        <f>+'[24]PCA-PCF'!$C25</f>
        <v>136.627843333333</v>
      </c>
      <c r="Y26" s="17">
        <f>+'[25]PCA-PCF'!$C25</f>
        <v>132.55808833333401</v>
      </c>
      <c r="Z26" s="17">
        <f>+'[26]PCA-PCF'!$C25</f>
        <v>137.76059166666701</v>
      </c>
      <c r="AA26" s="17">
        <f>+'[27]PCA-PCF'!$C25</f>
        <v>128.8614</v>
      </c>
      <c r="AB26" s="17">
        <f>+'[28]PCA-PCF'!$C25</f>
        <v>125.863775</v>
      </c>
      <c r="AC26" s="17">
        <f>+'[29]PCA-PCF'!$C25</f>
        <v>132.93547333333299</v>
      </c>
      <c r="AD26" s="17">
        <f>+'[30]PCA-PCF'!$C25</f>
        <v>136.86597</v>
      </c>
      <c r="AE26" s="17">
        <f>+'[31]PCA-PCF'!$C25</f>
        <v>136.64691666666701</v>
      </c>
      <c r="AF26" s="17">
        <f>+'[32]PCA-PCF'!$C25</f>
        <v>129.173025</v>
      </c>
      <c r="AG26" s="17">
        <f>+'[33]PCA-PCF'!$C25</f>
        <v>136.135298333333</v>
      </c>
      <c r="AH26" s="16">
        <v>0.58333333333333304</v>
      </c>
    </row>
    <row r="27" spans="1:108" ht="20.100000000000001" customHeight="1" x14ac:dyDescent="0.25">
      <c r="A27" s="15"/>
      <c r="B27" s="16">
        <v>0.625</v>
      </c>
      <c r="C27" s="17">
        <f>+'[3]PCA-PCF'!$C26</f>
        <v>158.36963666666699</v>
      </c>
      <c r="D27" s="17">
        <f>+'[4]PCA-PCF'!$C26</f>
        <v>157.02106499999999</v>
      </c>
      <c r="E27" s="17">
        <f>+'[5]PCA-PCF'!$C26</f>
        <v>156.866626666667</v>
      </c>
      <c r="F27" s="17">
        <f>+'[6]PCA-PCF'!$C26</f>
        <v>154.6</v>
      </c>
      <c r="G27" s="17">
        <f>+'[7]PCA-PCF'!$C26</f>
        <v>145.382231666667</v>
      </c>
      <c r="H27" s="17">
        <f>+'[8]PCA-PCF'!$C26</f>
        <v>155.98275000000001</v>
      </c>
      <c r="I27" s="17">
        <f>+'[9]PCA-PCF'!$C26</f>
        <v>155.67823833333301</v>
      </c>
      <c r="J27" s="17">
        <f>+'[10]PCA-PCF'!$C26</f>
        <v>154.824123333334</v>
      </c>
      <c r="K27" s="17">
        <f>+'[11]PCA-PCF'!$C26</f>
        <v>154.76</v>
      </c>
      <c r="L27" s="17">
        <f>+'[12]PCA-PCF'!$C26</f>
        <v>153.56994333333299</v>
      </c>
      <c r="M27" s="17">
        <f>+'[13]PCA-PCF'!$C26</f>
        <v>149.72643833333299</v>
      </c>
      <c r="N27" s="17">
        <f>+'[14]PCA-PCF'!$C26</f>
        <v>143.89259999999999</v>
      </c>
      <c r="O27" s="17">
        <f>+'[15]PCA-PCF'!$C26</f>
        <v>147.91380166666701</v>
      </c>
      <c r="P27" s="17">
        <f>+'[16]PCA-PCF'!$C26</f>
        <v>149.54862666666699</v>
      </c>
      <c r="Q27" s="17">
        <f>+'[17]PCA-PCF'!$C26</f>
        <v>146.47464500000001</v>
      </c>
      <c r="R27" s="17">
        <f>+'[18]PCA-PCF'!$C26</f>
        <v>149.19409999999999</v>
      </c>
      <c r="S27" s="17">
        <f>+'[19]PCA-PCF'!$C26</f>
        <v>146.82433</v>
      </c>
      <c r="T27" s="17">
        <f>+'[20]PCA-PCF'!$C26</f>
        <v>138.292495</v>
      </c>
      <c r="U27" s="17">
        <f>+'[21]PCA-PCF'!$C26</f>
        <v>137.21799999999999</v>
      </c>
      <c r="V27" s="17">
        <f>+'[22]PCA-PCF'!$C26</f>
        <v>137.90234833333301</v>
      </c>
      <c r="W27" s="17">
        <f>+'[23]PCA-PCF'!$C26</f>
        <v>135.40690000000001</v>
      </c>
      <c r="X27" s="17">
        <f>+'[24]PCA-PCF'!$C26</f>
        <v>136.68808999999999</v>
      </c>
      <c r="Y27" s="17">
        <f>+'[25]PCA-PCF'!$C26</f>
        <v>139.25252666666699</v>
      </c>
      <c r="Z27" s="17">
        <f>+'[26]PCA-PCF'!$C26</f>
        <v>136.62780333333299</v>
      </c>
      <c r="AA27" s="17">
        <f>+'[27]PCA-PCF'!$C26</f>
        <v>128.87809999999999</v>
      </c>
      <c r="AB27" s="17">
        <f>+'[28]PCA-PCF'!$C26</f>
        <v>122.110206666667</v>
      </c>
      <c r="AC27" s="17">
        <f>+'[29]PCA-PCF'!$C26</f>
        <v>133.612371666667</v>
      </c>
      <c r="AD27" s="17">
        <f>+'[30]PCA-PCF'!$C26</f>
        <v>132.704916666667</v>
      </c>
      <c r="AE27" s="17">
        <f>+'[31]PCA-PCF'!$C26</f>
        <v>132.47002000000001</v>
      </c>
      <c r="AF27" s="17">
        <f>+'[32]PCA-PCF'!$C26</f>
        <v>127.392306666667</v>
      </c>
      <c r="AG27" s="17">
        <f>+'[33]PCA-PCF'!$C26</f>
        <v>132.68537000000001</v>
      </c>
      <c r="AH27" s="16">
        <v>0.625</v>
      </c>
    </row>
    <row r="28" spans="1:108" ht="20.100000000000001" customHeight="1" x14ac:dyDescent="0.25">
      <c r="A28" s="15"/>
      <c r="B28" s="16">
        <v>0.66666666666666696</v>
      </c>
      <c r="C28" s="17">
        <f>+'[3]PCA-PCF'!$C27</f>
        <v>156.67727833333299</v>
      </c>
      <c r="D28" s="17">
        <f>+'[4]PCA-PCF'!$C27</f>
        <v>159.25992333333301</v>
      </c>
      <c r="E28" s="17">
        <f>+'[5]PCA-PCF'!$C27</f>
        <v>157.74713333333401</v>
      </c>
      <c r="F28" s="17">
        <f>+'[6]PCA-PCF'!$C27</f>
        <v>148.859565</v>
      </c>
      <c r="G28" s="17">
        <f>+'[7]PCA-PCF'!$C27</f>
        <v>144.04358500000001</v>
      </c>
      <c r="H28" s="17">
        <f>+'[8]PCA-PCF'!$C27</f>
        <v>154.76</v>
      </c>
      <c r="I28" s="17">
        <f>+'[9]PCA-PCF'!$C27</f>
        <v>155.626583333333</v>
      </c>
      <c r="J28" s="17">
        <f>+'[10]PCA-PCF'!$C27</f>
        <v>154.76</v>
      </c>
      <c r="K28" s="17">
        <f>+'[11]PCA-PCF'!$C27</f>
        <v>154.76</v>
      </c>
      <c r="L28" s="17">
        <f>+'[12]PCA-PCF'!$C27</f>
        <v>155.034613333333</v>
      </c>
      <c r="M28" s="17">
        <f>+'[13]PCA-PCF'!$C27</f>
        <v>150.30653166666701</v>
      </c>
      <c r="N28" s="17">
        <f>+'[14]PCA-PCF'!$C27</f>
        <v>143.89259999999999</v>
      </c>
      <c r="O28" s="17">
        <f>+'[15]PCA-PCF'!$C27</f>
        <v>148.24386166666699</v>
      </c>
      <c r="P28" s="17">
        <f>+'[16]PCA-PCF'!$C27</f>
        <v>149.78558000000001</v>
      </c>
      <c r="Q28" s="17">
        <f>+'[17]PCA-PCF'!$C27</f>
        <v>146.62837666666701</v>
      </c>
      <c r="R28" s="17">
        <f>+'[18]PCA-PCF'!$C27</f>
        <v>148.332946666667</v>
      </c>
      <c r="S28" s="17">
        <f>+'[19]PCA-PCF'!$C27</f>
        <v>149.00912666666699</v>
      </c>
      <c r="T28" s="17">
        <f>+'[20]PCA-PCF'!$C27</f>
        <v>138.26658166666701</v>
      </c>
      <c r="U28" s="17">
        <f>+'[21]PCA-PCF'!$C27</f>
        <v>137.21799999999999</v>
      </c>
      <c r="V28" s="17">
        <f>+'[22]PCA-PCF'!$C27</f>
        <v>137.03871833333301</v>
      </c>
      <c r="W28" s="17">
        <f>+'[23]PCA-PCF'!$C27</f>
        <v>130.92355833333301</v>
      </c>
      <c r="X28" s="17">
        <f>+'[24]PCA-PCF'!$C27</f>
        <v>139.47236333333299</v>
      </c>
      <c r="Y28" s="17">
        <f>+'[25]PCA-PCF'!$C27</f>
        <v>139.012143333333</v>
      </c>
      <c r="Z28" s="17">
        <f>+'[26]PCA-PCF'!$C27</f>
        <v>137.62211500000001</v>
      </c>
      <c r="AA28" s="17">
        <f>+'[27]PCA-PCF'!$C27</f>
        <v>128.566106666667</v>
      </c>
      <c r="AB28" s="17">
        <f>+'[28]PCA-PCF'!$C27</f>
        <v>122.210325</v>
      </c>
      <c r="AC28" s="17">
        <f>+'[29]PCA-PCF'!$C27</f>
        <v>132.18183666666701</v>
      </c>
      <c r="AD28" s="17">
        <f>+'[30]PCA-PCF'!$C27</f>
        <v>133.85882333333299</v>
      </c>
      <c r="AE28" s="17">
        <f>+'[31]PCA-PCF'!$C27</f>
        <v>133.25364999999999</v>
      </c>
      <c r="AF28" s="17">
        <f>+'[32]PCA-PCF'!$C27</f>
        <v>128.31461166666699</v>
      </c>
      <c r="AG28" s="17">
        <f>+'[33]PCA-PCF'!$C27</f>
        <v>135.298646666667</v>
      </c>
      <c r="AH28" s="16">
        <v>0.66666666666666696</v>
      </c>
    </row>
    <row r="29" spans="1:108" ht="20.100000000000001" customHeight="1" x14ac:dyDescent="0.25">
      <c r="A29" s="15"/>
      <c r="B29" s="16">
        <v>0.70833333333333304</v>
      </c>
      <c r="C29" s="17">
        <f>+'[3]PCA-PCF'!$C28</f>
        <v>156.90142499999999</v>
      </c>
      <c r="D29" s="17">
        <f>+'[4]PCA-PCF'!$C28</f>
        <v>158.72520666666699</v>
      </c>
      <c r="E29" s="17">
        <f>+'[5]PCA-PCF'!$C28</f>
        <v>156.03314666666699</v>
      </c>
      <c r="F29" s="17">
        <f>+'[6]PCA-PCF'!$C28</f>
        <v>145.8323</v>
      </c>
      <c r="G29" s="17">
        <f>+'[7]PCA-PCF'!$C28</f>
        <v>144.04519999999999</v>
      </c>
      <c r="H29" s="17">
        <f>+'[8]PCA-PCF'!$C28</f>
        <v>154.76</v>
      </c>
      <c r="I29" s="17">
        <f>+'[9]PCA-PCF'!$C28</f>
        <v>157.670328333333</v>
      </c>
      <c r="J29" s="17">
        <f>+'[10]PCA-PCF'!$C28</f>
        <v>154.76</v>
      </c>
      <c r="K29" s="17">
        <f>+'[11]PCA-PCF'!$C28</f>
        <v>155.765085</v>
      </c>
      <c r="L29" s="17">
        <f>+'[12]PCA-PCF'!$C28</f>
        <v>156.84037499999999</v>
      </c>
      <c r="M29" s="17">
        <f>+'[13]PCA-PCF'!$C28</f>
        <v>149.23542333333299</v>
      </c>
      <c r="N29" s="17">
        <f>+'[14]PCA-PCF'!$C28</f>
        <v>143.89259999999999</v>
      </c>
      <c r="O29" s="17">
        <f>+'[15]PCA-PCF'!$C28</f>
        <v>152.01659000000001</v>
      </c>
      <c r="P29" s="17">
        <f>+'[16]PCA-PCF'!$C28</f>
        <v>149.14954333333301</v>
      </c>
      <c r="Q29" s="17">
        <f>+'[17]PCA-PCF'!$C28</f>
        <v>146.03340666666699</v>
      </c>
      <c r="R29" s="17">
        <f>+'[18]PCA-PCF'!$C28</f>
        <v>149.075866666667</v>
      </c>
      <c r="S29" s="17">
        <f>+'[19]PCA-PCF'!$C28</f>
        <v>146.02564833333301</v>
      </c>
      <c r="T29" s="17">
        <f>+'[20]PCA-PCF'!$C28</f>
        <v>138.85228833333301</v>
      </c>
      <c r="U29" s="17">
        <f>+'[21]PCA-PCF'!$C28</f>
        <v>137.21799999999999</v>
      </c>
      <c r="V29" s="17">
        <f>+'[22]PCA-PCF'!$C28</f>
        <v>137.683685</v>
      </c>
      <c r="W29" s="17">
        <f>+'[23]PCA-PCF'!$C28</f>
        <v>130.59810666666701</v>
      </c>
      <c r="X29" s="17">
        <f>+'[24]PCA-PCF'!$C28</f>
        <v>136.43238500000001</v>
      </c>
      <c r="Y29" s="17">
        <f>+'[25]PCA-PCF'!$C28</f>
        <v>135.53036666666699</v>
      </c>
      <c r="Z29" s="17">
        <f>+'[26]PCA-PCF'!$C28</f>
        <v>137.16998333333299</v>
      </c>
      <c r="AA29" s="17">
        <f>+'[27]PCA-PCF'!$C28</f>
        <v>129.44152500000001</v>
      </c>
      <c r="AB29" s="17">
        <f>+'[28]PCA-PCF'!$C28</f>
        <v>124.74614</v>
      </c>
      <c r="AC29" s="17">
        <f>+'[29]PCA-PCF'!$C28</f>
        <v>134.14850000000001</v>
      </c>
      <c r="AD29" s="17">
        <f>+'[30]PCA-PCF'!$C28</f>
        <v>133.12942333333299</v>
      </c>
      <c r="AE29" s="17">
        <f>+'[31]PCA-PCF'!$C28</f>
        <v>131.773053333333</v>
      </c>
      <c r="AF29" s="17">
        <f>+'[32]PCA-PCF'!$C28</f>
        <v>126.336316666667</v>
      </c>
      <c r="AG29" s="17">
        <f>+'[33]PCA-PCF'!$C28</f>
        <v>132.364501666667</v>
      </c>
      <c r="AH29" s="16">
        <v>0.70833333333333304</v>
      </c>
    </row>
    <row r="30" spans="1:108" ht="20.100000000000001" customHeight="1" x14ac:dyDescent="0.25">
      <c r="A30" s="15"/>
      <c r="B30" s="16">
        <v>0.75</v>
      </c>
      <c r="C30" s="17">
        <f>+'[3]PCA-PCF'!$C29</f>
        <v>156.99482</v>
      </c>
      <c r="D30" s="17">
        <f>+'[4]PCA-PCF'!$C29</f>
        <v>162.24119166666699</v>
      </c>
      <c r="E30" s="17">
        <f>+'[5]PCA-PCF'!$C29</f>
        <v>154.6</v>
      </c>
      <c r="F30" s="17">
        <f>+'[6]PCA-PCF'!$C29</f>
        <v>156.95511166666699</v>
      </c>
      <c r="G30" s="17">
        <f>+'[7]PCA-PCF'!$C29</f>
        <v>155.379848333333</v>
      </c>
      <c r="H30" s="17">
        <f>+'[8]PCA-PCF'!$C29</f>
        <v>156.688813333333</v>
      </c>
      <c r="I30" s="17">
        <f>+'[9]PCA-PCF'!$C29</f>
        <v>158.01218666666699</v>
      </c>
      <c r="J30" s="17">
        <f>+'[10]PCA-PCF'!$C29</f>
        <v>154.76</v>
      </c>
      <c r="K30" s="17">
        <f>+'[11]PCA-PCF'!$C29</f>
        <v>155.94708</v>
      </c>
      <c r="L30" s="17">
        <f>+'[12]PCA-PCF'!$C29</f>
        <v>158.48608666666701</v>
      </c>
      <c r="M30" s="17">
        <f>+'[13]PCA-PCF'!$C29</f>
        <v>156.69534833333299</v>
      </c>
      <c r="N30" s="17">
        <f>+'[14]PCA-PCF'!$C29</f>
        <v>153.725216666667</v>
      </c>
      <c r="O30" s="17">
        <f>+'[15]PCA-PCF'!$C29</f>
        <v>147.405888333333</v>
      </c>
      <c r="P30" s="17">
        <f>+'[16]PCA-PCF'!$C29</f>
        <v>150.30159166666701</v>
      </c>
      <c r="Q30" s="17">
        <f>+'[17]PCA-PCF'!$C29</f>
        <v>151.47998000000001</v>
      </c>
      <c r="R30" s="17">
        <f>+'[18]PCA-PCF'!$C29</f>
        <v>151.92221499999999</v>
      </c>
      <c r="S30" s="17">
        <f>+'[19]PCA-PCF'!$C29</f>
        <v>148.649106666667</v>
      </c>
      <c r="T30" s="17">
        <f>+'[20]PCA-PCF'!$C29</f>
        <v>153.04811166666701</v>
      </c>
      <c r="U30" s="17">
        <f>+'[21]PCA-PCF'!$C29</f>
        <v>143.299341666667</v>
      </c>
      <c r="V30" s="17">
        <f>+'[22]PCA-PCF'!$C29</f>
        <v>137.55880833333299</v>
      </c>
      <c r="W30" s="17">
        <f>+'[23]PCA-PCF'!$C29</f>
        <v>137.009606666667</v>
      </c>
      <c r="X30" s="17">
        <f>+'[24]PCA-PCF'!$C29</f>
        <v>136.46509666666699</v>
      </c>
      <c r="Y30" s="17">
        <f>+'[25]PCA-PCF'!$C29</f>
        <v>139.71046833333301</v>
      </c>
      <c r="Z30" s="17">
        <f>+'[26]PCA-PCF'!$C29</f>
        <v>138.19288333333299</v>
      </c>
      <c r="AA30" s="17">
        <f>+'[27]PCA-PCF'!$C29</f>
        <v>137.98087166666701</v>
      </c>
      <c r="AB30" s="17">
        <f>+'[28]PCA-PCF'!$C29</f>
        <v>133.490428333333</v>
      </c>
      <c r="AC30" s="17">
        <f>+'[29]PCA-PCF'!$C29</f>
        <v>136.24258499999999</v>
      </c>
      <c r="AD30" s="17">
        <f>+'[30]PCA-PCF'!$C29</f>
        <v>131.23599999999999</v>
      </c>
      <c r="AE30" s="17">
        <f>+'[31]PCA-PCF'!$C29</f>
        <v>136.69983666666701</v>
      </c>
      <c r="AF30" s="17">
        <f>+'[32]PCA-PCF'!$C29</f>
        <v>124.601291666667</v>
      </c>
      <c r="AG30" s="17">
        <f>+'[33]PCA-PCF'!$C29</f>
        <v>133.43125833333301</v>
      </c>
      <c r="AH30" s="16">
        <v>0.75</v>
      </c>
    </row>
    <row r="31" spans="1:108" ht="20.100000000000001" customHeight="1" x14ac:dyDescent="0.25">
      <c r="A31" s="15"/>
      <c r="B31" s="16">
        <v>0.79166666666666696</v>
      </c>
      <c r="C31" s="17">
        <f>+'[3]PCA-PCF'!$C30</f>
        <v>156.65142499999999</v>
      </c>
      <c r="D31" s="17">
        <f>+'[4]PCA-PCF'!$C30</f>
        <v>157.543871666667</v>
      </c>
      <c r="E31" s="17">
        <f>+'[5]PCA-PCF'!$C30</f>
        <v>158.095718333333</v>
      </c>
      <c r="F31" s="17">
        <f>+'[6]PCA-PCF'!$C30</f>
        <v>162.297728333333</v>
      </c>
      <c r="G31" s="17">
        <f>+'[7]PCA-PCF'!$C30</f>
        <v>155.11429166666699</v>
      </c>
      <c r="H31" s="17">
        <f>+'[8]PCA-PCF'!$C30</f>
        <v>156.53507999999999</v>
      </c>
      <c r="I31" s="17">
        <f>+'[9]PCA-PCF'!$C30</f>
        <v>155.09934166666699</v>
      </c>
      <c r="J31" s="17">
        <f>+'[10]PCA-PCF'!$C30</f>
        <v>154.77509499999999</v>
      </c>
      <c r="K31" s="17">
        <f>+'[11]PCA-PCF'!$C30</f>
        <v>154.76</v>
      </c>
      <c r="L31" s="17">
        <f>+'[12]PCA-PCF'!$C30</f>
        <v>155.155215</v>
      </c>
      <c r="M31" s="17">
        <f>+'[13]PCA-PCF'!$C30</f>
        <v>155.80862500000001</v>
      </c>
      <c r="N31" s="17">
        <f>+'[14]PCA-PCF'!$C30</f>
        <v>156.760748333333</v>
      </c>
      <c r="O31" s="17">
        <f>+'[15]PCA-PCF'!$C30</f>
        <v>149.97947833333299</v>
      </c>
      <c r="P31" s="17">
        <f>+'[16]PCA-PCF'!$C30</f>
        <v>147.786736666667</v>
      </c>
      <c r="Q31" s="17">
        <f>+'[17]PCA-PCF'!$C30</f>
        <v>147.692896666667</v>
      </c>
      <c r="R31" s="17">
        <f>+'[18]PCA-PCF'!$C30</f>
        <v>147.76140333333299</v>
      </c>
      <c r="S31" s="17">
        <f>+'[19]PCA-PCF'!$C30</f>
        <v>151.38138499999999</v>
      </c>
      <c r="T31" s="17">
        <f>+'[20]PCA-PCF'!$C30</f>
        <v>150.307363333333</v>
      </c>
      <c r="U31" s="17">
        <f>+'[21]PCA-PCF'!$C30</f>
        <v>153.14318333333301</v>
      </c>
      <c r="V31" s="17">
        <f>+'[22]PCA-PCF'!$C30</f>
        <v>141.03351333333299</v>
      </c>
      <c r="W31" s="17">
        <f>+'[23]PCA-PCF'!$C30</f>
        <v>137.64206833333299</v>
      </c>
      <c r="X31" s="17">
        <f>+'[24]PCA-PCF'!$C30</f>
        <v>138.368208333333</v>
      </c>
      <c r="Y31" s="17">
        <f>+'[25]PCA-PCF'!$C30</f>
        <v>137.73805666666701</v>
      </c>
      <c r="Z31" s="17">
        <f>+'[26]PCA-PCF'!$C30</f>
        <v>137.95626666666701</v>
      </c>
      <c r="AA31" s="17">
        <f>+'[27]PCA-PCF'!$C30</f>
        <v>137.449951666667</v>
      </c>
      <c r="AB31" s="17">
        <f>+'[28]PCA-PCF'!$C30</f>
        <v>135.91217166666701</v>
      </c>
      <c r="AC31" s="17">
        <f>+'[29]PCA-PCF'!$C30</f>
        <v>135.526438333333</v>
      </c>
      <c r="AD31" s="17">
        <f>+'[30]PCA-PCF'!$C30</f>
        <v>135.46778333333299</v>
      </c>
      <c r="AE31" s="17">
        <f>+'[31]PCA-PCF'!$C30</f>
        <v>134.46269333333299</v>
      </c>
      <c r="AF31" s="17">
        <f>+'[32]PCA-PCF'!$C30</f>
        <v>125.445668333333</v>
      </c>
      <c r="AG31" s="17">
        <f>+'[33]PCA-PCF'!$C30</f>
        <v>136.434396666667</v>
      </c>
      <c r="AH31" s="16">
        <v>0.79166666666666696</v>
      </c>
      <c r="DD31" s="18"/>
    </row>
    <row r="32" spans="1:108" ht="20.100000000000001" customHeight="1" x14ac:dyDescent="0.25">
      <c r="A32" s="15"/>
      <c r="B32" s="16">
        <v>0.83333333333333304</v>
      </c>
      <c r="C32" s="17">
        <f>+'[3]PCA-PCF'!$C31</f>
        <v>156.68517499999999</v>
      </c>
      <c r="D32" s="17">
        <f>+'[4]PCA-PCF'!$C31</f>
        <v>157.56943833333301</v>
      </c>
      <c r="E32" s="17">
        <f>+'[5]PCA-PCF'!$C31</f>
        <v>157.56532999999999</v>
      </c>
      <c r="F32" s="17">
        <f>+'[6]PCA-PCF'!$C31</f>
        <v>157.823778333333</v>
      </c>
      <c r="G32" s="17">
        <f>+'[7]PCA-PCF'!$C31</f>
        <v>154.6</v>
      </c>
      <c r="H32" s="17">
        <f>+'[8]PCA-PCF'!$C31</f>
        <v>154.760138333333</v>
      </c>
      <c r="I32" s="17">
        <f>+'[9]PCA-PCF'!$C31</f>
        <v>155.39288500000001</v>
      </c>
      <c r="J32" s="17">
        <f>+'[10]PCA-PCF'!$C31</f>
        <v>155.489951666667</v>
      </c>
      <c r="K32" s="17">
        <f>+'[11]PCA-PCF'!$C31</f>
        <v>154.76</v>
      </c>
      <c r="L32" s="17">
        <f>+'[12]PCA-PCF'!$C31</f>
        <v>156.17533499999999</v>
      </c>
      <c r="M32" s="17">
        <f>+'[13]PCA-PCF'!$C31</f>
        <v>158.73558666666699</v>
      </c>
      <c r="N32" s="17">
        <f>+'[14]PCA-PCF'!$C31</f>
        <v>156.12196333333301</v>
      </c>
      <c r="O32" s="17">
        <f>+'[15]PCA-PCF'!$C31</f>
        <v>148.11028666666701</v>
      </c>
      <c r="P32" s="17">
        <f>+'[16]PCA-PCF'!$C31</f>
        <v>148.94434166666699</v>
      </c>
      <c r="Q32" s="17">
        <f>+'[17]PCA-PCF'!$C31</f>
        <v>151.03122666666701</v>
      </c>
      <c r="R32" s="17">
        <f>+'[18]PCA-PCF'!$C31</f>
        <v>153.283445</v>
      </c>
      <c r="S32" s="17">
        <f>+'[19]PCA-PCF'!$C31</f>
        <v>148.23656500000001</v>
      </c>
      <c r="T32" s="17">
        <f>+'[20]PCA-PCF'!$C31</f>
        <v>151.41085333333299</v>
      </c>
      <c r="U32" s="17">
        <f>+'[21]PCA-PCF'!$C31</f>
        <v>150.65947333333301</v>
      </c>
      <c r="V32" s="17">
        <f>+'[22]PCA-PCF'!$C31</f>
        <v>132.602386666667</v>
      </c>
      <c r="W32" s="17">
        <f>+'[23]PCA-PCF'!$C31</f>
        <v>140.22822833333299</v>
      </c>
      <c r="X32" s="17">
        <f>+'[24]PCA-PCF'!$C31</f>
        <v>139.145591666667</v>
      </c>
      <c r="Y32" s="17">
        <f>+'[25]PCA-PCF'!$C31</f>
        <v>139.31781833333301</v>
      </c>
      <c r="Z32" s="17">
        <f>+'[26]PCA-PCF'!$C31</f>
        <v>138.05796000000001</v>
      </c>
      <c r="AA32" s="17">
        <f>+'[27]PCA-PCF'!$C31</f>
        <v>137.40349166666701</v>
      </c>
      <c r="AB32" s="17">
        <f>+'[28]PCA-PCF'!$C31</f>
        <v>128.506043333333</v>
      </c>
      <c r="AC32" s="17">
        <f>+'[29]PCA-PCF'!$C31</f>
        <v>134.46336333333301</v>
      </c>
      <c r="AD32" s="17">
        <f>+'[30]PCA-PCF'!$C31</f>
        <v>132.12327666666701</v>
      </c>
      <c r="AE32" s="17">
        <f>+'[31]PCA-PCF'!$C31</f>
        <v>135.16124500000001</v>
      </c>
      <c r="AF32" s="17">
        <f>+'[32]PCA-PCF'!$C31</f>
        <v>126.865491666667</v>
      </c>
      <c r="AG32" s="17">
        <f>+'[33]PCA-PCF'!$C31</f>
        <v>136.279551666667</v>
      </c>
      <c r="AH32" s="16">
        <v>0.83333333333333304</v>
      </c>
    </row>
    <row r="33" spans="1:62" ht="20.100000000000001" customHeight="1" x14ac:dyDescent="0.25">
      <c r="A33" s="15"/>
      <c r="B33" s="16">
        <v>0.875</v>
      </c>
      <c r="C33" s="17">
        <f>+'[3]PCA-PCF'!$C32</f>
        <v>159.10460166666701</v>
      </c>
      <c r="D33" s="17">
        <f>+'[4]PCA-PCF'!$C32</f>
        <v>161.70286666666701</v>
      </c>
      <c r="E33" s="17">
        <f>+'[5]PCA-PCF'!$C32</f>
        <v>160.921011666667</v>
      </c>
      <c r="F33" s="17">
        <f>+'[6]PCA-PCF'!$C32</f>
        <v>155.91094833333401</v>
      </c>
      <c r="G33" s="17">
        <f>+'[7]PCA-PCF'!$C32</f>
        <v>154.6</v>
      </c>
      <c r="H33" s="17">
        <f>+'[8]PCA-PCF'!$C32</f>
        <v>158.10548666666699</v>
      </c>
      <c r="I33" s="17">
        <f>+'[9]PCA-PCF'!$C32</f>
        <v>156.25551666666701</v>
      </c>
      <c r="J33" s="17">
        <f>+'[10]PCA-PCF'!$C32</f>
        <v>158.880281666667</v>
      </c>
      <c r="K33" s="17">
        <f>+'[11]PCA-PCF'!$C32</f>
        <v>159.581785</v>
      </c>
      <c r="L33" s="17">
        <f>+'[12]PCA-PCF'!$C32</f>
        <v>158.21688166666701</v>
      </c>
      <c r="M33" s="17">
        <f>+'[13]PCA-PCF'!$C32</f>
        <v>156.12621833333299</v>
      </c>
      <c r="N33" s="17">
        <f>+'[14]PCA-PCF'!$C32</f>
        <v>146.943906666667</v>
      </c>
      <c r="O33" s="17">
        <f>+'[15]PCA-PCF'!$C32</f>
        <v>144.38223833333299</v>
      </c>
      <c r="P33" s="17">
        <f>+'[16]PCA-PCF'!$C32</f>
        <v>150.735795</v>
      </c>
      <c r="Q33" s="17">
        <f>+'[17]PCA-PCF'!$C32</f>
        <v>157.72439666666699</v>
      </c>
      <c r="R33" s="17">
        <f>+'[18]PCA-PCF'!$C32</f>
        <v>140.97558333333299</v>
      </c>
      <c r="S33" s="17">
        <f>+'[19]PCA-PCF'!$C32</f>
        <v>147.40473</v>
      </c>
      <c r="T33" s="17">
        <f>+'[20]PCA-PCF'!$C32</f>
        <v>151.05969166666699</v>
      </c>
      <c r="U33" s="17">
        <f>+'[21]PCA-PCF'!$C32</f>
        <v>144.02199999999999</v>
      </c>
      <c r="V33" s="17">
        <f>+'[22]PCA-PCF'!$C32</f>
        <v>132.052696666667</v>
      </c>
      <c r="W33" s="17">
        <f>+'[23]PCA-PCF'!$C32</f>
        <v>142.07298666666699</v>
      </c>
      <c r="X33" s="17">
        <f>+'[24]PCA-PCF'!$C32</f>
        <v>140.79055333333301</v>
      </c>
      <c r="Y33" s="17">
        <f>+'[25]PCA-PCF'!$C32</f>
        <v>143.94420833333299</v>
      </c>
      <c r="Z33" s="17">
        <f>+'[26]PCA-PCF'!$C32</f>
        <v>138.873245</v>
      </c>
      <c r="AA33" s="17">
        <f>+'[27]PCA-PCF'!$C32</f>
        <v>131.98422666666701</v>
      </c>
      <c r="AB33" s="17">
        <f>+'[28]PCA-PCF'!$C32</f>
        <v>131.998138333333</v>
      </c>
      <c r="AC33" s="17">
        <f>+'[29]PCA-PCF'!$C32</f>
        <v>137.71059666666699</v>
      </c>
      <c r="AD33" s="17">
        <f>+'[30]PCA-PCF'!$C32</f>
        <v>134.83322999999999</v>
      </c>
      <c r="AE33" s="17">
        <f>+'[31]PCA-PCF'!$C32</f>
        <v>133.64546000000001</v>
      </c>
      <c r="AF33" s="17">
        <f>+'[32]PCA-PCF'!$C32</f>
        <v>126.33554833333299</v>
      </c>
      <c r="AG33" s="17">
        <f>+'[33]PCA-PCF'!$C32</f>
        <v>132.443058333333</v>
      </c>
      <c r="AH33" s="16">
        <v>0.875</v>
      </c>
    </row>
    <row r="34" spans="1:62" ht="20.100000000000001" customHeight="1" x14ac:dyDescent="0.25">
      <c r="A34" s="15"/>
      <c r="B34" s="16">
        <v>0.91666666666666696</v>
      </c>
      <c r="C34" s="17">
        <f>+'[3]PCA-PCF'!$C33</f>
        <v>159.399483333333</v>
      </c>
      <c r="D34" s="17">
        <f>+'[4]PCA-PCF'!$C33</f>
        <v>156.49469666666701</v>
      </c>
      <c r="E34" s="17">
        <f>+'[5]PCA-PCF'!$C33</f>
        <v>146.91597999999999</v>
      </c>
      <c r="F34" s="17">
        <f>+'[6]PCA-PCF'!$C33</f>
        <v>148.74485000000001</v>
      </c>
      <c r="G34" s="17">
        <f>+'[7]PCA-PCF'!$C33</f>
        <v>149.60798666666699</v>
      </c>
      <c r="H34" s="17">
        <f>+'[8]PCA-PCF'!$C33</f>
        <v>158.13183000000001</v>
      </c>
      <c r="I34" s="17">
        <f>+'[9]PCA-PCF'!$C33</f>
        <v>159.16131166666699</v>
      </c>
      <c r="J34" s="17">
        <f>+'[10]PCA-PCF'!$C33</f>
        <v>153.00532000000001</v>
      </c>
      <c r="K34" s="17">
        <f>+'[11]PCA-PCF'!$C33</f>
        <v>153.29636333333301</v>
      </c>
      <c r="L34" s="17">
        <f>+'[12]PCA-PCF'!$C33</f>
        <v>150.64189999999999</v>
      </c>
      <c r="M34" s="17">
        <f>+'[13]PCA-PCF'!$C33</f>
        <v>150.92060000000001</v>
      </c>
      <c r="N34" s="17">
        <f>+'[14]PCA-PCF'!$C33</f>
        <v>148.38089833333299</v>
      </c>
      <c r="O34" s="17">
        <f>+'[15]PCA-PCF'!$C33</f>
        <v>139.33546999999999</v>
      </c>
      <c r="P34" s="17">
        <f>+'[16]PCA-PCF'!$C33</f>
        <v>146.52645166666699</v>
      </c>
      <c r="Q34" s="17">
        <f>+'[17]PCA-PCF'!$C33</f>
        <v>153.52784666666699</v>
      </c>
      <c r="R34" s="17">
        <f>+'[18]PCA-PCF'!$C33</f>
        <v>139.69032999999999</v>
      </c>
      <c r="S34" s="17">
        <f>+'[19]PCA-PCF'!$C33</f>
        <v>144.59882999999999</v>
      </c>
      <c r="T34" s="17">
        <f>+'[20]PCA-PCF'!$C33</f>
        <v>140.87285666666699</v>
      </c>
      <c r="U34" s="17">
        <f>+'[21]PCA-PCF'!$C33</f>
        <v>144.38566333333301</v>
      </c>
      <c r="V34" s="17">
        <f>+'[22]PCA-PCF'!$C33</f>
        <v>134.38253333333299</v>
      </c>
      <c r="W34" s="17">
        <f>+'[23]PCA-PCF'!$C33</f>
        <v>129.72910666666701</v>
      </c>
      <c r="X34" s="17">
        <f>+'[24]PCA-PCF'!$C33</f>
        <v>130.999506666667</v>
      </c>
      <c r="Y34" s="17">
        <f>+'[25]PCA-PCF'!$C33</f>
        <v>131.40742166666701</v>
      </c>
      <c r="Z34" s="17">
        <f>+'[26]PCA-PCF'!$C33</f>
        <v>133.19786500000001</v>
      </c>
      <c r="AA34" s="17">
        <f>+'[27]PCA-PCF'!$C33</f>
        <v>130.88149166666699</v>
      </c>
      <c r="AB34" s="17">
        <f>+'[28]PCA-PCF'!$C33</f>
        <v>128.50359166666701</v>
      </c>
      <c r="AC34" s="17">
        <f>+'[29]PCA-PCF'!$C33</f>
        <v>129.59636333333299</v>
      </c>
      <c r="AD34" s="17">
        <f>+'[30]PCA-PCF'!$C33</f>
        <v>126.579601666667</v>
      </c>
      <c r="AE34" s="17">
        <f>+'[31]PCA-PCF'!$C33</f>
        <v>129.02977999999999</v>
      </c>
      <c r="AF34" s="17">
        <f>+'[32]PCA-PCF'!$C33</f>
        <v>127.478683333333</v>
      </c>
      <c r="AG34" s="17">
        <f>+'[33]PCA-PCF'!$C33</f>
        <v>128.45771666666701</v>
      </c>
      <c r="AH34" s="16">
        <v>0.91666666666666696</v>
      </c>
    </row>
    <row r="35" spans="1:62" ht="20.100000000000001" customHeight="1" x14ac:dyDescent="0.25">
      <c r="A35" s="15"/>
      <c r="B35" s="16">
        <v>0.95833333333333304</v>
      </c>
      <c r="C35" s="17">
        <f>+'[3]PCA-PCF'!$C34</f>
        <v>145.32641000000001</v>
      </c>
      <c r="D35" s="17">
        <f>+'[4]PCA-PCF'!$C34</f>
        <v>152.71748333333301</v>
      </c>
      <c r="E35" s="17">
        <f>+'[5]PCA-PCF'!$C34</f>
        <v>148.48389666666699</v>
      </c>
      <c r="F35" s="17">
        <f>+'[6]PCA-PCF'!$C34</f>
        <v>148.75835499999999</v>
      </c>
      <c r="G35" s="17">
        <f>+'[7]PCA-PCF'!$C34</f>
        <v>147.86699166666699</v>
      </c>
      <c r="H35" s="17">
        <f>+'[8]PCA-PCF'!$C34</f>
        <v>154.837328333334</v>
      </c>
      <c r="I35" s="17">
        <f>+'[9]PCA-PCF'!$C34</f>
        <v>147.99752333333299</v>
      </c>
      <c r="J35" s="17">
        <f>+'[10]PCA-PCF'!$C34</f>
        <v>144.60589999999999</v>
      </c>
      <c r="K35" s="17">
        <f>+'[11]PCA-PCF'!$C34</f>
        <v>146.40717333333299</v>
      </c>
      <c r="L35" s="17">
        <f>+'[12]PCA-PCF'!$C34</f>
        <v>146.96775500000001</v>
      </c>
      <c r="M35" s="17">
        <f>+'[13]PCA-PCF'!$C34</f>
        <v>147.88367833333299</v>
      </c>
      <c r="N35" s="17">
        <f>+'[14]PCA-PCF'!$C34</f>
        <v>143.864833333333</v>
      </c>
      <c r="O35" s="17">
        <f>+'[15]PCA-PCF'!$C34</f>
        <v>139.74238</v>
      </c>
      <c r="P35" s="17">
        <f>+'[16]PCA-PCF'!$C34</f>
        <v>139.793113333333</v>
      </c>
      <c r="Q35" s="17">
        <f>+'[17]PCA-PCF'!$C34</f>
        <v>140.566033333333</v>
      </c>
      <c r="R35" s="17">
        <f>+'[18]PCA-PCF'!$C34</f>
        <v>140.03365333333301</v>
      </c>
      <c r="S35" s="17">
        <f>+'[19]PCA-PCF'!$C34</f>
        <v>141.290468333333</v>
      </c>
      <c r="T35" s="17">
        <f>+'[20]PCA-PCF'!$C34</f>
        <v>140.72940333333301</v>
      </c>
      <c r="U35" s="17">
        <f>+'[21]PCA-PCF'!$C34</f>
        <v>144.569893333333</v>
      </c>
      <c r="V35" s="17">
        <f>+'[22]PCA-PCF'!$C34</f>
        <v>132.523461666667</v>
      </c>
      <c r="W35" s="17">
        <f>+'[23]PCA-PCF'!$C34</f>
        <v>129.48944666666699</v>
      </c>
      <c r="X35" s="17">
        <f>+'[24]PCA-PCF'!$C34</f>
        <v>130.157588333333</v>
      </c>
      <c r="Y35" s="17">
        <f>+'[25]PCA-PCF'!$C34</f>
        <v>129.97776833333299</v>
      </c>
      <c r="Z35" s="17">
        <f>+'[26]PCA-PCF'!$C34</f>
        <v>131.26599833333299</v>
      </c>
      <c r="AA35" s="17">
        <f>+'[27]PCA-PCF'!$C34</f>
        <v>127.32107499999999</v>
      </c>
      <c r="AB35" s="17">
        <f>+'[28]PCA-PCF'!$C34</f>
        <v>125.236833333333</v>
      </c>
      <c r="AC35" s="17">
        <f>+'[29]PCA-PCF'!$C34</f>
        <v>127.05500499999999</v>
      </c>
      <c r="AD35" s="17">
        <f>+'[30]PCA-PCF'!$C34</f>
        <v>126.607545</v>
      </c>
      <c r="AE35" s="17">
        <f>+'[31]PCA-PCF'!$C34</f>
        <v>120.024126666667</v>
      </c>
      <c r="AF35" s="17">
        <f>+'[32]PCA-PCF'!$C34</f>
        <v>120.152043333333</v>
      </c>
      <c r="AG35" s="17">
        <f>+'[33]PCA-PCF'!$C34</f>
        <v>121.208738333333</v>
      </c>
      <c r="AH35" s="16">
        <v>0.95833333333333304</v>
      </c>
    </row>
    <row r="36" spans="1:62" ht="20.100000000000001" customHeight="1" x14ac:dyDescent="0.25">
      <c r="A36" s="15"/>
      <c r="B36" s="19" t="s">
        <v>3</v>
      </c>
      <c r="C36" s="17">
        <f>+'[3]PCA-PCF'!$C35</f>
        <v>145.939551666667</v>
      </c>
      <c r="D36" s="17">
        <f>+'[4]PCA-PCF'!$C35</f>
        <v>150.69147166666701</v>
      </c>
      <c r="E36" s="17">
        <f>+'[5]PCA-PCF'!$C35</f>
        <v>145.12324333333299</v>
      </c>
      <c r="F36" s="17">
        <f>+'[6]PCA-PCF'!$C35</f>
        <v>145.8323</v>
      </c>
      <c r="G36" s="17">
        <f>+'[7]PCA-PCF'!$C35</f>
        <v>145.8323</v>
      </c>
      <c r="H36" s="17">
        <f>+'[8]PCA-PCF'!$C35</f>
        <v>146.14715333333299</v>
      </c>
      <c r="I36" s="17">
        <f>+'[9]PCA-PCF'!$C35</f>
        <v>146.451345</v>
      </c>
      <c r="J36" s="17">
        <f>+'[10]PCA-PCF'!$C35</f>
        <v>146.13235666666699</v>
      </c>
      <c r="K36" s="17">
        <f>+'[11]PCA-PCF'!$C35</f>
        <v>144.89374333333299</v>
      </c>
      <c r="L36" s="17">
        <f>+'[12]PCA-PCF'!$C35</f>
        <v>147.637486666667</v>
      </c>
      <c r="M36" s="17">
        <f>+'[13]PCA-PCF'!$C35</f>
        <v>147.94942166666701</v>
      </c>
      <c r="N36" s="17">
        <f>+'[14]PCA-PCF'!$C35</f>
        <v>143.83000000000001</v>
      </c>
      <c r="O36" s="17">
        <f>+'[15]PCA-PCF'!$C35</f>
        <v>137.69137000000001</v>
      </c>
      <c r="P36" s="17">
        <f>+'[16]PCA-PCF'!$C35</f>
        <v>140.12155833333301</v>
      </c>
      <c r="Q36" s="17">
        <f>+'[17]PCA-PCF'!$C35</f>
        <v>137.14909</v>
      </c>
      <c r="R36" s="17">
        <f>+'[18]PCA-PCF'!$C35</f>
        <v>137.00844833333301</v>
      </c>
      <c r="S36" s="17">
        <f>+'[19]PCA-PCF'!$C35</f>
        <v>136.74594999999999</v>
      </c>
      <c r="T36" s="17">
        <f>+'[20]PCA-PCF'!$C35</f>
        <v>136.20268833333299</v>
      </c>
      <c r="U36" s="17">
        <f>+'[21]PCA-PCF'!$C35</f>
        <v>136.40108499999999</v>
      </c>
      <c r="V36" s="17">
        <f>+'[22]PCA-PCF'!$C35</f>
        <v>127.4064</v>
      </c>
      <c r="W36" s="17">
        <f>+'[23]PCA-PCF'!$C35</f>
        <v>128.47293999999999</v>
      </c>
      <c r="X36" s="17">
        <f>+'[24]PCA-PCF'!$C35</f>
        <v>124.684086666667</v>
      </c>
      <c r="Y36" s="17">
        <f>+'[25]PCA-PCF'!$C35</f>
        <v>129.81362833333301</v>
      </c>
      <c r="Z36" s="17">
        <f>+'[26]PCA-PCF'!$C35</f>
        <v>122.359513333333</v>
      </c>
      <c r="AA36" s="17">
        <f>+'[27]PCA-PCF'!$C35</f>
        <v>123.08994</v>
      </c>
      <c r="AB36" s="17">
        <f>+'[28]PCA-PCF'!$C35</f>
        <v>126.71242833333299</v>
      </c>
      <c r="AC36" s="17">
        <f>+'[29]PCA-PCF'!$C35</f>
        <v>122.72924500000001</v>
      </c>
      <c r="AD36" s="17">
        <f>+'[30]PCA-PCF'!$C35</f>
        <v>120.527323333333</v>
      </c>
      <c r="AE36" s="17">
        <f>+'[31]PCA-PCF'!$C35</f>
        <v>120.786708333333</v>
      </c>
      <c r="AF36" s="17">
        <f>+'[32]PCA-PCF'!$C35</f>
        <v>120.108386666667</v>
      </c>
      <c r="AG36" s="17">
        <f>+'[33]PCA-PCF'!$C35</f>
        <v>119.91442833333301</v>
      </c>
      <c r="AH36" s="19" t="s">
        <v>3</v>
      </c>
    </row>
    <row r="37" spans="1:62" x14ac:dyDescent="0.25">
      <c r="B37" s="20"/>
      <c r="C37" s="21">
        <f>SUM(C13:C36)-[2]Sheet1!C$29</f>
        <v>0</v>
      </c>
      <c r="D37" s="21">
        <f>SUM(D13:D36)-[2]Sheet1!D$29</f>
        <v>0</v>
      </c>
      <c r="E37" s="21">
        <f>SUM(E13:E36)-[2]Sheet1!E$29</f>
        <v>0</v>
      </c>
      <c r="F37" s="21">
        <f>SUM(F13:F36)-[2]Sheet1!F$29</f>
        <v>0</v>
      </c>
      <c r="G37" s="21">
        <f>SUM(G13:G36)-[2]Sheet1!G$29</f>
        <v>0</v>
      </c>
      <c r="H37" s="21">
        <f>SUM(H13:H36)-[2]Sheet1!H$29</f>
        <v>0</v>
      </c>
      <c r="I37" s="21">
        <f>SUM(I13:I36)-[2]Sheet1!I$29</f>
        <v>0</v>
      </c>
      <c r="J37" s="21">
        <f>SUM(J13:J36)-[2]Sheet1!J$29</f>
        <v>0</v>
      </c>
      <c r="K37" s="21">
        <f>SUM(K13:K36)-[2]Sheet1!K$29</f>
        <v>0</v>
      </c>
      <c r="L37" s="21">
        <f>SUM(L13:L36)-[2]Sheet1!L$29</f>
        <v>0</v>
      </c>
      <c r="M37" s="21">
        <f>SUM(M13:M36)-[2]Sheet1!M$29</f>
        <v>0</v>
      </c>
      <c r="N37" s="21">
        <f>SUM(N13:N36)-[2]Sheet1!N$29</f>
        <v>0</v>
      </c>
      <c r="O37" s="21">
        <f>SUM(O13:O36)-[2]Sheet1!O$29</f>
        <v>0</v>
      </c>
      <c r="P37" s="21">
        <f>SUM(P13:P36)-[2]Sheet1!P$29</f>
        <v>0</v>
      </c>
      <c r="Q37" s="21">
        <f>SUM(Q13:Q36)-[2]Sheet1!Q$29</f>
        <v>0</v>
      </c>
      <c r="R37" s="21">
        <f>SUM(R13:R36)-[2]Sheet1!R$29</f>
        <v>0</v>
      </c>
      <c r="S37" s="21">
        <f>SUM(S13:S36)-[2]Sheet1!S$29</f>
        <v>0</v>
      </c>
      <c r="T37" s="21">
        <f>SUM(T13:T36)-[2]Sheet1!T$29</f>
        <v>0</v>
      </c>
      <c r="U37" s="21">
        <f>SUM(U13:U36)-[2]Sheet1!U$29</f>
        <v>0</v>
      </c>
      <c r="V37" s="21">
        <f>SUM(V13:V36)-[2]Sheet1!V$29</f>
        <v>0</v>
      </c>
      <c r="W37" s="21">
        <f>SUM(W13:W36)-[2]Sheet1!W$29</f>
        <v>0</v>
      </c>
      <c r="X37" s="21">
        <f>SUM(X13:X36)-[2]Sheet1!X$29</f>
        <v>0</v>
      </c>
      <c r="Y37" s="21">
        <f>SUM(Y13:Y36)-[2]Sheet1!Y$29</f>
        <v>0</v>
      </c>
      <c r="Z37" s="21">
        <f>SUM(Z13:Z36)-[2]Sheet1!Z$29</f>
        <v>0</v>
      </c>
      <c r="AA37" s="21">
        <f>SUM(AA13:AA36)-[2]Sheet1!AA$29</f>
        <v>0</v>
      </c>
      <c r="AB37" s="21">
        <f>SUM(AB13:AB36)-[2]Sheet1!AB$29</f>
        <v>0</v>
      </c>
      <c r="AC37" s="21">
        <f>SUM(AC13:AC36)-[2]Sheet1!AC$29</f>
        <v>0</v>
      </c>
      <c r="AD37" s="21">
        <f>SUM(AD13:AD36)-[2]Sheet1!AD$29</f>
        <v>0</v>
      </c>
      <c r="AE37" s="21">
        <f>SUM(AE13:AE36)-[2]Sheet1!AE$29</f>
        <v>0</v>
      </c>
      <c r="AF37" s="21">
        <f>SUM(AF13:AF36)-[2]Sheet1!AF$29</f>
        <v>0</v>
      </c>
      <c r="AG37" s="21">
        <f>SUM(AG13:AG36)-[2]Sheet1!AG$29</f>
        <v>0</v>
      </c>
    </row>
    <row r="38" spans="1:62" ht="20.100000000000001" customHeight="1" x14ac:dyDescent="0.25"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</row>
    <row r="39" spans="1:62" ht="18.75" x14ac:dyDescent="0.25">
      <c r="B39" s="8" t="s">
        <v>4</v>
      </c>
      <c r="C39" s="20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</row>
    <row r="40" spans="1:62" x14ac:dyDescent="0.25">
      <c r="B40" s="23"/>
      <c r="C40" s="20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</row>
    <row r="41" spans="1:62" ht="13.5" customHeight="1" x14ac:dyDescent="0.25">
      <c r="B41" s="23"/>
      <c r="C41" s="14">
        <f>+[34]Sheet1!$B$10</f>
        <v>41913</v>
      </c>
      <c r="D41" s="14">
        <f>+[35]Sheet1!$B$10</f>
        <v>41914</v>
      </c>
      <c r="E41" s="14">
        <f>+[36]Sheet1!$B$10</f>
        <v>41915</v>
      </c>
      <c r="F41" s="14">
        <f>+[37]Sheet1!$B$10</f>
        <v>41916</v>
      </c>
      <c r="G41" s="14">
        <f>+[38]Sheet1!$B$10</f>
        <v>41917</v>
      </c>
      <c r="H41" s="14">
        <f>+[39]Sheet1!$B$10</f>
        <v>41918</v>
      </c>
      <c r="I41" s="14">
        <f>+[40]Sheet1!$B$10</f>
        <v>41919</v>
      </c>
      <c r="J41" s="14">
        <f>+[41]Sheet1!$B$10</f>
        <v>41920</v>
      </c>
      <c r="K41" s="14">
        <f>+[42]Sheet1!$B$10</f>
        <v>41921</v>
      </c>
      <c r="L41" s="14">
        <f>+[43]Sheet1!$B$10</f>
        <v>41922</v>
      </c>
      <c r="M41" s="14">
        <f>+[44]Sheet1!$B$10</f>
        <v>41923</v>
      </c>
      <c r="N41" s="14">
        <f>+[45]Sheet1!$B$10</f>
        <v>41924</v>
      </c>
      <c r="O41" s="14">
        <f>+[46]Sheet1!$B$10</f>
        <v>41925</v>
      </c>
      <c r="P41" s="14">
        <f>+[47]Sheet1!$B$10</f>
        <v>41926</v>
      </c>
      <c r="Q41" s="14">
        <f>+[48]Sheet1!$B$10</f>
        <v>41927</v>
      </c>
      <c r="R41" s="14">
        <f>+[49]Sheet1!$B$10</f>
        <v>41928</v>
      </c>
      <c r="S41" s="14">
        <f>+[50]Sheet1!$B$10</f>
        <v>41929</v>
      </c>
      <c r="T41" s="14">
        <f>+[51]Sheet1!$B$10</f>
        <v>41930</v>
      </c>
      <c r="U41" s="14">
        <f>+[52]Sheet1!$B$10</f>
        <v>41931</v>
      </c>
      <c r="V41" s="14">
        <f>+[53]Sheet1!$B$10</f>
        <v>41932</v>
      </c>
      <c r="W41" s="14">
        <f>+[54]Sheet1!$B$10</f>
        <v>41933</v>
      </c>
      <c r="X41" s="14">
        <f>+[55]Sheet1!$B$10</f>
        <v>41934</v>
      </c>
      <c r="Y41" s="14">
        <f>+[56]Sheet1!$B$10</f>
        <v>41935</v>
      </c>
      <c r="Z41" s="14">
        <f>+[57]Sheet1!$B$10</f>
        <v>41936</v>
      </c>
      <c r="AA41" s="14">
        <f>+[58]Sheet1!$B$10</f>
        <v>41937</v>
      </c>
      <c r="AB41" s="14">
        <f>+[59]Sheet1!$B$10</f>
        <v>41938</v>
      </c>
      <c r="AC41" s="14">
        <f>+[60]Sheet1!$B$10</f>
        <v>41939</v>
      </c>
      <c r="AD41" s="14">
        <f>+[61]Sheet1!$B$10</f>
        <v>41940</v>
      </c>
      <c r="AE41" s="14">
        <f>+[62]Sheet1!$B$10</f>
        <v>41941</v>
      </c>
      <c r="AF41" s="14">
        <f>+[63]Sheet1!$B$10</f>
        <v>41942</v>
      </c>
      <c r="AG41" s="14">
        <f>+[64]Sheet1!$B$10</f>
        <v>41943</v>
      </c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</row>
    <row r="42" spans="1:62" s="24" customFormat="1" ht="19.5" customHeight="1" x14ac:dyDescent="0.25">
      <c r="B42" s="25" t="s">
        <v>5</v>
      </c>
      <c r="C42" s="17">
        <f>+[34]Sheet1!$N$110</f>
        <v>0.5</v>
      </c>
      <c r="D42" s="17">
        <f>+[35]Sheet1!$N$110</f>
        <v>0.5</v>
      </c>
      <c r="E42" s="17">
        <f>+[36]Sheet1!$N$110</f>
        <v>0.5</v>
      </c>
      <c r="F42" s="17">
        <f>+[37]Sheet1!$N$110</f>
        <v>0.5</v>
      </c>
      <c r="G42" s="17">
        <f>+[38]Sheet1!$N$110</f>
        <v>0.5</v>
      </c>
      <c r="H42" s="17">
        <f>+[39]Sheet1!$N$110</f>
        <v>0.5</v>
      </c>
      <c r="I42" s="17">
        <f>+[40]Sheet1!$N$110</f>
        <v>0.5</v>
      </c>
      <c r="J42" s="17">
        <f>+[41]Sheet1!$N$110</f>
        <v>190</v>
      </c>
      <c r="K42" s="17">
        <f>+[42]Sheet1!$N$110</f>
        <v>0.5</v>
      </c>
      <c r="L42" s="17">
        <f>+[43]Sheet1!$N$110</f>
        <v>0.5</v>
      </c>
      <c r="M42" s="17">
        <f>+[44]Sheet1!$N$110</f>
        <v>214.5</v>
      </c>
      <c r="N42" s="17">
        <f>+[45]Sheet1!$N$110</f>
        <v>214.5</v>
      </c>
      <c r="O42" s="17">
        <f>+[46]Sheet1!$N$110</f>
        <v>214.5</v>
      </c>
      <c r="P42" s="17">
        <f>+[47]Sheet1!$N$110</f>
        <v>214.5</v>
      </c>
      <c r="Q42" s="17">
        <f>+[48]Sheet1!$N$110</f>
        <v>190</v>
      </c>
      <c r="R42" s="17">
        <f>+[49]Sheet1!$N$110</f>
        <v>0.5</v>
      </c>
      <c r="S42" s="17">
        <f>+[50]Sheet1!$N$110</f>
        <v>0.5</v>
      </c>
      <c r="T42" s="17">
        <f>+[51]Sheet1!$N$110</f>
        <v>0.5</v>
      </c>
      <c r="U42" s="17">
        <f>+[52]Sheet1!$N$110</f>
        <v>0.5</v>
      </c>
      <c r="V42" s="17">
        <f>+[53]Sheet1!$N$110</f>
        <v>0.5</v>
      </c>
      <c r="W42" s="17">
        <f>+[54]Sheet1!$N$110</f>
        <v>190</v>
      </c>
      <c r="X42" s="17">
        <f>+[55]Sheet1!$N$110</f>
        <v>190</v>
      </c>
      <c r="Y42" s="17">
        <f>+[56]Sheet1!$N$110</f>
        <v>0.5</v>
      </c>
      <c r="Z42" s="17">
        <f>+[57]Sheet1!$N$110</f>
        <v>0.5</v>
      </c>
      <c r="AA42" s="17">
        <f>+[58]Sheet1!$N$110</f>
        <v>0.5</v>
      </c>
      <c r="AB42" s="17">
        <f>+[59]Sheet1!$N$110</f>
        <v>0.5</v>
      </c>
      <c r="AC42" s="17">
        <f>+[60]Sheet1!$N$110</f>
        <v>0.5</v>
      </c>
      <c r="AD42" s="17">
        <f>+[61]Sheet1!$N$110</f>
        <v>0.5</v>
      </c>
      <c r="AE42" s="17">
        <f>+[62]Sheet1!$N$110</f>
        <v>0.5</v>
      </c>
      <c r="AF42" s="17">
        <f>+[63]Sheet1!$N$110</f>
        <v>0.5</v>
      </c>
      <c r="AG42" s="17">
        <f>+[64]Sheet1!$N$110</f>
        <v>0.5</v>
      </c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</row>
    <row r="43" spans="1:62" x14ac:dyDescent="0.25">
      <c r="B43" s="23"/>
      <c r="C43" s="20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</row>
    <row r="44" spans="1:62" x14ac:dyDescent="0.25">
      <c r="B44" s="23"/>
      <c r="C44" s="20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</row>
    <row r="45" spans="1:62" x14ac:dyDescent="0.25">
      <c r="B45" s="26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</row>
    <row r="46" spans="1:62" ht="18.75" x14ac:dyDescent="0.25">
      <c r="B46" s="8" t="s">
        <v>6</v>
      </c>
      <c r="C46" s="20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</row>
    <row r="47" spans="1:62" x14ac:dyDescent="0.25"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</row>
    <row r="48" spans="1:62" x14ac:dyDescent="0.25">
      <c r="E48" s="27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</row>
    <row r="49" spans="2:62" x14ac:dyDescent="0.25">
      <c r="B49" s="25" t="s">
        <v>5</v>
      </c>
      <c r="C49" s="28" t="s">
        <v>7</v>
      </c>
      <c r="D49" s="25" t="s">
        <v>8</v>
      </c>
      <c r="E49" s="25" t="s">
        <v>9</v>
      </c>
      <c r="F49" s="25" t="s">
        <v>9</v>
      </c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</row>
    <row r="50" spans="2:62" x14ac:dyDescent="0.25">
      <c r="B50" s="29" t="s">
        <v>10</v>
      </c>
      <c r="C50" s="17">
        <f>MAX($C$13:$AG$36)</f>
        <v>162.297728333333</v>
      </c>
      <c r="D50" s="17">
        <f>MIN($C$13:$AG$36)</f>
        <v>105.33329999999999</v>
      </c>
      <c r="E50" s="17">
        <f>+[1]LIQUIDAC!BV288/[1]LIQUIDAC!BU288</f>
        <v>108.96041651814467</v>
      </c>
      <c r="F50" s="17">
        <f>AVERAGE($C$13:$AG$36)</f>
        <v>140.68410139336913</v>
      </c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</row>
    <row r="51" spans="2:62" x14ac:dyDescent="0.25">
      <c r="B51" s="29" t="s">
        <v>11</v>
      </c>
      <c r="C51" s="17">
        <f>MAX($C$42:$AG$42)</f>
        <v>214.5</v>
      </c>
      <c r="D51" s="17">
        <f>MIN($C$42:$AG$42)</f>
        <v>0.5</v>
      </c>
      <c r="E51" s="17">
        <f>[1]LIQUIDAC!BV290/[1]LIQUIDAC!BU290</f>
        <v>148.23229835635746</v>
      </c>
      <c r="F51" s="17">
        <f>AVERAGE($C$42:$AG$42)</f>
        <v>52.564516129032256</v>
      </c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</row>
    <row r="52" spans="2:62" x14ac:dyDescent="0.25">
      <c r="B52" s="23"/>
      <c r="C52" s="20"/>
      <c r="E52" s="27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</row>
    <row r="53" spans="2:62" x14ac:dyDescent="0.25">
      <c r="B53" s="23"/>
      <c r="C53" s="20"/>
      <c r="E53" s="27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</row>
  </sheetData>
  <sheetProtection password="8891" sheet="1" objects="1" scenarios="1"/>
  <conditionalFormatting sqref="C11:Q11">
    <cfRule type="cellIs" dxfId="20" priority="17" stopIfTrue="1" operator="equal">
      <formula>TRUNC(C$12,0)</formula>
    </cfRule>
  </conditionalFormatting>
  <conditionalFormatting sqref="C42:Q42">
    <cfRule type="cellIs" dxfId="19" priority="18" stopIfTrue="1" operator="equal">
      <formula>$C$51</formula>
    </cfRule>
    <cfRule type="cellIs" dxfId="18" priority="19" stopIfTrue="1" operator="equal">
      <formula>$D$51</formula>
    </cfRule>
  </conditionalFormatting>
  <conditionalFormatting sqref="C37">
    <cfRule type="cellIs" dxfId="17" priority="16" operator="notEqual">
      <formula>0</formula>
    </cfRule>
  </conditionalFormatting>
  <conditionalFormatting sqref="C11:Q11">
    <cfRule type="cellIs" dxfId="16" priority="15" stopIfTrue="1" operator="equal">
      <formula>TRUNC(C$12,0)</formula>
    </cfRule>
  </conditionalFormatting>
  <conditionalFormatting sqref="C13:C36">
    <cfRule type="cellIs" dxfId="15" priority="14" operator="equal">
      <formula>$D$50</formula>
    </cfRule>
    <cfRule type="cellIs" dxfId="14" priority="20" stopIfTrue="1" operator="equal">
      <formula>$C$50</formula>
    </cfRule>
    <cfRule type="cellIs" dxfId="13" priority="21" stopIfTrue="1" operator="equal">
      <formula>$D$50</formula>
    </cfRule>
  </conditionalFormatting>
  <conditionalFormatting sqref="R11:AG11">
    <cfRule type="cellIs" dxfId="12" priority="11" stopIfTrue="1" operator="equal">
      <formula>TRUNC(R$12,0)</formula>
    </cfRule>
  </conditionalFormatting>
  <conditionalFormatting sqref="R42:AF42">
    <cfRule type="cellIs" dxfId="11" priority="12" stopIfTrue="1" operator="equal">
      <formula>$C$51</formula>
    </cfRule>
    <cfRule type="cellIs" dxfId="10" priority="13" stopIfTrue="1" operator="equal">
      <formula>$D$51</formula>
    </cfRule>
  </conditionalFormatting>
  <conditionalFormatting sqref="R11:AG11">
    <cfRule type="cellIs" dxfId="9" priority="10" stopIfTrue="1" operator="equal">
      <formula>TRUNC(R$12,0)</formula>
    </cfRule>
  </conditionalFormatting>
  <conditionalFormatting sqref="D37:AG37">
    <cfRule type="cellIs" dxfId="8" priority="7" operator="notEqual">
      <formula>0</formula>
    </cfRule>
  </conditionalFormatting>
  <conditionalFormatting sqref="D13:AG36">
    <cfRule type="cellIs" dxfId="7" priority="6" operator="equal">
      <formula>$D$50</formula>
    </cfRule>
    <cfRule type="cellIs" dxfId="6" priority="8" stopIfTrue="1" operator="equal">
      <formula>$C$50</formula>
    </cfRule>
    <cfRule type="cellIs" dxfId="5" priority="9" stopIfTrue="1" operator="equal">
      <formula>$D$50</formula>
    </cfRule>
  </conditionalFormatting>
  <conditionalFormatting sqref="AG42">
    <cfRule type="cellIs" dxfId="4" priority="4" stopIfTrue="1" operator="equal">
      <formula>$C$51</formula>
    </cfRule>
    <cfRule type="cellIs" dxfId="3" priority="5" stopIfTrue="1" operator="equal">
      <formula>$D$51</formula>
    </cfRule>
  </conditionalFormatting>
  <conditionalFormatting sqref="C50:F50">
    <cfRule type="cellIs" dxfId="2" priority="1" operator="equal">
      <formula>$D$50</formula>
    </cfRule>
    <cfRule type="cellIs" dxfId="1" priority="2" stopIfTrue="1" operator="equal">
      <formula>$C$50</formula>
    </cfRule>
    <cfRule type="cellIs" dxfId="0" priority="3" stopIfTrue="1" operator="equal">
      <formula>$D$50</formula>
    </cfRule>
  </conditionalFormatting>
  <printOptions horizontalCentered="1" verticalCentered="1"/>
  <pageMargins left="0" right="0" top="0" bottom="0" header="0" footer="0"/>
  <pageSetup paperSize="5" scale="54" orientation="landscape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PRECIOS</vt:lpstr>
      <vt:lpstr>PRECIOS!Print_Area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Carmen Ponce</dc:creator>
  <cp:lastModifiedBy>Carmen Ponce</cp:lastModifiedBy>
  <dcterms:created xsi:type="dcterms:W3CDTF">2014-11-14T14:09:01Z</dcterms:created>
  <dcterms:modified xsi:type="dcterms:W3CDTF">2014-11-14T14:15:34Z</dcterms:modified>
</cp:coreProperties>
</file>