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075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BF">#REF!</definedName>
    <definedName name="Contratada">[1]INY!$B$1048575</definedName>
    <definedName name="EF">#REF!</definedName>
    <definedName name="_xlnm.Print_Area" localSheetId="0">PRECIOS!$B$2:$AH$52</definedName>
  </definedNames>
  <calcPr calcId="145621"/>
</workbook>
</file>

<file path=xl/calcChain.xml><?xml version="1.0" encoding="utf-8"?>
<calcChain xmlns="http://schemas.openxmlformats.org/spreadsheetml/2006/main">
  <c r="E51" i="1" l="1"/>
  <c r="E50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F51" i="1" s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C37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C50" i="1" l="1"/>
  <c r="D50" i="1"/>
  <c r="F50" i="1"/>
  <c r="C51" i="1"/>
  <c r="D51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<sst xmlns="http://schemas.openxmlformats.org/spreadsheetml/2006/main" count="16" uniqueCount="12">
  <si>
    <t>PRECIOS DE ENERGIA EN EL MERCADO DE OCASION ( US$/MWh )</t>
  </si>
  <si>
    <t>LIQUIDACION OFICIAL SEPTIEMBRE 2014</t>
  </si>
  <si>
    <t>Horas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</si>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</sst>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4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21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053443" cy="918482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30</xdr:col>
      <xdr:colOff>239486</xdr:colOff>
      <xdr:row>1</xdr:row>
      <xdr:rowOff>195942</xdr:rowOff>
    </xdr:from>
    <xdr:to>
      <xdr:col>33</xdr:col>
      <xdr:colOff>530225</xdr:colOff>
      <xdr:row>5</xdr:row>
      <xdr:rowOff>70757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270436" y="357867"/>
          <a:ext cx="1567089" cy="846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Sep_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0809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0909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1009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1109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1209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1309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1409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1509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1609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1709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Precio%20de%20Energ&#237;a%20de%20Sep%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1809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1909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2009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2109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2209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2309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2409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2509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2609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2709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0109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2809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290920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3009201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010914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0209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0309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0409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0509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0609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0709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0209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0809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0909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1009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1109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1209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1309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1409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1509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1609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1709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0309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1809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1909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2009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2109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2209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2309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2409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2509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2609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2709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0409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2809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2909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_pot_3009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0509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0609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9%20Septiembre%2014/Transacciones_0709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INY"/>
      <sheetName val="EXT"/>
      <sheetName val="Perd"/>
      <sheetName val="PRECIOS"/>
      <sheetName val="LIQUIDAC"/>
      <sheetName val="PEAJE"/>
      <sheetName val="HIDROPANTASMA-POT"/>
      <sheetName val="EOLO-POT"/>
      <sheetName val="HEMCO-POT"/>
      <sheetName val="BLUE POWER-POT"/>
      <sheetName val="AMAYO 2-POT"/>
      <sheetName val="ALBANISA-POT"/>
      <sheetName val="AMAYO 1-POT"/>
      <sheetName val="MULUKUKU-POT"/>
      <sheetName val="SIUNA-POT"/>
      <sheetName val="INDEX-POT"/>
      <sheetName val="ENSA-POT"/>
      <sheetName val="PENSA-POT"/>
      <sheetName val="GESARSA-POT"/>
      <sheetName val="CCN-POT"/>
      <sheetName val="ENACAL-POT"/>
      <sheetName val="MONTE ROSA-POT"/>
      <sheetName val="BLUEFIELDS-POT"/>
      <sheetName val="PLB-PMG-POT"/>
      <sheetName val="DISSUR-POT"/>
      <sheetName val="DISNORTE-POT"/>
      <sheetName val="EEC20-POT"/>
      <sheetName val="GEOSA-POT"/>
      <sheetName val="PCA-PCF-POT"/>
      <sheetName val="HIDROPANTASMA"/>
      <sheetName val="EOLO"/>
      <sheetName val="HEMCO"/>
      <sheetName val="BLUE POWER"/>
      <sheetName val="AMAYO 2"/>
      <sheetName val="ALBANISA"/>
      <sheetName val="AMAYO 1"/>
      <sheetName val="MULUKUKU"/>
      <sheetName val="SIUNA"/>
      <sheetName val="INDEX"/>
      <sheetName val="ENSA"/>
      <sheetName val="PENSA"/>
      <sheetName val="GESARSA"/>
      <sheetName val="CCN"/>
      <sheetName val="ENACAL"/>
      <sheetName val="MONTE ROSA"/>
      <sheetName val="BLUEFIELDS"/>
      <sheetName val="PLB-PMG"/>
      <sheetName val="DISSUR"/>
      <sheetName val="DISNORTE"/>
      <sheetName val="EEC20"/>
      <sheetName val="GEOSA"/>
      <sheetName val="PCA-PCF"/>
    </sheetNames>
    <sheetDataSet>
      <sheetData sheetId="0"/>
      <sheetData sheetId="1"/>
      <sheetData sheetId="2"/>
      <sheetData sheetId="3">
        <row r="1048575">
          <cell r="B1048575" t="str">
            <v>SI</v>
          </cell>
        </row>
      </sheetData>
      <sheetData sheetId="4"/>
      <sheetData sheetId="5"/>
      <sheetData sheetId="6"/>
      <sheetData sheetId="7">
        <row r="288">
          <cell r="BU288">
            <v>17272.10787117518</v>
          </cell>
          <cell r="BV288">
            <v>2448361.7732136031</v>
          </cell>
        </row>
        <row r="290">
          <cell r="BU290">
            <v>-168.60169215703201</v>
          </cell>
          <cell r="BV290">
            <v>-27812.791246636116</v>
          </cell>
        </row>
      </sheetData>
      <sheetData sheetId="8">
        <row r="8">
          <cell r="C8" t="str">
            <v>PERIODO: 01.SEPTIEMBRE.2014 - 30.SEPTIEMBRE.2014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41890</v>
          </cell>
        </row>
      </sheetData>
      <sheetData sheetId="9" refreshError="1"/>
      <sheetData sheetId="10">
        <row r="7">
          <cell r="B7">
            <v>41890</v>
          </cell>
        </row>
      </sheetData>
      <sheetData sheetId="11">
        <row r="7">
          <cell r="B7">
            <v>41890</v>
          </cell>
        </row>
      </sheetData>
      <sheetData sheetId="12">
        <row r="7">
          <cell r="B7">
            <v>41890</v>
          </cell>
        </row>
      </sheetData>
      <sheetData sheetId="13">
        <row r="7">
          <cell r="B7">
            <v>41890</v>
          </cell>
        </row>
      </sheetData>
      <sheetData sheetId="14">
        <row r="36">
          <cell r="B36">
            <v>246.64408189089704</v>
          </cell>
        </row>
      </sheetData>
      <sheetData sheetId="15" refreshError="1"/>
      <sheetData sheetId="16">
        <row r="12">
          <cell r="C12">
            <v>152.61144666666701</v>
          </cell>
        </row>
        <row r="13">
          <cell r="C13">
            <v>150.40900833333299</v>
          </cell>
        </row>
        <row r="14">
          <cell r="C14">
            <v>153.09406166666699</v>
          </cell>
        </row>
        <row r="15">
          <cell r="C15">
            <v>150.392</v>
          </cell>
        </row>
        <row r="16">
          <cell r="C16">
            <v>150.392</v>
          </cell>
        </row>
        <row r="17">
          <cell r="C17">
            <v>150.392</v>
          </cell>
        </row>
        <row r="18">
          <cell r="C18">
            <v>150.392</v>
          </cell>
        </row>
        <row r="19">
          <cell r="C19">
            <v>152.65054000000001</v>
          </cell>
        </row>
        <row r="20">
          <cell r="C20">
            <v>162.11639666666699</v>
          </cell>
        </row>
        <row r="21">
          <cell r="C21">
            <v>161.564488333333</v>
          </cell>
        </row>
        <row r="22">
          <cell r="C22">
            <v>165.908076666667</v>
          </cell>
        </row>
        <row r="23">
          <cell r="C23">
            <v>165.59924333333299</v>
          </cell>
        </row>
        <row r="24">
          <cell r="C24">
            <v>164.95</v>
          </cell>
        </row>
        <row r="25">
          <cell r="C25">
            <v>164.95</v>
          </cell>
        </row>
        <row r="26">
          <cell r="C26">
            <v>164.95</v>
          </cell>
        </row>
        <row r="27">
          <cell r="C27">
            <v>164.95</v>
          </cell>
        </row>
        <row r="28">
          <cell r="C28">
            <v>166.964271666667</v>
          </cell>
        </row>
        <row r="29">
          <cell r="C29">
            <v>162.800383333333</v>
          </cell>
        </row>
        <row r="30">
          <cell r="C30">
            <v>164.95</v>
          </cell>
        </row>
        <row r="31">
          <cell r="C31">
            <v>164.95</v>
          </cell>
        </row>
        <row r="32">
          <cell r="C32">
            <v>166.04238000000001</v>
          </cell>
        </row>
        <row r="33">
          <cell r="C33">
            <v>162.99801666666701</v>
          </cell>
        </row>
        <row r="34">
          <cell r="C34">
            <v>159.047991666667</v>
          </cell>
        </row>
        <row r="35">
          <cell r="C35">
            <v>159.69084000000001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41891</v>
          </cell>
        </row>
      </sheetData>
      <sheetData sheetId="9" refreshError="1"/>
      <sheetData sheetId="10">
        <row r="7">
          <cell r="B7">
            <v>41891</v>
          </cell>
        </row>
      </sheetData>
      <sheetData sheetId="11">
        <row r="7">
          <cell r="B7">
            <v>41891</v>
          </cell>
        </row>
      </sheetData>
      <sheetData sheetId="12">
        <row r="7">
          <cell r="B7">
            <v>41891</v>
          </cell>
        </row>
      </sheetData>
      <sheetData sheetId="13">
        <row r="7">
          <cell r="B7">
            <v>41891</v>
          </cell>
        </row>
      </sheetData>
      <sheetData sheetId="14">
        <row r="36">
          <cell r="B36">
            <v>254.87128837130956</v>
          </cell>
        </row>
      </sheetData>
      <sheetData sheetId="15" refreshError="1"/>
      <sheetData sheetId="16">
        <row r="12">
          <cell r="C12">
            <v>150.57839999999999</v>
          </cell>
        </row>
        <row r="13">
          <cell r="C13">
            <v>150.58304166666699</v>
          </cell>
        </row>
        <row r="14">
          <cell r="C14">
            <v>152.854428333333</v>
          </cell>
        </row>
        <row r="15">
          <cell r="C15">
            <v>150.392</v>
          </cell>
        </row>
        <row r="16">
          <cell r="C16">
            <v>152.45074</v>
          </cell>
        </row>
        <row r="17">
          <cell r="C17">
            <v>151.16833333333301</v>
          </cell>
        </row>
        <row r="18">
          <cell r="C18">
            <v>154.431103333333</v>
          </cell>
        </row>
        <row r="19">
          <cell r="C19">
            <v>165.65285333333301</v>
          </cell>
        </row>
        <row r="20">
          <cell r="C20">
            <v>164.09524999999999</v>
          </cell>
        </row>
        <row r="21">
          <cell r="C21">
            <v>164.95</v>
          </cell>
        </row>
        <row r="22">
          <cell r="C22">
            <v>164.95</v>
          </cell>
        </row>
        <row r="23">
          <cell r="C23">
            <v>164.95</v>
          </cell>
        </row>
        <row r="24">
          <cell r="C24">
            <v>164.95</v>
          </cell>
        </row>
        <row r="25">
          <cell r="C25">
            <v>164.95</v>
          </cell>
        </row>
        <row r="26">
          <cell r="C26">
            <v>164.95</v>
          </cell>
        </row>
        <row r="27">
          <cell r="C27">
            <v>164.95</v>
          </cell>
        </row>
        <row r="28">
          <cell r="C28">
            <v>166.37412166666701</v>
          </cell>
        </row>
        <row r="29">
          <cell r="C29">
            <v>166.94381833333301</v>
          </cell>
        </row>
        <row r="30">
          <cell r="C30">
            <v>164.95</v>
          </cell>
        </row>
        <row r="31">
          <cell r="C31">
            <v>164.95</v>
          </cell>
        </row>
        <row r="32">
          <cell r="C32">
            <v>164.95</v>
          </cell>
        </row>
        <row r="33">
          <cell r="C33">
            <v>164.95</v>
          </cell>
        </row>
        <row r="34">
          <cell r="C34">
            <v>159.53673333333299</v>
          </cell>
        </row>
        <row r="35">
          <cell r="C35">
            <v>153.271183333333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41892</v>
          </cell>
        </row>
      </sheetData>
      <sheetData sheetId="9" refreshError="1"/>
      <sheetData sheetId="10">
        <row r="7">
          <cell r="B7">
            <v>41892</v>
          </cell>
        </row>
      </sheetData>
      <sheetData sheetId="11">
        <row r="7">
          <cell r="B7">
            <v>41892</v>
          </cell>
        </row>
      </sheetData>
      <sheetData sheetId="12">
        <row r="7">
          <cell r="B7">
            <v>41892</v>
          </cell>
        </row>
      </sheetData>
      <sheetData sheetId="13">
        <row r="7">
          <cell r="B7">
            <v>41892</v>
          </cell>
        </row>
      </sheetData>
      <sheetData sheetId="14">
        <row r="36">
          <cell r="B36">
            <v>257.99036848232913</v>
          </cell>
        </row>
      </sheetData>
      <sheetData sheetId="15" refreshError="1"/>
      <sheetData sheetId="16">
        <row r="12">
          <cell r="C12">
            <v>152.87609</v>
          </cell>
        </row>
        <row r="13">
          <cell r="C13">
            <v>150.392</v>
          </cell>
        </row>
        <row r="14">
          <cell r="C14">
            <v>150.392</v>
          </cell>
        </row>
        <row r="15">
          <cell r="C15">
            <v>150.392</v>
          </cell>
        </row>
        <row r="16">
          <cell r="C16">
            <v>152.8742</v>
          </cell>
        </row>
        <row r="17">
          <cell r="C17">
            <v>151.02501833333301</v>
          </cell>
        </row>
        <row r="18">
          <cell r="C18">
            <v>152.90446499999999</v>
          </cell>
        </row>
        <row r="19">
          <cell r="C19">
            <v>164.758058333333</v>
          </cell>
        </row>
        <row r="20">
          <cell r="C20">
            <v>164.95</v>
          </cell>
        </row>
        <row r="21">
          <cell r="C21">
            <v>164.95</v>
          </cell>
        </row>
        <row r="22">
          <cell r="C22">
            <v>164.95</v>
          </cell>
        </row>
        <row r="23">
          <cell r="C23">
            <v>164.95</v>
          </cell>
        </row>
        <row r="24">
          <cell r="C24">
            <v>164.95</v>
          </cell>
        </row>
        <row r="25">
          <cell r="C25">
            <v>164.95</v>
          </cell>
        </row>
        <row r="26">
          <cell r="C26">
            <v>164.95</v>
          </cell>
        </row>
        <row r="27">
          <cell r="C27">
            <v>164.95</v>
          </cell>
        </row>
        <row r="28">
          <cell r="C28">
            <v>161.26529833333299</v>
          </cell>
        </row>
        <row r="29">
          <cell r="C29">
            <v>161.15854666666701</v>
          </cell>
        </row>
        <row r="30">
          <cell r="C30">
            <v>161.12920666666699</v>
          </cell>
        </row>
        <row r="31">
          <cell r="C31">
            <v>164.23809499999999</v>
          </cell>
        </row>
        <row r="32">
          <cell r="C32">
            <v>162.193723333333</v>
          </cell>
        </row>
        <row r="33">
          <cell r="C33">
            <v>155.21930499999999</v>
          </cell>
        </row>
        <row r="34">
          <cell r="C34">
            <v>161.42126999999999</v>
          </cell>
        </row>
        <row r="35">
          <cell r="C35">
            <v>160.19999999999999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41893</v>
          </cell>
        </row>
      </sheetData>
      <sheetData sheetId="9" refreshError="1"/>
      <sheetData sheetId="10">
        <row r="7">
          <cell r="B7">
            <v>41893</v>
          </cell>
        </row>
      </sheetData>
      <sheetData sheetId="11">
        <row r="7">
          <cell r="B7">
            <v>41893</v>
          </cell>
        </row>
      </sheetData>
      <sheetData sheetId="12">
        <row r="7">
          <cell r="B7">
            <v>41893</v>
          </cell>
        </row>
      </sheetData>
      <sheetData sheetId="13">
        <row r="7">
          <cell r="B7">
            <v>41893</v>
          </cell>
        </row>
      </sheetData>
      <sheetData sheetId="14">
        <row r="36">
          <cell r="B36">
            <v>269.44074805927886</v>
          </cell>
        </row>
      </sheetData>
      <sheetData sheetId="15" refreshError="1"/>
      <sheetData sheetId="16">
        <row r="12">
          <cell r="C12">
            <v>158.43558666666701</v>
          </cell>
        </row>
        <row r="13">
          <cell r="C13">
            <v>155.25620333333299</v>
          </cell>
        </row>
        <row r="14">
          <cell r="C14">
            <v>160.650898333333</v>
          </cell>
        </row>
        <row r="15">
          <cell r="C15">
            <v>160.19999999999999</v>
          </cell>
        </row>
        <row r="16">
          <cell r="C16">
            <v>160.835601666667</v>
          </cell>
        </row>
        <row r="17">
          <cell r="C17">
            <v>153.18026666666699</v>
          </cell>
        </row>
        <row r="18">
          <cell r="C18">
            <v>159.49182833333299</v>
          </cell>
        </row>
        <row r="19">
          <cell r="C19">
            <v>163.91676333333299</v>
          </cell>
        </row>
        <row r="20">
          <cell r="C20">
            <v>165.514293333333</v>
          </cell>
        </row>
        <row r="21">
          <cell r="C21">
            <v>164.95</v>
          </cell>
        </row>
        <row r="22">
          <cell r="C22">
            <v>161.61965833333301</v>
          </cell>
        </row>
        <row r="23">
          <cell r="C23">
            <v>164.95</v>
          </cell>
        </row>
        <row r="24">
          <cell r="C24">
            <v>164.95</v>
          </cell>
        </row>
        <row r="25">
          <cell r="C25">
            <v>164.75705666666701</v>
          </cell>
        </row>
        <row r="26">
          <cell r="C26">
            <v>164.95</v>
          </cell>
        </row>
        <row r="27">
          <cell r="C27">
            <v>164.95</v>
          </cell>
        </row>
        <row r="28">
          <cell r="C28">
            <v>165.11983333333299</v>
          </cell>
        </row>
        <row r="29">
          <cell r="C29">
            <v>161.4701</v>
          </cell>
        </row>
        <row r="30">
          <cell r="C30">
            <v>160.44768500000001</v>
          </cell>
        </row>
        <row r="31">
          <cell r="C31">
            <v>162.124146666667</v>
          </cell>
        </row>
        <row r="32">
          <cell r="C32">
            <v>162.1</v>
          </cell>
        </row>
        <row r="33">
          <cell r="C33">
            <v>160.30258333333299</v>
          </cell>
        </row>
        <row r="34">
          <cell r="C34">
            <v>160.19999999999999</v>
          </cell>
        </row>
        <row r="35">
          <cell r="C35">
            <v>150.52731499999999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41894</v>
          </cell>
        </row>
      </sheetData>
      <sheetData sheetId="9" refreshError="1"/>
      <sheetData sheetId="10">
        <row r="7">
          <cell r="B7">
            <v>41894</v>
          </cell>
        </row>
      </sheetData>
      <sheetData sheetId="11">
        <row r="7">
          <cell r="B7">
            <v>41894</v>
          </cell>
        </row>
      </sheetData>
      <sheetData sheetId="12">
        <row r="7">
          <cell r="B7">
            <v>41894</v>
          </cell>
        </row>
      </sheetData>
      <sheetData sheetId="13">
        <row r="7">
          <cell r="B7">
            <v>41894</v>
          </cell>
        </row>
      </sheetData>
      <sheetData sheetId="14">
        <row r="36">
          <cell r="B36">
            <v>261.12552389127353</v>
          </cell>
        </row>
      </sheetData>
      <sheetData sheetId="15" refreshError="1"/>
      <sheetData sheetId="16">
        <row r="12">
          <cell r="C12">
            <v>150.509948333333</v>
          </cell>
        </row>
        <row r="13">
          <cell r="C13">
            <v>150.50728000000001</v>
          </cell>
        </row>
        <row r="14">
          <cell r="C14">
            <v>150.50754333333299</v>
          </cell>
        </row>
        <row r="15">
          <cell r="C15">
            <v>150.509435</v>
          </cell>
        </row>
        <row r="16">
          <cell r="C16">
            <v>155.07496333333299</v>
          </cell>
        </row>
        <row r="17">
          <cell r="C17">
            <v>151.08789666666701</v>
          </cell>
        </row>
        <row r="18">
          <cell r="C18">
            <v>152.71735166666701</v>
          </cell>
        </row>
        <row r="19">
          <cell r="C19">
            <v>158.09399999999999</v>
          </cell>
        </row>
        <row r="20">
          <cell r="C20">
            <v>163.135003333333</v>
          </cell>
        </row>
        <row r="21">
          <cell r="C21">
            <v>159.416281666667</v>
          </cell>
        </row>
        <row r="22">
          <cell r="C22">
            <v>159.675015</v>
          </cell>
        </row>
        <row r="23">
          <cell r="C23">
            <v>161.941666666667</v>
          </cell>
        </row>
        <row r="24">
          <cell r="C24">
            <v>160.19999999999999</v>
          </cell>
        </row>
        <row r="25">
          <cell r="C25">
            <v>164.95</v>
          </cell>
        </row>
        <row r="26">
          <cell r="C26">
            <v>166.15199000000001</v>
          </cell>
        </row>
        <row r="27">
          <cell r="C27">
            <v>164.95</v>
          </cell>
        </row>
        <row r="28">
          <cell r="C28">
            <v>165.67409833333301</v>
          </cell>
        </row>
        <row r="29">
          <cell r="C29">
            <v>160.19999999999999</v>
          </cell>
        </row>
        <row r="30">
          <cell r="C30">
            <v>166.291775</v>
          </cell>
        </row>
        <row r="31">
          <cell r="C31">
            <v>164.95</v>
          </cell>
        </row>
        <row r="32">
          <cell r="C32">
            <v>164.34723333333301</v>
          </cell>
        </row>
        <row r="33">
          <cell r="C33">
            <v>163.99795</v>
          </cell>
        </row>
        <row r="34">
          <cell r="C34">
            <v>160.19999999999999</v>
          </cell>
        </row>
        <row r="35">
          <cell r="C35">
            <v>160.19999999999999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41895</v>
          </cell>
        </row>
      </sheetData>
      <sheetData sheetId="9" refreshError="1"/>
      <sheetData sheetId="10">
        <row r="7">
          <cell r="B7">
            <v>41895</v>
          </cell>
        </row>
      </sheetData>
      <sheetData sheetId="11">
        <row r="7">
          <cell r="B7">
            <v>41895</v>
          </cell>
        </row>
      </sheetData>
      <sheetData sheetId="12">
        <row r="7">
          <cell r="B7">
            <v>41895</v>
          </cell>
        </row>
      </sheetData>
      <sheetData sheetId="13">
        <row r="7">
          <cell r="B7">
            <v>41895</v>
          </cell>
        </row>
      </sheetData>
      <sheetData sheetId="14">
        <row r="36">
          <cell r="B36">
            <v>232.14604911028135</v>
          </cell>
        </row>
      </sheetData>
      <sheetData sheetId="15" refreshError="1"/>
      <sheetData sheetId="16">
        <row r="12">
          <cell r="C12">
            <v>150.74370666666701</v>
          </cell>
        </row>
        <row r="13">
          <cell r="C13">
            <v>150.71940000000001</v>
          </cell>
        </row>
        <row r="14">
          <cell r="C14">
            <v>150.74915833333301</v>
          </cell>
        </row>
        <row r="15">
          <cell r="C15">
            <v>151.12356</v>
          </cell>
        </row>
        <row r="16">
          <cell r="C16">
            <v>151.14242999999999</v>
          </cell>
        </row>
        <row r="17">
          <cell r="C17">
            <v>152.425751666667</v>
          </cell>
        </row>
        <row r="18">
          <cell r="C18">
            <v>153.822556666667</v>
          </cell>
        </row>
        <row r="19">
          <cell r="C19">
            <v>162.48920333333299</v>
          </cell>
        </row>
        <row r="20">
          <cell r="C20">
            <v>163.692968333333</v>
          </cell>
        </row>
        <row r="21">
          <cell r="C21">
            <v>162.23098999999999</v>
          </cell>
        </row>
        <row r="22">
          <cell r="C22">
            <v>162.525746666667</v>
          </cell>
        </row>
        <row r="23">
          <cell r="C23">
            <v>161.909595</v>
          </cell>
        </row>
        <row r="24">
          <cell r="C24">
            <v>160.19999999999999</v>
          </cell>
        </row>
        <row r="25">
          <cell r="C25">
            <v>160.19999999999999</v>
          </cell>
        </row>
        <row r="26">
          <cell r="C26">
            <v>160.874596666667</v>
          </cell>
        </row>
        <row r="27">
          <cell r="C27">
            <v>154.346126666667</v>
          </cell>
        </row>
        <row r="28">
          <cell r="C28">
            <v>154.05921333333299</v>
          </cell>
        </row>
        <row r="29">
          <cell r="C29">
            <v>162.246196666667</v>
          </cell>
        </row>
        <row r="30">
          <cell r="C30">
            <v>165.75771333333299</v>
          </cell>
        </row>
        <row r="31">
          <cell r="C31">
            <v>164.95</v>
          </cell>
        </row>
        <row r="32">
          <cell r="C32">
            <v>164.95</v>
          </cell>
        </row>
        <row r="33">
          <cell r="C33">
            <v>161.31477166666701</v>
          </cell>
        </row>
        <row r="34">
          <cell r="C34">
            <v>161.99623666666699</v>
          </cell>
        </row>
        <row r="35">
          <cell r="C35">
            <v>162.17159166666701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41896</v>
          </cell>
        </row>
      </sheetData>
      <sheetData sheetId="9" refreshError="1"/>
      <sheetData sheetId="10">
        <row r="7">
          <cell r="B7">
            <v>41896</v>
          </cell>
        </row>
      </sheetData>
      <sheetData sheetId="11">
        <row r="7">
          <cell r="B7">
            <v>41896</v>
          </cell>
        </row>
      </sheetData>
      <sheetData sheetId="12">
        <row r="7">
          <cell r="B7">
            <v>41896</v>
          </cell>
        </row>
      </sheetData>
      <sheetData sheetId="13">
        <row r="7">
          <cell r="B7">
            <v>41896</v>
          </cell>
        </row>
      </sheetData>
      <sheetData sheetId="14">
        <row r="36">
          <cell r="B36">
            <v>220.33185577003269</v>
          </cell>
        </row>
      </sheetData>
      <sheetData sheetId="15" refreshError="1"/>
      <sheetData sheetId="16">
        <row r="12">
          <cell r="C12">
            <v>153.33123000000001</v>
          </cell>
        </row>
        <row r="13">
          <cell r="C13">
            <v>151.10910166666699</v>
          </cell>
        </row>
        <row r="14">
          <cell r="C14">
            <v>150.65770000000001</v>
          </cell>
        </row>
        <row r="15">
          <cell r="C15">
            <v>150.5881</v>
          </cell>
        </row>
        <row r="16">
          <cell r="C16">
            <v>150.663221666667</v>
          </cell>
        </row>
        <row r="17">
          <cell r="C17">
            <v>150.627671666667</v>
          </cell>
        </row>
        <row r="18">
          <cell r="C18">
            <v>150.65467333333299</v>
          </cell>
        </row>
        <row r="19">
          <cell r="C19">
            <v>150.66970000000001</v>
          </cell>
        </row>
        <row r="20">
          <cell r="C20">
            <v>150.62555499999999</v>
          </cell>
        </row>
        <row r="21">
          <cell r="C21">
            <v>152.654963333333</v>
          </cell>
        </row>
        <row r="22">
          <cell r="C22">
            <v>150.62442666666701</v>
          </cell>
        </row>
        <row r="23">
          <cell r="C23">
            <v>150.63066333333299</v>
          </cell>
        </row>
        <row r="24">
          <cell r="C24">
            <v>150.642738333333</v>
          </cell>
        </row>
        <row r="25">
          <cell r="C25">
            <v>150.59765666666701</v>
          </cell>
        </row>
        <row r="26">
          <cell r="C26">
            <v>150.6138</v>
          </cell>
        </row>
        <row r="27">
          <cell r="C27">
            <v>151.989663333333</v>
          </cell>
        </row>
        <row r="28">
          <cell r="C28">
            <v>160.19999999999999</v>
          </cell>
        </row>
        <row r="29">
          <cell r="C29">
            <v>164.95</v>
          </cell>
        </row>
        <row r="30">
          <cell r="C30">
            <v>166.23684499999999</v>
          </cell>
        </row>
        <row r="31">
          <cell r="C31">
            <v>165.04549666666699</v>
          </cell>
        </row>
        <row r="32">
          <cell r="C32">
            <v>161.537781666667</v>
          </cell>
        </row>
        <row r="33">
          <cell r="C33">
            <v>160.43439166666701</v>
          </cell>
        </row>
        <row r="34">
          <cell r="C34">
            <v>161.32898</v>
          </cell>
        </row>
        <row r="35">
          <cell r="C35">
            <v>160.19999999999999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41897</v>
          </cell>
        </row>
      </sheetData>
      <sheetData sheetId="9" refreshError="1"/>
      <sheetData sheetId="10">
        <row r="7">
          <cell r="B7">
            <v>41897</v>
          </cell>
        </row>
      </sheetData>
      <sheetData sheetId="11">
        <row r="7">
          <cell r="B7">
            <v>41897</v>
          </cell>
        </row>
      </sheetData>
      <sheetData sheetId="12">
        <row r="7">
          <cell r="B7">
            <v>41897</v>
          </cell>
        </row>
      </sheetData>
      <sheetData sheetId="13">
        <row r="7">
          <cell r="B7">
            <v>41897</v>
          </cell>
        </row>
      </sheetData>
      <sheetData sheetId="14">
        <row r="36">
          <cell r="B36">
            <v>209.86617331660653</v>
          </cell>
        </row>
      </sheetData>
      <sheetData sheetId="15" refreshError="1"/>
      <sheetData sheetId="16">
        <row r="12">
          <cell r="C12">
            <v>149.1069</v>
          </cell>
        </row>
        <row r="13">
          <cell r="C13">
            <v>159.20599999999999</v>
          </cell>
        </row>
        <row r="14">
          <cell r="C14">
            <v>157.00121999999999</v>
          </cell>
        </row>
        <row r="15">
          <cell r="C15">
            <v>149.12668500000001</v>
          </cell>
        </row>
        <row r="16">
          <cell r="C16">
            <v>149.1069</v>
          </cell>
        </row>
        <row r="17">
          <cell r="C17">
            <v>149.1069</v>
          </cell>
        </row>
        <row r="18">
          <cell r="C18">
            <v>149.1069</v>
          </cell>
        </row>
        <row r="19">
          <cell r="C19">
            <v>149.19755333333299</v>
          </cell>
        </row>
        <row r="20">
          <cell r="C20">
            <v>153.27927666666699</v>
          </cell>
        </row>
        <row r="21">
          <cell r="C21">
            <v>149.1069</v>
          </cell>
        </row>
        <row r="22">
          <cell r="C22">
            <v>159.02508166666701</v>
          </cell>
        </row>
        <row r="23">
          <cell r="C23">
            <v>149.114638333333</v>
          </cell>
        </row>
        <row r="24">
          <cell r="C24">
            <v>159.64554333333299</v>
          </cell>
        </row>
        <row r="25">
          <cell r="C25">
            <v>149.97844833333301</v>
          </cell>
        </row>
        <row r="26">
          <cell r="C26">
            <v>153.404188333333</v>
          </cell>
        </row>
        <row r="27">
          <cell r="C27">
            <v>150.97375333333301</v>
          </cell>
        </row>
        <row r="28">
          <cell r="C28">
            <v>152.95448500000001</v>
          </cell>
        </row>
        <row r="29">
          <cell r="C29">
            <v>158.21384499999999</v>
          </cell>
        </row>
        <row r="30">
          <cell r="C30">
            <v>163.93557000000001</v>
          </cell>
        </row>
        <row r="31">
          <cell r="C31">
            <v>164.27959000000001</v>
          </cell>
        </row>
        <row r="32">
          <cell r="C32">
            <v>151.20556833333299</v>
          </cell>
        </row>
        <row r="33">
          <cell r="C33">
            <v>151.04931666666701</v>
          </cell>
        </row>
        <row r="34">
          <cell r="C34">
            <v>157.236921666667</v>
          </cell>
        </row>
        <row r="35">
          <cell r="C35">
            <v>153.22897666666699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41898</v>
          </cell>
        </row>
      </sheetData>
      <sheetData sheetId="9" refreshError="1"/>
      <sheetData sheetId="10">
        <row r="7">
          <cell r="B7">
            <v>41898</v>
          </cell>
        </row>
      </sheetData>
      <sheetData sheetId="11">
        <row r="7">
          <cell r="B7">
            <v>41898</v>
          </cell>
        </row>
      </sheetData>
      <sheetData sheetId="12">
        <row r="7">
          <cell r="B7">
            <v>41898</v>
          </cell>
        </row>
      </sheetData>
      <sheetData sheetId="13">
        <row r="7">
          <cell r="B7">
            <v>41898</v>
          </cell>
        </row>
      </sheetData>
      <sheetData sheetId="14">
        <row r="36">
          <cell r="B36">
            <v>210.27899826014334</v>
          </cell>
        </row>
      </sheetData>
      <sheetData sheetId="15" refreshError="1"/>
      <sheetData sheetId="16">
        <row r="12">
          <cell r="C12">
            <v>146.81610333333299</v>
          </cell>
        </row>
        <row r="13">
          <cell r="C13">
            <v>158.46625333333299</v>
          </cell>
        </row>
        <row r="14">
          <cell r="C14">
            <v>149.00103666666701</v>
          </cell>
        </row>
        <row r="15">
          <cell r="C15">
            <v>149.1069</v>
          </cell>
        </row>
        <row r="16">
          <cell r="C16">
            <v>149.1069</v>
          </cell>
        </row>
        <row r="17">
          <cell r="C17">
            <v>149.492391666667</v>
          </cell>
        </row>
        <row r="18">
          <cell r="C18">
            <v>143.508023333333</v>
          </cell>
        </row>
        <row r="19">
          <cell r="C19">
            <v>145.094245</v>
          </cell>
        </row>
        <row r="20">
          <cell r="C20">
            <v>144.78740999999999</v>
          </cell>
        </row>
        <row r="21">
          <cell r="C21">
            <v>159.20599999999999</v>
          </cell>
        </row>
        <row r="22">
          <cell r="C22">
            <v>159.20599999999999</v>
          </cell>
        </row>
        <row r="23">
          <cell r="C23">
            <v>160.190071666667</v>
          </cell>
        </row>
        <row r="24">
          <cell r="C24">
            <v>159.20599999999999</v>
          </cell>
        </row>
        <row r="25">
          <cell r="C25">
            <v>159.55110500000001</v>
          </cell>
        </row>
        <row r="26">
          <cell r="C26">
            <v>149.73011333333301</v>
          </cell>
        </row>
        <row r="27">
          <cell r="C27">
            <v>151.857908333333</v>
          </cell>
        </row>
        <row r="28">
          <cell r="C28">
            <v>149.10822666666701</v>
          </cell>
        </row>
        <row r="29">
          <cell r="C29">
            <v>159.438463333333</v>
          </cell>
        </row>
        <row r="30">
          <cell r="C30">
            <v>162.24791666666701</v>
          </cell>
        </row>
        <row r="31">
          <cell r="C31">
            <v>163.59735000000001</v>
          </cell>
        </row>
        <row r="32">
          <cell r="C32">
            <v>159.20599999999999</v>
          </cell>
        </row>
        <row r="33">
          <cell r="C33">
            <v>150.71114499999999</v>
          </cell>
        </row>
        <row r="34">
          <cell r="C34">
            <v>153.08601999999999</v>
          </cell>
        </row>
        <row r="35">
          <cell r="C35">
            <v>149.1069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41899</v>
          </cell>
        </row>
      </sheetData>
      <sheetData sheetId="9" refreshError="1"/>
      <sheetData sheetId="10">
        <row r="7">
          <cell r="B7">
            <v>41899</v>
          </cell>
        </row>
      </sheetData>
      <sheetData sheetId="11">
        <row r="7">
          <cell r="B7">
            <v>41899</v>
          </cell>
        </row>
      </sheetData>
      <sheetData sheetId="12">
        <row r="7">
          <cell r="B7">
            <v>41899</v>
          </cell>
        </row>
      </sheetData>
      <sheetData sheetId="13">
        <row r="7">
          <cell r="B7">
            <v>41899</v>
          </cell>
        </row>
      </sheetData>
      <sheetData sheetId="14">
        <row r="36">
          <cell r="B36">
            <v>241.81168088782192</v>
          </cell>
        </row>
      </sheetData>
      <sheetData sheetId="15" refreshError="1"/>
      <sheetData sheetId="16">
        <row r="12">
          <cell r="C12">
            <v>149.1069</v>
          </cell>
        </row>
        <row r="13">
          <cell r="C13">
            <v>149.1069</v>
          </cell>
        </row>
        <row r="14">
          <cell r="C14">
            <v>149.1069</v>
          </cell>
        </row>
        <row r="15">
          <cell r="C15">
            <v>149.1069</v>
          </cell>
        </row>
        <row r="16">
          <cell r="C16">
            <v>149.1069</v>
          </cell>
        </row>
        <row r="17">
          <cell r="C17">
            <v>149.1069</v>
          </cell>
        </row>
        <row r="18">
          <cell r="C18">
            <v>149.1069</v>
          </cell>
        </row>
        <row r="19">
          <cell r="C19">
            <v>150.79185166666599</v>
          </cell>
        </row>
        <row r="20">
          <cell r="C20">
            <v>153.06651333333301</v>
          </cell>
        </row>
        <row r="21">
          <cell r="C21">
            <v>161.44</v>
          </cell>
        </row>
        <row r="22">
          <cell r="C22">
            <v>161.99520166666699</v>
          </cell>
        </row>
        <row r="23">
          <cell r="C23">
            <v>164.41361000000001</v>
          </cell>
        </row>
        <row r="24">
          <cell r="C24">
            <v>159.48412666666701</v>
          </cell>
        </row>
        <row r="25">
          <cell r="C25">
            <v>162.32569000000001</v>
          </cell>
        </row>
        <row r="26">
          <cell r="C26">
            <v>163.06018166666701</v>
          </cell>
        </row>
        <row r="27">
          <cell r="C27">
            <v>163.11863666666699</v>
          </cell>
        </row>
        <row r="28">
          <cell r="C28">
            <v>162.496751666667</v>
          </cell>
        </row>
        <row r="29">
          <cell r="C29">
            <v>163.147876666667</v>
          </cell>
        </row>
        <row r="30">
          <cell r="C30">
            <v>164.21297999999999</v>
          </cell>
        </row>
        <row r="31">
          <cell r="C31">
            <v>161.45179999999999</v>
          </cell>
        </row>
        <row r="32">
          <cell r="C32">
            <v>163.527173333333</v>
          </cell>
        </row>
        <row r="33">
          <cell r="C33">
            <v>154.42782500000001</v>
          </cell>
        </row>
        <row r="34">
          <cell r="C34">
            <v>161.755208333333</v>
          </cell>
        </row>
        <row r="35">
          <cell r="C35">
            <v>159.20599999999999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41883</v>
          </cell>
          <cell r="D4">
            <v>41884</v>
          </cell>
          <cell r="E4">
            <v>41885</v>
          </cell>
          <cell r="F4">
            <v>41886</v>
          </cell>
          <cell r="G4">
            <v>41887</v>
          </cell>
          <cell r="H4">
            <v>41888</v>
          </cell>
          <cell r="I4">
            <v>41889</v>
          </cell>
          <cell r="J4">
            <v>41890</v>
          </cell>
          <cell r="K4">
            <v>41891</v>
          </cell>
          <cell r="L4">
            <v>41892</v>
          </cell>
          <cell r="M4">
            <v>41893</v>
          </cell>
          <cell r="N4">
            <v>41894</v>
          </cell>
          <cell r="O4">
            <v>41895</v>
          </cell>
          <cell r="P4">
            <v>41896</v>
          </cell>
          <cell r="Q4">
            <v>41897</v>
          </cell>
          <cell r="R4">
            <v>41898</v>
          </cell>
          <cell r="S4">
            <v>41899</v>
          </cell>
          <cell r="T4">
            <v>41900</v>
          </cell>
          <cell r="U4">
            <v>41901</v>
          </cell>
          <cell r="V4">
            <v>41902</v>
          </cell>
          <cell r="W4">
            <v>41903</v>
          </cell>
          <cell r="X4">
            <v>41904</v>
          </cell>
          <cell r="Y4">
            <v>41905</v>
          </cell>
          <cell r="Z4">
            <v>41906</v>
          </cell>
          <cell r="AA4">
            <v>41907</v>
          </cell>
          <cell r="AB4">
            <v>41908</v>
          </cell>
          <cell r="AC4">
            <v>41909</v>
          </cell>
          <cell r="AD4">
            <v>41910</v>
          </cell>
          <cell r="AE4">
            <v>41911</v>
          </cell>
          <cell r="AF4">
            <v>41912</v>
          </cell>
        </row>
        <row r="29">
          <cell r="C29">
            <v>3904.1144916666653</v>
          </cell>
          <cell r="D29">
            <v>3875.8741699999973</v>
          </cell>
          <cell r="E29">
            <v>3883.8875583333343</v>
          </cell>
          <cell r="F29">
            <v>3894.6660200000006</v>
          </cell>
          <cell r="G29">
            <v>3836.0247816666651</v>
          </cell>
          <cell r="H29">
            <v>3772.5586883333344</v>
          </cell>
          <cell r="I29">
            <v>3731.7141766666668</v>
          </cell>
          <cell r="J29">
            <v>3832.7651450000003</v>
          </cell>
          <cell r="K29">
            <v>3852.7820066666641</v>
          </cell>
          <cell r="L29">
            <v>3832.039276666665</v>
          </cell>
          <cell r="M29">
            <v>3870.8998199999983</v>
          </cell>
          <cell r="N29">
            <v>3825.2894316666652</v>
          </cell>
          <cell r="O29">
            <v>3806.6415133333348</v>
          </cell>
          <cell r="P29">
            <v>3716.6143600000005</v>
          </cell>
          <cell r="Q29">
            <v>3687.5911616666663</v>
          </cell>
          <cell r="R29">
            <v>3680.8284833333328</v>
          </cell>
          <cell r="S29">
            <v>3773.669726666667</v>
          </cell>
          <cell r="T29">
            <v>3772.5696766666656</v>
          </cell>
          <cell r="U29">
            <v>3799.9304600000019</v>
          </cell>
          <cell r="V29">
            <v>3814.7556183333331</v>
          </cell>
          <cell r="W29">
            <v>3684.1206600000023</v>
          </cell>
          <cell r="X29">
            <v>3702.9057783333328</v>
          </cell>
          <cell r="Y29">
            <v>3723.1250433333325</v>
          </cell>
          <cell r="Z29">
            <v>3707.4602599999985</v>
          </cell>
          <cell r="AA29">
            <v>3683.5302833333335</v>
          </cell>
          <cell r="AB29">
            <v>3688.6617233333313</v>
          </cell>
          <cell r="AC29">
            <v>3707.0721333333313</v>
          </cell>
          <cell r="AD29">
            <v>3636.4636449999989</v>
          </cell>
          <cell r="AE29">
            <v>3684.420459999998</v>
          </cell>
          <cell r="AF29">
            <v>3694.4021833333313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41900</v>
          </cell>
        </row>
      </sheetData>
      <sheetData sheetId="9" refreshError="1"/>
      <sheetData sheetId="10">
        <row r="7">
          <cell r="B7">
            <v>41900</v>
          </cell>
        </row>
      </sheetData>
      <sheetData sheetId="11">
        <row r="7">
          <cell r="B7">
            <v>41900</v>
          </cell>
        </row>
      </sheetData>
      <sheetData sheetId="12">
        <row r="7">
          <cell r="B7">
            <v>41900</v>
          </cell>
        </row>
      </sheetData>
      <sheetData sheetId="13">
        <row r="7">
          <cell r="B7">
            <v>41900</v>
          </cell>
        </row>
      </sheetData>
      <sheetData sheetId="14">
        <row r="36">
          <cell r="B36">
            <v>243.8078546155063</v>
          </cell>
        </row>
      </sheetData>
      <sheetData sheetId="15" refreshError="1"/>
      <sheetData sheetId="16">
        <row r="12">
          <cell r="C12">
            <v>159.20599999999999</v>
          </cell>
        </row>
        <row r="13">
          <cell r="C13">
            <v>149.17806166666699</v>
          </cell>
        </row>
        <row r="14">
          <cell r="C14">
            <v>149.16639000000001</v>
          </cell>
        </row>
        <row r="15">
          <cell r="C15">
            <v>149.26300166666701</v>
          </cell>
        </row>
        <row r="16">
          <cell r="C16">
            <v>149.154198333333</v>
          </cell>
        </row>
        <row r="17">
          <cell r="C17">
            <v>149.15477000000001</v>
          </cell>
        </row>
        <row r="18">
          <cell r="C18">
            <v>149.17557333333301</v>
          </cell>
        </row>
        <row r="19">
          <cell r="C19">
            <v>152.767873333333</v>
          </cell>
        </row>
        <row r="20">
          <cell r="C20">
            <v>162.11875833333301</v>
          </cell>
        </row>
        <row r="21">
          <cell r="C21">
            <v>162.078835</v>
          </cell>
        </row>
        <row r="22">
          <cell r="C22">
            <v>160.63195833333299</v>
          </cell>
        </row>
        <row r="23">
          <cell r="C23">
            <v>161.57314500000001</v>
          </cell>
        </row>
        <row r="24">
          <cell r="C24">
            <v>160.36374166666701</v>
          </cell>
        </row>
        <row r="25">
          <cell r="C25">
            <v>162.438928333333</v>
          </cell>
        </row>
        <row r="26">
          <cell r="C26">
            <v>165.08677333333301</v>
          </cell>
        </row>
        <row r="27">
          <cell r="C27">
            <v>160.46095</v>
          </cell>
        </row>
        <row r="28">
          <cell r="C28">
            <v>160.35552166666699</v>
          </cell>
        </row>
        <row r="29">
          <cell r="C29">
            <v>159.765488333333</v>
          </cell>
        </row>
        <row r="30">
          <cell r="C30">
            <v>162.28270000000001</v>
          </cell>
        </row>
        <row r="31">
          <cell r="C31">
            <v>163.29932500000001</v>
          </cell>
        </row>
        <row r="32">
          <cell r="C32">
            <v>161.18823</v>
          </cell>
        </row>
        <row r="33">
          <cell r="C33">
            <v>161.94961000000001</v>
          </cell>
        </row>
        <row r="34">
          <cell r="C34">
            <v>152.458395</v>
          </cell>
        </row>
        <row r="35">
          <cell r="C35">
            <v>149.45144833333299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41901</v>
          </cell>
        </row>
      </sheetData>
      <sheetData sheetId="9" refreshError="1"/>
      <sheetData sheetId="10">
        <row r="7">
          <cell r="B7">
            <v>41901</v>
          </cell>
        </row>
      </sheetData>
      <sheetData sheetId="11">
        <row r="7">
          <cell r="B7">
            <v>41901</v>
          </cell>
        </row>
      </sheetData>
      <sheetData sheetId="12">
        <row r="7">
          <cell r="B7">
            <v>41901</v>
          </cell>
        </row>
      </sheetData>
      <sheetData sheetId="13">
        <row r="7">
          <cell r="B7">
            <v>41901</v>
          </cell>
        </row>
      </sheetData>
      <sheetData sheetId="14">
        <row r="36">
          <cell r="B36">
            <v>243.20183702161074</v>
          </cell>
        </row>
      </sheetData>
      <sheetData sheetId="15" refreshError="1"/>
      <sheetData sheetId="16">
        <row r="12">
          <cell r="C12">
            <v>149.46165666666701</v>
          </cell>
        </row>
        <row r="13">
          <cell r="C13">
            <v>149.44129000000001</v>
          </cell>
        </row>
        <row r="14">
          <cell r="C14">
            <v>150.94823</v>
          </cell>
        </row>
        <row r="15">
          <cell r="C15">
            <v>150.89699833333299</v>
          </cell>
        </row>
        <row r="16">
          <cell r="C16">
            <v>150.30978999999999</v>
          </cell>
        </row>
        <row r="17">
          <cell r="C17">
            <v>151.78453999999999</v>
          </cell>
        </row>
        <row r="18">
          <cell r="C18">
            <v>151.979256666667</v>
          </cell>
        </row>
        <row r="19">
          <cell r="C19">
            <v>161.13179500000001</v>
          </cell>
        </row>
        <row r="20">
          <cell r="C20">
            <v>164.754156666667</v>
          </cell>
        </row>
        <row r="21">
          <cell r="C21">
            <v>159.76917166666701</v>
          </cell>
        </row>
        <row r="22">
          <cell r="C22">
            <v>159.835688333333</v>
          </cell>
        </row>
        <row r="23">
          <cell r="C23">
            <v>159.87121500000001</v>
          </cell>
        </row>
        <row r="24">
          <cell r="C24">
            <v>163.44700499999999</v>
          </cell>
        </row>
        <row r="25">
          <cell r="C25">
            <v>161.57</v>
          </cell>
        </row>
        <row r="26">
          <cell r="C26">
            <v>161.57</v>
          </cell>
        </row>
        <row r="27">
          <cell r="C27">
            <v>161.57</v>
          </cell>
        </row>
        <row r="28">
          <cell r="C28">
            <v>161.57</v>
          </cell>
        </row>
        <row r="29">
          <cell r="C29">
            <v>160.37734166666701</v>
          </cell>
        </row>
        <row r="30">
          <cell r="C30">
            <v>161.39534499999999</v>
          </cell>
        </row>
        <row r="31">
          <cell r="C31">
            <v>161.57</v>
          </cell>
        </row>
        <row r="32">
          <cell r="C32">
            <v>161.57</v>
          </cell>
        </row>
        <row r="33">
          <cell r="C33">
            <v>163.2098</v>
          </cell>
        </row>
        <row r="34">
          <cell r="C34">
            <v>162.081535</v>
          </cell>
        </row>
        <row r="35">
          <cell r="C35">
            <v>159.81564499999999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41902</v>
          </cell>
        </row>
      </sheetData>
      <sheetData sheetId="9" refreshError="1"/>
      <sheetData sheetId="10">
        <row r="7">
          <cell r="B7">
            <v>41902</v>
          </cell>
        </row>
      </sheetData>
      <sheetData sheetId="11">
        <row r="7">
          <cell r="B7">
            <v>41902</v>
          </cell>
        </row>
      </sheetData>
      <sheetData sheetId="12">
        <row r="7">
          <cell r="B7">
            <v>41902</v>
          </cell>
        </row>
      </sheetData>
      <sheetData sheetId="13">
        <row r="7">
          <cell r="B7">
            <v>41902</v>
          </cell>
        </row>
      </sheetData>
      <sheetData sheetId="14">
        <row r="36">
          <cell r="B36">
            <v>225.90272924392491</v>
          </cell>
        </row>
      </sheetData>
      <sheetData sheetId="15" refreshError="1"/>
      <sheetData sheetId="16">
        <row r="12">
          <cell r="C12">
            <v>156.13747499999999</v>
          </cell>
        </row>
        <row r="13">
          <cell r="C13">
            <v>151.9</v>
          </cell>
        </row>
        <row r="14">
          <cell r="C14">
            <v>151.98779999999999</v>
          </cell>
        </row>
        <row r="15">
          <cell r="C15">
            <v>155.77459999999999</v>
          </cell>
        </row>
        <row r="16">
          <cell r="C16">
            <v>149.7499</v>
          </cell>
        </row>
        <row r="17">
          <cell r="C17">
            <v>149.93029999999999</v>
          </cell>
        </row>
        <row r="18">
          <cell r="C18">
            <v>155.535106666666</v>
          </cell>
        </row>
        <row r="19">
          <cell r="C19">
            <v>159.74916666666701</v>
          </cell>
        </row>
        <row r="20">
          <cell r="C20">
            <v>160.00703999999999</v>
          </cell>
        </row>
        <row r="21">
          <cell r="C21">
            <v>161.385426666667</v>
          </cell>
        </row>
        <row r="22">
          <cell r="C22">
            <v>163.47404</v>
          </cell>
        </row>
        <row r="23">
          <cell r="C23">
            <v>159.20599999999999</v>
          </cell>
        </row>
        <row r="24">
          <cell r="C24">
            <v>159.20599999999999</v>
          </cell>
        </row>
        <row r="25">
          <cell r="C25">
            <v>159.20599999999999</v>
          </cell>
        </row>
        <row r="26">
          <cell r="C26">
            <v>159.20599999999999</v>
          </cell>
        </row>
        <row r="27">
          <cell r="C27">
            <v>164.66636</v>
          </cell>
        </row>
        <row r="28">
          <cell r="C28">
            <v>159.20599999999999</v>
          </cell>
        </row>
        <row r="29">
          <cell r="C29">
            <v>166.985453333333</v>
          </cell>
        </row>
        <row r="30">
          <cell r="C30">
            <v>161.57</v>
          </cell>
        </row>
        <row r="31">
          <cell r="C31">
            <v>161.57</v>
          </cell>
        </row>
        <row r="32">
          <cell r="C32">
            <v>164.246023333333</v>
          </cell>
        </row>
        <row r="33">
          <cell r="C33">
            <v>163.75652666666701</v>
          </cell>
        </row>
        <row r="34">
          <cell r="C34">
            <v>160.82140000000001</v>
          </cell>
        </row>
        <row r="35">
          <cell r="C35">
            <v>159.47900000000001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41903</v>
          </cell>
        </row>
      </sheetData>
      <sheetData sheetId="9" refreshError="1"/>
      <sheetData sheetId="10">
        <row r="7">
          <cell r="B7">
            <v>41903</v>
          </cell>
        </row>
      </sheetData>
      <sheetData sheetId="11">
        <row r="7">
          <cell r="B7">
            <v>41903</v>
          </cell>
        </row>
      </sheetData>
      <sheetData sheetId="12">
        <row r="7">
          <cell r="B7">
            <v>41903</v>
          </cell>
        </row>
      </sheetData>
      <sheetData sheetId="13">
        <row r="7">
          <cell r="B7">
            <v>41903</v>
          </cell>
        </row>
      </sheetData>
      <sheetData sheetId="14">
        <row r="36">
          <cell r="B36">
            <v>198.93761365611778</v>
          </cell>
        </row>
      </sheetData>
      <sheetData sheetId="15" refreshError="1"/>
      <sheetData sheetId="16">
        <row r="12">
          <cell r="C12">
            <v>152.006961666667</v>
          </cell>
        </row>
        <row r="13">
          <cell r="C13">
            <v>151.74438000000001</v>
          </cell>
        </row>
        <row r="14">
          <cell r="C14">
            <v>151.24469999999999</v>
          </cell>
        </row>
        <row r="15">
          <cell r="C15">
            <v>151.24469999999999</v>
          </cell>
        </row>
        <row r="16">
          <cell r="C16">
            <v>151.24584999999999</v>
          </cell>
        </row>
        <row r="17">
          <cell r="C17">
            <v>151.262631666667</v>
          </cell>
        </row>
        <row r="18">
          <cell r="C18">
            <v>151.166856666667</v>
          </cell>
        </row>
        <row r="19">
          <cell r="C19">
            <v>151.258023333333</v>
          </cell>
        </row>
        <row r="20">
          <cell r="C20">
            <v>151.299806666667</v>
          </cell>
        </row>
        <row r="21">
          <cell r="C21">
            <v>151.31280000000001</v>
          </cell>
        </row>
        <row r="22">
          <cell r="C22">
            <v>151.31280000000001</v>
          </cell>
        </row>
        <row r="23">
          <cell r="C23">
            <v>152.73237</v>
          </cell>
        </row>
        <row r="24">
          <cell r="C24">
            <v>152.289993333333</v>
          </cell>
        </row>
        <row r="25">
          <cell r="C25">
            <v>149.81423166666701</v>
          </cell>
        </row>
        <row r="26">
          <cell r="C26">
            <v>149.82228166666701</v>
          </cell>
        </row>
        <row r="27">
          <cell r="C27">
            <v>149.81821833333299</v>
          </cell>
        </row>
        <row r="28">
          <cell r="C28">
            <v>149.81079666666699</v>
          </cell>
        </row>
        <row r="29">
          <cell r="C29">
            <v>161.01684666666699</v>
          </cell>
        </row>
        <row r="30">
          <cell r="C30">
            <v>163.098453333333</v>
          </cell>
        </row>
        <row r="31">
          <cell r="C31">
            <v>161.57</v>
          </cell>
        </row>
        <row r="32">
          <cell r="C32">
            <v>163.33459666666701</v>
          </cell>
        </row>
        <row r="33">
          <cell r="C33">
            <v>162.49028999999999</v>
          </cell>
        </row>
        <row r="34">
          <cell r="C34">
            <v>151.96127999999999</v>
          </cell>
        </row>
        <row r="35">
          <cell r="C35">
            <v>151.26179166666699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41904</v>
          </cell>
        </row>
      </sheetData>
      <sheetData sheetId="9" refreshError="1"/>
      <sheetData sheetId="10">
        <row r="7">
          <cell r="B7">
            <v>41904</v>
          </cell>
        </row>
      </sheetData>
      <sheetData sheetId="11">
        <row r="7">
          <cell r="B7">
            <v>41904</v>
          </cell>
        </row>
      </sheetData>
      <sheetData sheetId="12">
        <row r="7">
          <cell r="B7">
            <v>41904</v>
          </cell>
        </row>
      </sheetData>
      <sheetData sheetId="13">
        <row r="7">
          <cell r="B7">
            <v>41904</v>
          </cell>
        </row>
      </sheetData>
      <sheetData sheetId="14">
        <row r="36">
          <cell r="B36">
            <v>237.28033050969719</v>
          </cell>
        </row>
      </sheetData>
      <sheetData sheetId="15" refreshError="1"/>
      <sheetData sheetId="16">
        <row r="12">
          <cell r="C12">
            <v>146.557328333333</v>
          </cell>
        </row>
        <row r="13">
          <cell r="C13">
            <v>146.62590333333301</v>
          </cell>
        </row>
        <row r="14">
          <cell r="C14">
            <v>146.62690000000001</v>
          </cell>
        </row>
        <row r="15">
          <cell r="C15">
            <v>146.59972666666701</v>
          </cell>
        </row>
        <row r="16">
          <cell r="C16">
            <v>146.58211166666601</v>
          </cell>
        </row>
        <row r="17">
          <cell r="C17">
            <v>146.58129</v>
          </cell>
        </row>
        <row r="18">
          <cell r="C18">
            <v>148.44690499999999</v>
          </cell>
        </row>
        <row r="19">
          <cell r="C19">
            <v>154.074678333333</v>
          </cell>
        </row>
        <row r="20">
          <cell r="C20">
            <v>160.80045000000001</v>
          </cell>
        </row>
        <row r="21">
          <cell r="C21">
            <v>159.19969166666701</v>
          </cell>
        </row>
        <row r="22">
          <cell r="C22">
            <v>156.60251666666699</v>
          </cell>
        </row>
        <row r="23">
          <cell r="C23">
            <v>156.59129833333299</v>
          </cell>
        </row>
        <row r="24">
          <cell r="C24">
            <v>156.59587500000001</v>
          </cell>
        </row>
        <row r="25">
          <cell r="C25">
            <v>157.16730166666699</v>
          </cell>
        </row>
        <row r="26">
          <cell r="C26">
            <v>156.56710833333301</v>
          </cell>
        </row>
        <row r="27">
          <cell r="C27">
            <v>156.542295</v>
          </cell>
        </row>
        <row r="28">
          <cell r="C28">
            <v>158.16890166666701</v>
          </cell>
        </row>
        <row r="29">
          <cell r="C29">
            <v>161.01587333333299</v>
          </cell>
        </row>
        <row r="30">
          <cell r="C30">
            <v>156.93300833333299</v>
          </cell>
        </row>
        <row r="31">
          <cell r="C31">
            <v>157.88245833333301</v>
          </cell>
        </row>
        <row r="32">
          <cell r="C32">
            <v>156.708451666667</v>
          </cell>
        </row>
        <row r="33">
          <cell r="C33">
            <v>160.428486666667</v>
          </cell>
        </row>
        <row r="34">
          <cell r="C34">
            <v>156.23420666666701</v>
          </cell>
        </row>
        <row r="35">
          <cell r="C35">
            <v>153.373011666667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41905</v>
          </cell>
        </row>
      </sheetData>
      <sheetData sheetId="9" refreshError="1"/>
      <sheetData sheetId="10">
        <row r="7">
          <cell r="B7">
            <v>41905</v>
          </cell>
        </row>
      </sheetData>
      <sheetData sheetId="11">
        <row r="7">
          <cell r="B7">
            <v>41905</v>
          </cell>
        </row>
      </sheetData>
      <sheetData sheetId="12">
        <row r="7">
          <cell r="B7">
            <v>41905</v>
          </cell>
        </row>
      </sheetData>
      <sheetData sheetId="13">
        <row r="7">
          <cell r="B7">
            <v>41905</v>
          </cell>
        </row>
      </sheetData>
      <sheetData sheetId="14">
        <row r="36">
          <cell r="B36">
            <v>245.79968263406528</v>
          </cell>
        </row>
      </sheetData>
      <sheetData sheetId="15" refreshError="1"/>
      <sheetData sheetId="16">
        <row r="12">
          <cell r="C12">
            <v>149.32507833333301</v>
          </cell>
        </row>
        <row r="13">
          <cell r="C13">
            <v>149.21339166666701</v>
          </cell>
        </row>
        <row r="14">
          <cell r="C14">
            <v>146.145401666667</v>
          </cell>
        </row>
        <row r="15">
          <cell r="C15">
            <v>146.07905</v>
          </cell>
        </row>
        <row r="16">
          <cell r="C16">
            <v>149.44311666666701</v>
          </cell>
        </row>
        <row r="17">
          <cell r="C17">
            <v>157.98868166666699</v>
          </cell>
        </row>
        <row r="18">
          <cell r="C18">
            <v>154.62127333333299</v>
          </cell>
        </row>
        <row r="19">
          <cell r="C19">
            <v>161.06652333333301</v>
          </cell>
        </row>
        <row r="20">
          <cell r="C20">
            <v>157.87621166666699</v>
          </cell>
        </row>
        <row r="21">
          <cell r="C21">
            <v>156.550993333333</v>
          </cell>
        </row>
        <row r="22">
          <cell r="C22">
            <v>156.96860166666701</v>
          </cell>
        </row>
        <row r="23">
          <cell r="C23">
            <v>157.58410499999999</v>
          </cell>
        </row>
        <row r="24">
          <cell r="C24">
            <v>157.099831666667</v>
          </cell>
        </row>
        <row r="25">
          <cell r="C25">
            <v>157.04084166666701</v>
          </cell>
        </row>
        <row r="26">
          <cell r="C26">
            <v>157.029658333333</v>
          </cell>
        </row>
        <row r="27">
          <cell r="C27">
            <v>157.02932166666699</v>
          </cell>
        </row>
        <row r="28">
          <cell r="C28">
            <v>157.028326666667</v>
          </cell>
        </row>
        <row r="29">
          <cell r="C29">
            <v>160.38875999999999</v>
          </cell>
        </row>
        <row r="30">
          <cell r="C30">
            <v>156.831703333333</v>
          </cell>
        </row>
        <row r="31">
          <cell r="C31">
            <v>156.50217333333299</v>
          </cell>
        </row>
        <row r="32">
          <cell r="C32">
            <v>161.07060833333301</v>
          </cell>
        </row>
        <row r="33">
          <cell r="C33">
            <v>154.6</v>
          </cell>
        </row>
        <row r="34">
          <cell r="C34">
            <v>153.942556666667</v>
          </cell>
        </row>
        <row r="35">
          <cell r="C35">
            <v>151.698833333333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41906</v>
          </cell>
        </row>
      </sheetData>
      <sheetData sheetId="9" refreshError="1"/>
      <sheetData sheetId="10">
        <row r="7">
          <cell r="B7">
            <v>41906</v>
          </cell>
        </row>
      </sheetData>
      <sheetData sheetId="11">
        <row r="7">
          <cell r="B7">
            <v>41906</v>
          </cell>
        </row>
      </sheetData>
      <sheetData sheetId="12">
        <row r="7">
          <cell r="B7">
            <v>41906</v>
          </cell>
        </row>
      </sheetData>
      <sheetData sheetId="13">
        <row r="7">
          <cell r="B7">
            <v>41906</v>
          </cell>
        </row>
      </sheetData>
      <sheetData sheetId="14">
        <row r="36">
          <cell r="B36">
            <v>234.33274147751331</v>
          </cell>
        </row>
      </sheetData>
      <sheetData sheetId="15" refreshError="1"/>
      <sheetData sheetId="16">
        <row r="12">
          <cell r="C12">
            <v>149.81824333333299</v>
          </cell>
        </row>
        <row r="13">
          <cell r="C13">
            <v>150.14711</v>
          </cell>
        </row>
        <row r="14">
          <cell r="C14">
            <v>149.604138333333</v>
          </cell>
        </row>
        <row r="15">
          <cell r="C15">
            <v>146.107593333333</v>
          </cell>
        </row>
        <row r="16">
          <cell r="C16">
            <v>149.05912000000001</v>
          </cell>
        </row>
        <row r="17">
          <cell r="C17">
            <v>148.34571666666699</v>
          </cell>
        </row>
        <row r="18">
          <cell r="C18">
            <v>152.72236166666701</v>
          </cell>
        </row>
        <row r="19">
          <cell r="C19">
            <v>159.40037333333299</v>
          </cell>
        </row>
        <row r="20">
          <cell r="C20">
            <v>159.20421833333299</v>
          </cell>
        </row>
        <row r="21">
          <cell r="C21">
            <v>156.76394500000001</v>
          </cell>
        </row>
        <row r="22">
          <cell r="C22">
            <v>156.515185</v>
          </cell>
        </row>
        <row r="23">
          <cell r="C23">
            <v>156.560611666667</v>
          </cell>
        </row>
        <row r="24">
          <cell r="C24">
            <v>156.574383333333</v>
          </cell>
        </row>
        <row r="25">
          <cell r="C25">
            <v>156.59133333333301</v>
          </cell>
        </row>
        <row r="26">
          <cell r="C26">
            <v>156.59249</v>
          </cell>
        </row>
        <row r="27">
          <cell r="C27">
            <v>156.60109</v>
          </cell>
        </row>
        <row r="28">
          <cell r="C28">
            <v>156.58519833333301</v>
          </cell>
        </row>
        <row r="29">
          <cell r="C29">
            <v>156.57545166666699</v>
          </cell>
        </row>
        <row r="30">
          <cell r="C30">
            <v>156.64755</v>
          </cell>
        </row>
        <row r="31">
          <cell r="C31">
            <v>156.66283000000001</v>
          </cell>
        </row>
        <row r="32">
          <cell r="C32">
            <v>156.64335333333301</v>
          </cell>
        </row>
        <row r="33">
          <cell r="C33">
            <v>159.28651833333299</v>
          </cell>
        </row>
        <row r="34">
          <cell r="C34">
            <v>154.28008</v>
          </cell>
        </row>
        <row r="35">
          <cell r="C35">
            <v>150.17136500000001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41907</v>
          </cell>
        </row>
      </sheetData>
      <sheetData sheetId="9" refreshError="1"/>
      <sheetData sheetId="10">
        <row r="7">
          <cell r="B7">
            <v>41907</v>
          </cell>
        </row>
      </sheetData>
      <sheetData sheetId="11">
        <row r="7">
          <cell r="B7">
            <v>41907</v>
          </cell>
        </row>
      </sheetData>
      <sheetData sheetId="12">
        <row r="7">
          <cell r="B7">
            <v>41907</v>
          </cell>
        </row>
      </sheetData>
      <sheetData sheetId="13">
        <row r="7">
          <cell r="B7">
            <v>41907</v>
          </cell>
        </row>
      </sheetData>
      <sheetData sheetId="14">
        <row r="36">
          <cell r="B36">
            <v>246.71716759143794</v>
          </cell>
        </row>
      </sheetData>
      <sheetData sheetId="15" refreshError="1"/>
      <sheetData sheetId="16">
        <row r="12">
          <cell r="C12">
            <v>146.103771666667</v>
          </cell>
        </row>
        <row r="13">
          <cell r="C13">
            <v>146.095946666667</v>
          </cell>
        </row>
        <row r="14">
          <cell r="C14">
            <v>146.09955666666701</v>
          </cell>
        </row>
        <row r="15">
          <cell r="C15">
            <v>146.09912333333301</v>
          </cell>
        </row>
        <row r="16">
          <cell r="C16">
            <v>146.09280999999999</v>
          </cell>
        </row>
        <row r="17">
          <cell r="C17">
            <v>146.09574333333299</v>
          </cell>
        </row>
        <row r="18">
          <cell r="C18">
            <v>154.50839500000001</v>
          </cell>
        </row>
        <row r="19">
          <cell r="C19">
            <v>151.61000666666601</v>
          </cell>
        </row>
        <row r="20">
          <cell r="C20">
            <v>158.58039833333299</v>
          </cell>
        </row>
        <row r="21">
          <cell r="C21">
            <v>159.053368333333</v>
          </cell>
        </row>
        <row r="22">
          <cell r="C22">
            <v>156.458693333333</v>
          </cell>
        </row>
        <row r="23">
          <cell r="C23">
            <v>156.462985</v>
          </cell>
        </row>
        <row r="24">
          <cell r="C24">
            <v>156.48225500000001</v>
          </cell>
        </row>
        <row r="25">
          <cell r="C25">
            <v>156.49015666666699</v>
          </cell>
        </row>
        <row r="26">
          <cell r="C26">
            <v>156.62061</v>
          </cell>
        </row>
        <row r="27">
          <cell r="C27">
            <v>156.96773999999999</v>
          </cell>
        </row>
        <row r="28">
          <cell r="C28">
            <v>158.19698</v>
          </cell>
        </row>
        <row r="29">
          <cell r="C29">
            <v>158.957811666667</v>
          </cell>
        </row>
        <row r="30">
          <cell r="C30">
            <v>156.546876666667</v>
          </cell>
        </row>
        <row r="31">
          <cell r="C31">
            <v>156.52516499999999</v>
          </cell>
        </row>
        <row r="32">
          <cell r="C32">
            <v>158.62868</v>
          </cell>
        </row>
        <row r="33">
          <cell r="C33">
            <v>158.779765</v>
          </cell>
        </row>
        <row r="34">
          <cell r="C34">
            <v>147.444568333333</v>
          </cell>
        </row>
        <row r="35">
          <cell r="C35">
            <v>148.628876666667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41908</v>
          </cell>
        </row>
      </sheetData>
      <sheetData sheetId="9" refreshError="1"/>
      <sheetData sheetId="10">
        <row r="7">
          <cell r="B7">
            <v>41908</v>
          </cell>
        </row>
      </sheetData>
      <sheetData sheetId="11">
        <row r="7">
          <cell r="B7">
            <v>41908</v>
          </cell>
        </row>
      </sheetData>
      <sheetData sheetId="12">
        <row r="7">
          <cell r="B7">
            <v>41908</v>
          </cell>
        </row>
      </sheetData>
      <sheetData sheetId="13">
        <row r="7">
          <cell r="B7">
            <v>41908</v>
          </cell>
        </row>
      </sheetData>
      <sheetData sheetId="14">
        <row r="36">
          <cell r="B36">
            <v>233.4798626341252</v>
          </cell>
        </row>
      </sheetData>
      <sheetData sheetId="15" refreshError="1"/>
      <sheetData sheetId="16">
        <row r="12">
          <cell r="C12">
            <v>149.19771333333301</v>
          </cell>
        </row>
        <row r="13">
          <cell r="C13">
            <v>145.85599999999999</v>
          </cell>
        </row>
        <row r="14">
          <cell r="C14">
            <v>145.85599999999999</v>
          </cell>
        </row>
        <row r="15">
          <cell r="C15">
            <v>145.85599999999999</v>
          </cell>
        </row>
        <row r="16">
          <cell r="C16">
            <v>150.52034333333299</v>
          </cell>
        </row>
        <row r="17">
          <cell r="C17">
            <v>146.12374500000001</v>
          </cell>
        </row>
        <row r="18">
          <cell r="C18">
            <v>149.40622500000001</v>
          </cell>
        </row>
        <row r="19">
          <cell r="C19">
            <v>154.54587333333299</v>
          </cell>
        </row>
        <row r="20">
          <cell r="C20">
            <v>160.109006666667</v>
          </cell>
        </row>
        <row r="21">
          <cell r="C21">
            <v>156.715386666667</v>
          </cell>
        </row>
        <row r="22">
          <cell r="C22">
            <v>156.551255</v>
          </cell>
        </row>
        <row r="23">
          <cell r="C23">
            <v>156.61238333333301</v>
          </cell>
        </row>
        <row r="24">
          <cell r="C24">
            <v>158.39021</v>
          </cell>
        </row>
        <row r="25">
          <cell r="C25">
            <v>157.38008500000001</v>
          </cell>
        </row>
        <row r="26">
          <cell r="C26">
            <v>156.57444333333299</v>
          </cell>
        </row>
        <row r="27">
          <cell r="C27">
            <v>159.94255833333301</v>
          </cell>
        </row>
        <row r="28">
          <cell r="C28">
            <v>154.60232999999999</v>
          </cell>
        </row>
        <row r="29">
          <cell r="C29">
            <v>158.55936500000001</v>
          </cell>
        </row>
        <row r="30">
          <cell r="C30">
            <v>156.69494166666701</v>
          </cell>
        </row>
        <row r="31">
          <cell r="C31">
            <v>156.70122333333299</v>
          </cell>
        </row>
        <row r="32">
          <cell r="C32">
            <v>158.05305000000001</v>
          </cell>
        </row>
        <row r="33">
          <cell r="C33">
            <v>159.38146333333299</v>
          </cell>
        </row>
        <row r="34">
          <cell r="C34">
            <v>149.10148833333301</v>
          </cell>
        </row>
        <row r="35">
          <cell r="C35">
            <v>145.93063333333299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41909</v>
          </cell>
        </row>
      </sheetData>
      <sheetData sheetId="9" refreshError="1"/>
      <sheetData sheetId="10">
        <row r="7">
          <cell r="B7">
            <v>41909</v>
          </cell>
        </row>
      </sheetData>
      <sheetData sheetId="11">
        <row r="7">
          <cell r="B7">
            <v>41909</v>
          </cell>
        </row>
      </sheetData>
      <sheetData sheetId="12">
        <row r="7">
          <cell r="B7">
            <v>41909</v>
          </cell>
        </row>
      </sheetData>
      <sheetData sheetId="13">
        <row r="7">
          <cell r="B7">
            <v>41909</v>
          </cell>
        </row>
      </sheetData>
      <sheetData sheetId="14">
        <row r="36">
          <cell r="B36">
            <v>222.50505768603927</v>
          </cell>
        </row>
      </sheetData>
      <sheetData sheetId="15" refreshError="1"/>
      <sheetData sheetId="16">
        <row r="12">
          <cell r="C12">
            <v>149.18634333333301</v>
          </cell>
        </row>
        <row r="13">
          <cell r="C13">
            <v>145.85599999999999</v>
          </cell>
        </row>
        <row r="14">
          <cell r="C14">
            <v>145.85599999999999</v>
          </cell>
        </row>
        <row r="15">
          <cell r="C15">
            <v>145.85599999999999</v>
          </cell>
        </row>
        <row r="16">
          <cell r="C16">
            <v>149.70856333333299</v>
          </cell>
        </row>
        <row r="17">
          <cell r="C17">
            <v>151.15690000000001</v>
          </cell>
        </row>
        <row r="18">
          <cell r="C18">
            <v>156.41724833333299</v>
          </cell>
        </row>
        <row r="19">
          <cell r="C19">
            <v>155.921793333333</v>
          </cell>
        </row>
        <row r="20">
          <cell r="C20">
            <v>156.36069000000001</v>
          </cell>
        </row>
        <row r="21">
          <cell r="C21">
            <v>156.405863333333</v>
          </cell>
        </row>
        <row r="22">
          <cell r="C22">
            <v>158.378713333333</v>
          </cell>
        </row>
        <row r="23">
          <cell r="C23">
            <v>156.07108666666699</v>
          </cell>
        </row>
        <row r="24">
          <cell r="C24">
            <v>156.34532166666699</v>
          </cell>
        </row>
        <row r="25">
          <cell r="C25">
            <v>156.08735166666699</v>
          </cell>
        </row>
        <row r="26">
          <cell r="C26">
            <v>156.881315</v>
          </cell>
        </row>
        <row r="27">
          <cell r="C27">
            <v>156.63295666666701</v>
          </cell>
        </row>
        <row r="28">
          <cell r="C28">
            <v>157.52739500000001</v>
          </cell>
        </row>
        <row r="29">
          <cell r="C29">
            <v>157.45903833333301</v>
          </cell>
        </row>
        <row r="30">
          <cell r="C30">
            <v>156.45732000000001</v>
          </cell>
        </row>
        <row r="31">
          <cell r="C31">
            <v>156.54931500000001</v>
          </cell>
        </row>
        <row r="32">
          <cell r="C32">
            <v>156.59248833333299</v>
          </cell>
        </row>
        <row r="33">
          <cell r="C33">
            <v>159.02385166666701</v>
          </cell>
        </row>
        <row r="34">
          <cell r="C34">
            <v>155.62270833333301</v>
          </cell>
        </row>
        <row r="35">
          <cell r="C35">
            <v>154.71787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41883</v>
          </cell>
        </row>
      </sheetData>
      <sheetData sheetId="9" refreshError="1"/>
      <sheetData sheetId="10">
        <row r="7">
          <cell r="B7">
            <v>41883</v>
          </cell>
        </row>
      </sheetData>
      <sheetData sheetId="11">
        <row r="7">
          <cell r="B7">
            <v>41883</v>
          </cell>
        </row>
      </sheetData>
      <sheetData sheetId="12">
        <row r="7">
          <cell r="B7">
            <v>41883</v>
          </cell>
        </row>
      </sheetData>
      <sheetData sheetId="13">
        <row r="7">
          <cell r="B7">
            <v>41883</v>
          </cell>
        </row>
      </sheetData>
      <sheetData sheetId="14">
        <row r="36">
          <cell r="B36">
            <v>256.81098270872451</v>
          </cell>
        </row>
      </sheetData>
      <sheetData sheetId="15" refreshError="1"/>
      <sheetData sheetId="16">
        <row r="12">
          <cell r="C12">
            <v>149.08949999999999</v>
          </cell>
        </row>
        <row r="13">
          <cell r="C13">
            <v>149.08949999999999</v>
          </cell>
        </row>
        <row r="14">
          <cell r="C14">
            <v>149.08949999999999</v>
          </cell>
        </row>
        <row r="15">
          <cell r="C15">
            <v>149.08949999999999</v>
          </cell>
        </row>
        <row r="16">
          <cell r="C16">
            <v>149.08949999999999</v>
          </cell>
        </row>
        <row r="17">
          <cell r="C17">
            <v>154.44149999999999</v>
          </cell>
        </row>
        <row r="18">
          <cell r="C18">
            <v>149.14554000000001</v>
          </cell>
        </row>
        <row r="19">
          <cell r="C19">
            <v>152.743963333333</v>
          </cell>
        </row>
        <row r="20">
          <cell r="C20">
            <v>178.58</v>
          </cell>
        </row>
        <row r="21">
          <cell r="C21">
            <v>178.58</v>
          </cell>
        </row>
        <row r="22">
          <cell r="C22">
            <v>161.55478333333301</v>
          </cell>
        </row>
        <row r="23">
          <cell r="C23">
            <v>178.58</v>
          </cell>
        </row>
        <row r="24">
          <cell r="C24">
            <v>159.92027166666699</v>
          </cell>
        </row>
        <row r="25">
          <cell r="C25">
            <v>176.48359666666701</v>
          </cell>
        </row>
        <row r="26">
          <cell r="C26">
            <v>178.58</v>
          </cell>
        </row>
        <row r="27">
          <cell r="C27">
            <v>178.58</v>
          </cell>
        </row>
        <row r="28">
          <cell r="C28">
            <v>178.58</v>
          </cell>
        </row>
        <row r="29">
          <cell r="C29">
            <v>158.801561666667</v>
          </cell>
        </row>
        <row r="30">
          <cell r="C30">
            <v>160.39070333333299</v>
          </cell>
        </row>
        <row r="31">
          <cell r="C31">
            <v>178.58</v>
          </cell>
        </row>
        <row r="32">
          <cell r="C32">
            <v>178.58</v>
          </cell>
        </row>
        <row r="33">
          <cell r="C33">
            <v>153.608405</v>
          </cell>
        </row>
        <row r="34">
          <cell r="C34">
            <v>151.256853333333</v>
          </cell>
        </row>
        <row r="35">
          <cell r="C35">
            <v>151.67981333333299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41910</v>
          </cell>
        </row>
      </sheetData>
      <sheetData sheetId="9" refreshError="1"/>
      <sheetData sheetId="10">
        <row r="7">
          <cell r="B7">
            <v>41910</v>
          </cell>
        </row>
      </sheetData>
      <sheetData sheetId="11">
        <row r="7">
          <cell r="B7">
            <v>41910</v>
          </cell>
        </row>
      </sheetData>
      <sheetData sheetId="12">
        <row r="7">
          <cell r="B7">
            <v>41910</v>
          </cell>
        </row>
      </sheetData>
      <sheetData sheetId="13">
        <row r="7">
          <cell r="B7">
            <v>41910</v>
          </cell>
        </row>
      </sheetData>
      <sheetData sheetId="14">
        <row r="36">
          <cell r="B36">
            <v>196.5379030034016</v>
          </cell>
        </row>
      </sheetData>
      <sheetData sheetId="15" refreshError="1"/>
      <sheetData sheetId="16">
        <row r="12">
          <cell r="C12">
            <v>145.89575500000001</v>
          </cell>
        </row>
        <row r="13">
          <cell r="C13">
            <v>145.883698333333</v>
          </cell>
        </row>
        <row r="14">
          <cell r="C14">
            <v>145.89261666666701</v>
          </cell>
        </row>
        <row r="15">
          <cell r="C15">
            <v>145.90447</v>
          </cell>
        </row>
        <row r="16">
          <cell r="C16">
            <v>145.89102333333301</v>
          </cell>
        </row>
        <row r="17">
          <cell r="C17">
            <v>151.465385</v>
          </cell>
        </row>
        <row r="18">
          <cell r="C18">
            <v>146.10139000000001</v>
          </cell>
        </row>
        <row r="19">
          <cell r="C19">
            <v>149.54602333333301</v>
          </cell>
        </row>
        <row r="20">
          <cell r="C20">
            <v>150.414176666667</v>
          </cell>
        </row>
        <row r="21">
          <cell r="C21">
            <v>148.667846666667</v>
          </cell>
        </row>
        <row r="22">
          <cell r="C22">
            <v>148.459663333333</v>
          </cell>
        </row>
        <row r="23">
          <cell r="C23">
            <v>154.6</v>
          </cell>
        </row>
        <row r="24">
          <cell r="C24">
            <v>154.6</v>
          </cell>
        </row>
        <row r="25">
          <cell r="C25">
            <v>154.6</v>
          </cell>
        </row>
        <row r="26">
          <cell r="C26">
            <v>154.6</v>
          </cell>
        </row>
        <row r="27">
          <cell r="C27">
            <v>154.6</v>
          </cell>
        </row>
        <row r="28">
          <cell r="C28">
            <v>154.6</v>
          </cell>
        </row>
        <row r="29">
          <cell r="C29">
            <v>155.16021499999999</v>
          </cell>
        </row>
        <row r="30">
          <cell r="C30">
            <v>159.75218166666701</v>
          </cell>
        </row>
        <row r="31">
          <cell r="C31">
            <v>159.05985000000001</v>
          </cell>
        </row>
        <row r="32">
          <cell r="C32">
            <v>156.96180833333301</v>
          </cell>
        </row>
        <row r="33">
          <cell r="C33">
            <v>156.54341833333299</v>
          </cell>
        </row>
        <row r="34">
          <cell r="C34">
            <v>151.19232</v>
          </cell>
        </row>
        <row r="35">
          <cell r="C35">
            <v>146.07180333333301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41911</v>
          </cell>
        </row>
      </sheetData>
      <sheetData sheetId="9" refreshError="1"/>
      <sheetData sheetId="10">
        <row r="7">
          <cell r="B7">
            <v>41911</v>
          </cell>
        </row>
      </sheetData>
      <sheetData sheetId="11">
        <row r="7">
          <cell r="B7">
            <v>41911</v>
          </cell>
        </row>
      </sheetData>
      <sheetData sheetId="12">
        <row r="7">
          <cell r="B7">
            <v>41911</v>
          </cell>
        </row>
      </sheetData>
      <sheetData sheetId="13">
        <row r="7">
          <cell r="B7">
            <v>41911</v>
          </cell>
        </row>
      </sheetData>
      <sheetData sheetId="14">
        <row r="36">
          <cell r="B36">
            <v>242.01192912242976</v>
          </cell>
        </row>
      </sheetData>
      <sheetData sheetId="15" refreshError="1"/>
      <sheetData sheetId="16">
        <row r="12">
          <cell r="C12">
            <v>146.422783333333</v>
          </cell>
        </row>
        <row r="13">
          <cell r="C13">
            <v>146.48051000000001</v>
          </cell>
        </row>
        <row r="14">
          <cell r="C14">
            <v>146.43559500000001</v>
          </cell>
        </row>
        <row r="15">
          <cell r="C15">
            <v>146.43794500000001</v>
          </cell>
        </row>
        <row r="16">
          <cell r="C16">
            <v>146.520526666667</v>
          </cell>
        </row>
        <row r="17">
          <cell r="C17">
            <v>146.48823833333299</v>
          </cell>
        </row>
        <row r="18">
          <cell r="C18">
            <v>146.463785</v>
          </cell>
        </row>
        <row r="19">
          <cell r="C19">
            <v>153.54505499999999</v>
          </cell>
        </row>
        <row r="20">
          <cell r="C20">
            <v>161.818553333333</v>
          </cell>
        </row>
        <row r="21">
          <cell r="C21">
            <v>157.03303666666699</v>
          </cell>
        </row>
        <row r="22">
          <cell r="C22">
            <v>159.074383333333</v>
          </cell>
        </row>
        <row r="23">
          <cell r="C23">
            <v>158.01352499999999</v>
          </cell>
        </row>
        <row r="24">
          <cell r="C24">
            <v>156.723995</v>
          </cell>
        </row>
        <row r="25">
          <cell r="C25">
            <v>156.59693166666699</v>
          </cell>
        </row>
        <row r="26">
          <cell r="C26">
            <v>156.577155</v>
          </cell>
        </row>
        <row r="27">
          <cell r="C27">
            <v>156.568678333333</v>
          </cell>
        </row>
        <row r="28">
          <cell r="C28">
            <v>156.79000833333299</v>
          </cell>
        </row>
        <row r="29">
          <cell r="C29">
            <v>157.35841833333299</v>
          </cell>
        </row>
        <row r="30">
          <cell r="C30">
            <v>156.52890666666701</v>
          </cell>
        </row>
        <row r="31">
          <cell r="C31">
            <v>156.620428333333</v>
          </cell>
        </row>
        <row r="32">
          <cell r="C32">
            <v>156.679438333333</v>
          </cell>
        </row>
        <row r="33">
          <cell r="C33">
            <v>165.34555499999999</v>
          </cell>
        </row>
        <row r="34">
          <cell r="C34">
            <v>147.81213</v>
          </cell>
        </row>
        <row r="35">
          <cell r="C35">
            <v>146.08487833333299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41912</v>
          </cell>
        </row>
      </sheetData>
      <sheetData sheetId="9" refreshError="1"/>
      <sheetData sheetId="10">
        <row r="7">
          <cell r="B7">
            <v>41912</v>
          </cell>
        </row>
      </sheetData>
      <sheetData sheetId="11">
        <row r="7">
          <cell r="B7">
            <v>41912</v>
          </cell>
        </row>
      </sheetData>
      <sheetData sheetId="12">
        <row r="7">
          <cell r="B7">
            <v>41912</v>
          </cell>
        </row>
      </sheetData>
      <sheetData sheetId="13">
        <row r="7">
          <cell r="B7">
            <v>41912</v>
          </cell>
        </row>
      </sheetData>
      <sheetData sheetId="14">
        <row r="36">
          <cell r="B36">
            <v>244.29105268025171</v>
          </cell>
        </row>
      </sheetData>
      <sheetData sheetId="15" refreshError="1"/>
      <sheetData sheetId="16">
        <row r="12">
          <cell r="C12">
            <v>146.17037833333401</v>
          </cell>
        </row>
        <row r="13">
          <cell r="C13">
            <v>146.05042333333401</v>
          </cell>
        </row>
        <row r="14">
          <cell r="C14">
            <v>146.0761</v>
          </cell>
        </row>
        <row r="15">
          <cell r="C15">
            <v>146.0761</v>
          </cell>
        </row>
        <row r="16">
          <cell r="C16">
            <v>146.0761</v>
          </cell>
        </row>
        <row r="17">
          <cell r="C17">
            <v>147.50562500000001</v>
          </cell>
        </row>
        <row r="18">
          <cell r="C18">
            <v>149.88179833333299</v>
          </cell>
        </row>
        <row r="19">
          <cell r="C19">
            <v>151.416701666667</v>
          </cell>
        </row>
        <row r="20">
          <cell r="C20">
            <v>160.61940833333301</v>
          </cell>
        </row>
        <row r="21">
          <cell r="C21">
            <v>158.99859833333301</v>
          </cell>
        </row>
        <row r="22">
          <cell r="C22">
            <v>157.50862333333299</v>
          </cell>
        </row>
        <row r="23">
          <cell r="C23">
            <v>157.392658333333</v>
          </cell>
        </row>
        <row r="24">
          <cell r="C24">
            <v>157.67375833333301</v>
          </cell>
        </row>
        <row r="25">
          <cell r="C25">
            <v>157.67642333333299</v>
          </cell>
        </row>
        <row r="26">
          <cell r="C26">
            <v>156.74052</v>
          </cell>
        </row>
        <row r="27">
          <cell r="C27">
            <v>156.61786833333301</v>
          </cell>
        </row>
        <row r="28">
          <cell r="C28">
            <v>159.46850000000001</v>
          </cell>
        </row>
        <row r="29">
          <cell r="C29">
            <v>157.282105</v>
          </cell>
        </row>
        <row r="30">
          <cell r="C30">
            <v>156.364088333333</v>
          </cell>
        </row>
        <row r="31">
          <cell r="C31">
            <v>160.610696666667</v>
          </cell>
        </row>
        <row r="32">
          <cell r="C32">
            <v>161.965323333333</v>
          </cell>
        </row>
        <row r="33">
          <cell r="C33">
            <v>163.01084499999999</v>
          </cell>
        </row>
        <row r="34">
          <cell r="C34">
            <v>145.8323</v>
          </cell>
        </row>
        <row r="35">
          <cell r="C35">
            <v>147.38723999999999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41883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41884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41885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41886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41887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41888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41889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41884</v>
          </cell>
        </row>
      </sheetData>
      <sheetData sheetId="9" refreshError="1"/>
      <sheetData sheetId="10">
        <row r="7">
          <cell r="B7">
            <v>41884</v>
          </cell>
        </row>
      </sheetData>
      <sheetData sheetId="11">
        <row r="7">
          <cell r="B7">
            <v>41884</v>
          </cell>
        </row>
      </sheetData>
      <sheetData sheetId="12">
        <row r="7">
          <cell r="B7">
            <v>41884</v>
          </cell>
        </row>
      </sheetData>
      <sheetData sheetId="13">
        <row r="7">
          <cell r="B7">
            <v>41884</v>
          </cell>
        </row>
      </sheetData>
      <sheetData sheetId="14">
        <row r="36">
          <cell r="B36">
            <v>264.76428353674083</v>
          </cell>
        </row>
      </sheetData>
      <sheetData sheetId="15" refreshError="1"/>
      <sheetData sheetId="16">
        <row r="12">
          <cell r="C12">
            <v>150.351971666667</v>
          </cell>
        </row>
        <row r="13">
          <cell r="C13">
            <v>150.36189999999999</v>
          </cell>
        </row>
        <row r="14">
          <cell r="C14">
            <v>150.54773</v>
          </cell>
        </row>
        <row r="15">
          <cell r="C15">
            <v>150.40782999999999</v>
          </cell>
        </row>
        <row r="16">
          <cell r="C16">
            <v>148.129543333333</v>
          </cell>
        </row>
        <row r="17">
          <cell r="C17">
            <v>166.58503999999999</v>
          </cell>
        </row>
        <row r="18">
          <cell r="C18">
            <v>149.090386666667</v>
          </cell>
        </row>
        <row r="19">
          <cell r="C19">
            <v>178.58</v>
          </cell>
        </row>
        <row r="20">
          <cell r="C20">
            <v>152.705831666667</v>
          </cell>
        </row>
        <row r="21">
          <cell r="C21">
            <v>159.678521666667</v>
          </cell>
        </row>
        <row r="22">
          <cell r="C22">
            <v>160.426543333333</v>
          </cell>
        </row>
        <row r="23">
          <cell r="C23">
            <v>160.246608333333</v>
          </cell>
        </row>
        <row r="24">
          <cell r="C24">
            <v>169.133688333333</v>
          </cell>
        </row>
        <row r="25">
          <cell r="C25">
            <v>168.681518333333</v>
          </cell>
        </row>
        <row r="26">
          <cell r="C26">
            <v>168.33</v>
          </cell>
        </row>
        <row r="27">
          <cell r="C27">
            <v>169.04317499999999</v>
          </cell>
        </row>
        <row r="28">
          <cell r="C28">
            <v>168.71640333333301</v>
          </cell>
        </row>
        <row r="29">
          <cell r="C29">
            <v>165.510038333333</v>
          </cell>
        </row>
        <row r="30">
          <cell r="C30">
            <v>168.67327</v>
          </cell>
        </row>
        <row r="31">
          <cell r="C31">
            <v>168.60195666666701</v>
          </cell>
        </row>
        <row r="32">
          <cell r="C32">
            <v>169.34444833333299</v>
          </cell>
        </row>
        <row r="33">
          <cell r="C33">
            <v>168.33</v>
          </cell>
        </row>
        <row r="34">
          <cell r="C34">
            <v>158.440413333333</v>
          </cell>
        </row>
        <row r="35">
          <cell r="C35">
            <v>155.95735166666699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41890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41891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41892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41893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41894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41895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41896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41897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41898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41899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41885</v>
          </cell>
        </row>
      </sheetData>
      <sheetData sheetId="9" refreshError="1"/>
      <sheetData sheetId="10">
        <row r="7">
          <cell r="B7">
            <v>41885</v>
          </cell>
        </row>
      </sheetData>
      <sheetData sheetId="11">
        <row r="7">
          <cell r="B7">
            <v>41885</v>
          </cell>
        </row>
      </sheetData>
      <sheetData sheetId="12">
        <row r="7">
          <cell r="B7">
            <v>41885</v>
          </cell>
        </row>
      </sheetData>
      <sheetData sheetId="13">
        <row r="7">
          <cell r="B7">
            <v>41885</v>
          </cell>
        </row>
      </sheetData>
      <sheetData sheetId="14">
        <row r="36">
          <cell r="B36">
            <v>246.52698862163641</v>
          </cell>
        </row>
      </sheetData>
      <sheetData sheetId="15" refreshError="1"/>
      <sheetData sheetId="16">
        <row r="12">
          <cell r="C12">
            <v>152.75255166666699</v>
          </cell>
        </row>
        <row r="13">
          <cell r="C13">
            <v>149.79126666666701</v>
          </cell>
        </row>
        <row r="14">
          <cell r="C14">
            <v>149.30760000000001</v>
          </cell>
        </row>
        <row r="15">
          <cell r="C15">
            <v>149.642576666667</v>
          </cell>
        </row>
        <row r="16">
          <cell r="C16">
            <v>150.572143333333</v>
          </cell>
        </row>
        <row r="17">
          <cell r="C17">
            <v>152.594021666667</v>
          </cell>
        </row>
        <row r="18">
          <cell r="C18">
            <v>157.61637833333299</v>
          </cell>
        </row>
        <row r="19">
          <cell r="C19">
            <v>162.65562499999999</v>
          </cell>
        </row>
        <row r="20">
          <cell r="C20">
            <v>168.78235000000001</v>
          </cell>
        </row>
        <row r="21">
          <cell r="C21">
            <v>168.33</v>
          </cell>
        </row>
        <row r="22">
          <cell r="C22">
            <v>168.33</v>
          </cell>
        </row>
        <row r="23">
          <cell r="C23">
            <v>168.33</v>
          </cell>
        </row>
        <row r="24">
          <cell r="C24">
            <v>168.48426166666701</v>
          </cell>
        </row>
        <row r="25">
          <cell r="C25">
            <v>168.490331666667</v>
          </cell>
        </row>
        <row r="26">
          <cell r="C26">
            <v>168.33</v>
          </cell>
        </row>
        <row r="27">
          <cell r="C27">
            <v>168.33</v>
          </cell>
        </row>
        <row r="28">
          <cell r="C28">
            <v>168.33</v>
          </cell>
        </row>
        <row r="29">
          <cell r="C29">
            <v>168.53074833333301</v>
          </cell>
        </row>
        <row r="30">
          <cell r="C30">
            <v>168.33</v>
          </cell>
        </row>
        <row r="31">
          <cell r="C31">
            <v>168.33</v>
          </cell>
        </row>
        <row r="32">
          <cell r="C32">
            <v>168.33</v>
          </cell>
        </row>
        <row r="33">
          <cell r="C33">
            <v>168.41677166666699</v>
          </cell>
        </row>
        <row r="34">
          <cell r="C34">
            <v>152.191431666667</v>
          </cell>
        </row>
        <row r="35">
          <cell r="C35">
            <v>149.08949999999999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41900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41901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41902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41903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41904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41905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41906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50914"/>
    </sheetNames>
    <sheetDataSet>
      <sheetData sheetId="0">
        <row r="10">
          <cell r="B10">
            <v>41907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41908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41909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41886</v>
          </cell>
        </row>
      </sheetData>
      <sheetData sheetId="9" refreshError="1"/>
      <sheetData sheetId="10">
        <row r="7">
          <cell r="B7">
            <v>41886</v>
          </cell>
        </row>
      </sheetData>
      <sheetData sheetId="11">
        <row r="7">
          <cell r="B7">
            <v>41886</v>
          </cell>
        </row>
      </sheetData>
      <sheetData sheetId="12">
        <row r="7">
          <cell r="B7">
            <v>41886</v>
          </cell>
        </row>
      </sheetData>
      <sheetData sheetId="13">
        <row r="7">
          <cell r="B7">
            <v>41886</v>
          </cell>
        </row>
      </sheetData>
      <sheetData sheetId="14">
        <row r="36">
          <cell r="B36">
            <v>247.07554081130291</v>
          </cell>
        </row>
      </sheetData>
      <sheetData sheetId="15" refreshError="1"/>
      <sheetData sheetId="16">
        <row r="12">
          <cell r="C12">
            <v>149.08949999999999</v>
          </cell>
        </row>
        <row r="13">
          <cell r="C13">
            <v>149.08949999999999</v>
          </cell>
        </row>
        <row r="14">
          <cell r="C14">
            <v>149.08949999999999</v>
          </cell>
        </row>
        <row r="15">
          <cell r="C15">
            <v>151.62881166666699</v>
          </cell>
        </row>
        <row r="16">
          <cell r="C16">
            <v>149.09670499999999</v>
          </cell>
        </row>
        <row r="17">
          <cell r="C17">
            <v>153.03161</v>
          </cell>
        </row>
        <row r="18">
          <cell r="C18">
            <v>150.87945999999999</v>
          </cell>
        </row>
        <row r="19">
          <cell r="C19">
            <v>156.78801000000001</v>
          </cell>
        </row>
        <row r="20">
          <cell r="C20">
            <v>159.38423333333299</v>
          </cell>
        </row>
        <row r="21">
          <cell r="C21">
            <v>168.88309166666701</v>
          </cell>
        </row>
        <row r="22">
          <cell r="C22">
            <v>168.59050500000001</v>
          </cell>
        </row>
        <row r="23">
          <cell r="C23">
            <v>168.55705333333299</v>
          </cell>
        </row>
        <row r="24">
          <cell r="C24">
            <v>168.68704666666699</v>
          </cell>
        </row>
        <row r="25">
          <cell r="C25">
            <v>168.218101666667</v>
          </cell>
        </row>
        <row r="26">
          <cell r="C26">
            <v>169.644916666667</v>
          </cell>
        </row>
        <row r="27">
          <cell r="C27">
            <v>168.33</v>
          </cell>
        </row>
        <row r="28">
          <cell r="C28">
            <v>168.33</v>
          </cell>
        </row>
        <row r="29">
          <cell r="C29">
            <v>168.33</v>
          </cell>
        </row>
        <row r="30">
          <cell r="C30">
            <v>168.33</v>
          </cell>
        </row>
        <row r="31">
          <cell r="C31">
            <v>168.33</v>
          </cell>
        </row>
        <row r="32">
          <cell r="C32">
            <v>168.33</v>
          </cell>
        </row>
        <row r="33">
          <cell r="C33">
            <v>168.33</v>
          </cell>
        </row>
        <row r="34">
          <cell r="C34">
            <v>168.33</v>
          </cell>
        </row>
        <row r="35">
          <cell r="C35">
            <v>167.367975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41910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41911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41912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41887</v>
          </cell>
        </row>
      </sheetData>
      <sheetData sheetId="9" refreshError="1"/>
      <sheetData sheetId="10">
        <row r="7">
          <cell r="B7">
            <v>41887</v>
          </cell>
        </row>
      </sheetData>
      <sheetData sheetId="11">
        <row r="7">
          <cell r="B7">
            <v>41887</v>
          </cell>
        </row>
      </sheetData>
      <sheetData sheetId="12">
        <row r="7">
          <cell r="B7">
            <v>41887</v>
          </cell>
        </row>
      </sheetData>
      <sheetData sheetId="13">
        <row r="7">
          <cell r="B7">
            <v>41887</v>
          </cell>
        </row>
      </sheetData>
      <sheetData sheetId="14">
        <row r="36">
          <cell r="B36">
            <v>247.27047468972268</v>
          </cell>
        </row>
      </sheetData>
      <sheetData sheetId="15" refreshError="1"/>
      <sheetData sheetId="16">
        <row r="12">
          <cell r="C12">
            <v>149.08949999999999</v>
          </cell>
        </row>
        <row r="13">
          <cell r="C13">
            <v>149.08949999999999</v>
          </cell>
        </row>
        <row r="14">
          <cell r="C14">
            <v>148.90672333333299</v>
          </cell>
        </row>
        <row r="15">
          <cell r="C15">
            <v>147.72374666666701</v>
          </cell>
        </row>
        <row r="16">
          <cell r="C16">
            <v>149.08949999999999</v>
          </cell>
        </row>
        <row r="17">
          <cell r="C17">
            <v>154.70220166666701</v>
          </cell>
        </row>
        <row r="18">
          <cell r="C18">
            <v>149.123093333333</v>
          </cell>
        </row>
        <row r="19">
          <cell r="C19">
            <v>152.72382500000001</v>
          </cell>
        </row>
        <row r="20">
          <cell r="C20">
            <v>168.33</v>
          </cell>
        </row>
        <row r="21">
          <cell r="C21">
            <v>168.72350499999999</v>
          </cell>
        </row>
        <row r="22">
          <cell r="C22">
            <v>168.626681666667</v>
          </cell>
        </row>
        <row r="23">
          <cell r="C23">
            <v>168.33</v>
          </cell>
        </row>
        <row r="24">
          <cell r="C24">
            <v>168.33</v>
          </cell>
        </row>
        <row r="25">
          <cell r="C25">
            <v>168.33</v>
          </cell>
        </row>
        <row r="26">
          <cell r="C26">
            <v>168.33</v>
          </cell>
        </row>
        <row r="27">
          <cell r="C27">
            <v>162.20387833333299</v>
          </cell>
        </row>
        <row r="28">
          <cell r="C28">
            <v>163.92799333333301</v>
          </cell>
        </row>
        <row r="29">
          <cell r="C29">
            <v>168.84851333333299</v>
          </cell>
        </row>
        <row r="30">
          <cell r="C30">
            <v>168.76682333333301</v>
          </cell>
        </row>
        <row r="31">
          <cell r="C31">
            <v>168.68217166666699</v>
          </cell>
        </row>
        <row r="32">
          <cell r="C32">
            <v>161.11801</v>
          </cell>
        </row>
        <row r="33">
          <cell r="C33">
            <v>162.68211333333301</v>
          </cell>
        </row>
        <row r="34">
          <cell r="C34">
            <v>151.257501666667</v>
          </cell>
        </row>
        <row r="35">
          <cell r="C35">
            <v>149.08949999999999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41888</v>
          </cell>
        </row>
      </sheetData>
      <sheetData sheetId="9" refreshError="1"/>
      <sheetData sheetId="10">
        <row r="7">
          <cell r="B7">
            <v>41888</v>
          </cell>
        </row>
      </sheetData>
      <sheetData sheetId="11">
        <row r="7">
          <cell r="B7">
            <v>41888</v>
          </cell>
        </row>
      </sheetData>
      <sheetData sheetId="12">
        <row r="7">
          <cell r="B7">
            <v>41888</v>
          </cell>
        </row>
      </sheetData>
      <sheetData sheetId="13">
        <row r="7">
          <cell r="B7">
            <v>41888</v>
          </cell>
        </row>
      </sheetData>
      <sheetData sheetId="14">
        <row r="36">
          <cell r="B36">
            <v>246.5637815700095</v>
          </cell>
        </row>
      </sheetData>
      <sheetData sheetId="15" refreshError="1"/>
      <sheetData sheetId="16">
        <row r="12">
          <cell r="C12">
            <v>152.132735</v>
          </cell>
        </row>
        <row r="13">
          <cell r="C13">
            <v>149.02732</v>
          </cell>
        </row>
        <row r="14">
          <cell r="C14">
            <v>147.09767666666701</v>
          </cell>
        </row>
        <row r="15">
          <cell r="C15">
            <v>147.85721000000001</v>
          </cell>
        </row>
        <row r="16">
          <cell r="C16">
            <v>149.08949999999999</v>
          </cell>
        </row>
        <row r="17">
          <cell r="C17">
            <v>149.08949999999999</v>
          </cell>
        </row>
        <row r="18">
          <cell r="C18">
            <v>150.387313333333</v>
          </cell>
        </row>
        <row r="19">
          <cell r="C19">
            <v>149.09120833333299</v>
          </cell>
        </row>
        <row r="20">
          <cell r="C20">
            <v>168.33</v>
          </cell>
        </row>
        <row r="21">
          <cell r="C21">
            <v>154.81899999999999</v>
          </cell>
        </row>
        <row r="22">
          <cell r="C22">
            <v>168.60399166666701</v>
          </cell>
        </row>
        <row r="23">
          <cell r="C23">
            <v>160.11174</v>
          </cell>
        </row>
        <row r="24">
          <cell r="C24">
            <v>159.59769333333301</v>
          </cell>
        </row>
        <row r="25">
          <cell r="C25">
            <v>159.339721666667</v>
          </cell>
        </row>
        <row r="26">
          <cell r="C26">
            <v>158.67871</v>
          </cell>
        </row>
        <row r="27">
          <cell r="C27">
            <v>153.01901000000001</v>
          </cell>
        </row>
        <row r="28">
          <cell r="C28">
            <v>151.81432166666701</v>
          </cell>
        </row>
        <row r="29">
          <cell r="C29">
            <v>153.15090000000001</v>
          </cell>
        </row>
        <row r="30">
          <cell r="C30">
            <v>170.07635666666701</v>
          </cell>
        </row>
        <row r="31">
          <cell r="C31">
            <v>168.74058833333299</v>
          </cell>
        </row>
        <row r="32">
          <cell r="C32">
            <v>169.41554500000001</v>
          </cell>
        </row>
        <row r="33">
          <cell r="C33">
            <v>163.53384500000001</v>
          </cell>
        </row>
        <row r="34">
          <cell r="C34">
            <v>159.54253</v>
          </cell>
        </row>
        <row r="35">
          <cell r="C35">
            <v>160.012271666667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41889</v>
          </cell>
        </row>
      </sheetData>
      <sheetData sheetId="9" refreshError="1"/>
      <sheetData sheetId="10">
        <row r="7">
          <cell r="B7">
            <v>41889</v>
          </cell>
        </row>
      </sheetData>
      <sheetData sheetId="11">
        <row r="7">
          <cell r="B7">
            <v>41889</v>
          </cell>
        </row>
      </sheetData>
      <sheetData sheetId="12">
        <row r="7">
          <cell r="B7">
            <v>41889</v>
          </cell>
        </row>
      </sheetData>
      <sheetData sheetId="13">
        <row r="7">
          <cell r="B7">
            <v>41889</v>
          </cell>
        </row>
      </sheetData>
      <sheetData sheetId="14">
        <row r="36">
          <cell r="B36">
            <v>203.05032459601989</v>
          </cell>
        </row>
      </sheetData>
      <sheetData sheetId="15" refreshError="1"/>
      <sheetData sheetId="16">
        <row r="12">
          <cell r="C12">
            <v>152.57066</v>
          </cell>
        </row>
        <row r="13">
          <cell r="C13">
            <v>149.08949999999999</v>
          </cell>
        </row>
        <row r="14">
          <cell r="C14">
            <v>154.38705166666699</v>
          </cell>
        </row>
        <row r="15">
          <cell r="C15">
            <v>149.08949999999999</v>
          </cell>
        </row>
        <row r="16">
          <cell r="C16">
            <v>149.08949999999999</v>
          </cell>
        </row>
        <row r="17">
          <cell r="C17">
            <v>149.08949999999999</v>
          </cell>
        </row>
        <row r="18">
          <cell r="C18">
            <v>152.332875</v>
          </cell>
        </row>
        <row r="19">
          <cell r="C19">
            <v>149.186645</v>
          </cell>
        </row>
        <row r="20">
          <cell r="C20">
            <v>149.19692333333299</v>
          </cell>
        </row>
        <row r="21">
          <cell r="C21">
            <v>149.21915000000001</v>
          </cell>
        </row>
        <row r="22">
          <cell r="C22">
            <v>166.41543666666701</v>
          </cell>
        </row>
        <row r="23">
          <cell r="C23">
            <v>152.45257833333301</v>
          </cell>
        </row>
        <row r="24">
          <cell r="C24">
            <v>154.467606666667</v>
          </cell>
        </row>
        <row r="25">
          <cell r="C25">
            <v>159.14382166666701</v>
          </cell>
        </row>
        <row r="26">
          <cell r="C26">
            <v>153.36967999999999</v>
          </cell>
        </row>
        <row r="27">
          <cell r="C27">
            <v>148.62119000000001</v>
          </cell>
        </row>
        <row r="28">
          <cell r="C28">
            <v>168.43950833333301</v>
          </cell>
        </row>
        <row r="29">
          <cell r="C29">
            <v>168.78014666666701</v>
          </cell>
        </row>
        <row r="30">
          <cell r="C30">
            <v>168.33</v>
          </cell>
        </row>
        <row r="31">
          <cell r="C31">
            <v>168.36280333333301</v>
          </cell>
        </row>
        <row r="32">
          <cell r="C32">
            <v>161.19940500000001</v>
          </cell>
        </row>
        <row r="33">
          <cell r="C33">
            <v>158.80169166666701</v>
          </cell>
        </row>
        <row r="34">
          <cell r="C34">
            <v>150.20346833333301</v>
          </cell>
        </row>
        <row r="35">
          <cell r="C35">
            <v>149.87553500000001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DD53"/>
  <sheetViews>
    <sheetView tabSelected="1" view="pageBreakPreview" topLeftCell="I1" zoomScaleNormal="80" zoomScaleSheetLayoutView="100" workbookViewId="0">
      <selection activeCell="Y7" sqref="Y7"/>
    </sheetView>
  </sheetViews>
  <sheetFormatPr defaultColWidth="9.140625" defaultRowHeight="12.75" x14ac:dyDescent="0.25"/>
  <cols>
    <col min="1" max="1" width="3.5703125" style="1" customWidth="1"/>
    <col min="2" max="2" width="9.85546875" style="1" customWidth="1"/>
    <col min="3" max="30" width="9.7109375" style="1" customWidth="1"/>
    <col min="31" max="32" width="9.5703125" style="1" customWidth="1"/>
    <col min="33" max="33" width="9.5703125" style="1" hidden="1" customWidth="1"/>
    <col min="34" max="16384" width="9.140625" style="1"/>
  </cols>
  <sheetData>
    <row r="2" spans="1:34" ht="25.5" customHeight="1" x14ac:dyDescent="0.25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ht="24.75" customHeight="1" x14ac:dyDescent="0.25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4" ht="13.5" customHeight="1" x14ac:dyDescent="0.25"/>
    <row r="7" spans="1:34" ht="26.25" customHeight="1" x14ac:dyDescent="0.25">
      <c r="B7" s="8" t="s">
        <v>0</v>
      </c>
    </row>
    <row r="8" spans="1:34" ht="18.75" x14ac:dyDescent="0.25">
      <c r="B8" s="9" t="s">
        <v>1</v>
      </c>
    </row>
    <row r="9" spans="1:34" ht="20.25" x14ac:dyDescent="0.25">
      <c r="B9" s="8" t="str">
        <f>+[1]PEAJE!C8</f>
        <v>PERIODO: 01.SEPTIEMBRE.2014 - 30.SEPTIEMBRE.2014</v>
      </c>
      <c r="C9" s="10"/>
      <c r="D9" s="10"/>
      <c r="E9" s="10"/>
      <c r="F9" s="10"/>
      <c r="G9" s="10"/>
    </row>
    <row r="11" spans="1:34" x14ac:dyDescent="0.25">
      <c r="C11" s="11">
        <f>[2]Sheet1!C4</f>
        <v>41883</v>
      </c>
      <c r="D11" s="11">
        <f>[2]Sheet1!D4</f>
        <v>41884</v>
      </c>
      <c r="E11" s="11">
        <f>[2]Sheet1!E4</f>
        <v>41885</v>
      </c>
      <c r="F11" s="11">
        <f>[2]Sheet1!F4</f>
        <v>41886</v>
      </c>
      <c r="G11" s="11">
        <f>[2]Sheet1!G4</f>
        <v>41887</v>
      </c>
      <c r="H11" s="11">
        <f>[2]Sheet1!H4</f>
        <v>41888</v>
      </c>
      <c r="I11" s="11">
        <f>[2]Sheet1!I4</f>
        <v>41889</v>
      </c>
      <c r="J11" s="11">
        <f>[2]Sheet1!J4</f>
        <v>41890</v>
      </c>
      <c r="K11" s="11">
        <f>[2]Sheet1!K4</f>
        <v>41891</v>
      </c>
      <c r="L11" s="11">
        <f>[2]Sheet1!L4</f>
        <v>41892</v>
      </c>
      <c r="M11" s="11">
        <f>[2]Sheet1!M4</f>
        <v>41893</v>
      </c>
      <c r="N11" s="11">
        <f>[2]Sheet1!N4</f>
        <v>41894</v>
      </c>
      <c r="O11" s="11">
        <f>[2]Sheet1!O4</f>
        <v>41895</v>
      </c>
      <c r="P11" s="11">
        <f>[2]Sheet1!P4</f>
        <v>41896</v>
      </c>
      <c r="Q11" s="11">
        <f>[2]Sheet1!Q4</f>
        <v>41897</v>
      </c>
      <c r="R11" s="11">
        <f>[2]Sheet1!R4</f>
        <v>41898</v>
      </c>
      <c r="S11" s="11">
        <f>[2]Sheet1!S4</f>
        <v>41899</v>
      </c>
      <c r="T11" s="11">
        <f>[2]Sheet1!T4</f>
        <v>41900</v>
      </c>
      <c r="U11" s="11">
        <f>[2]Sheet1!U4</f>
        <v>41901</v>
      </c>
      <c r="V11" s="11">
        <f>[2]Sheet1!V4</f>
        <v>41902</v>
      </c>
      <c r="W11" s="11">
        <f>[2]Sheet1!W4</f>
        <v>41903</v>
      </c>
      <c r="X11" s="11">
        <f>[2]Sheet1!X4</f>
        <v>41904</v>
      </c>
      <c r="Y11" s="11">
        <f>[2]Sheet1!Y4</f>
        <v>41905</v>
      </c>
      <c r="Z11" s="11">
        <f>[2]Sheet1!Z4</f>
        <v>41906</v>
      </c>
      <c r="AA11" s="11">
        <f>[2]Sheet1!AA4</f>
        <v>41907</v>
      </c>
      <c r="AB11" s="11">
        <f>[2]Sheet1!AB4</f>
        <v>41908</v>
      </c>
      <c r="AC11" s="11">
        <f>[2]Sheet1!AC4</f>
        <v>41909</v>
      </c>
      <c r="AD11" s="11">
        <f>[2]Sheet1!AD4</f>
        <v>41910</v>
      </c>
      <c r="AE11" s="11">
        <f>[2]Sheet1!AE4</f>
        <v>41911</v>
      </c>
      <c r="AF11" s="11">
        <f>[2]Sheet1!AF4</f>
        <v>41912</v>
      </c>
      <c r="AG11" s="11"/>
    </row>
    <row r="12" spans="1:34" s="12" customFormat="1" ht="20.100000000000001" customHeight="1" x14ac:dyDescent="0.25">
      <c r="B12" s="13" t="s">
        <v>2</v>
      </c>
      <c r="C12" s="14">
        <f>[3]RESUMEN!$B$7</f>
        <v>41883</v>
      </c>
      <c r="D12" s="14">
        <f>[4]RESUMEN!$B$7</f>
        <v>41884</v>
      </c>
      <c r="E12" s="14">
        <f>[5]RESUMEN!$B$7</f>
        <v>41885</v>
      </c>
      <c r="F12" s="14">
        <f>[6]RESUMEN!$B$7</f>
        <v>41886</v>
      </c>
      <c r="G12" s="14">
        <f>[7]RESUMEN!$B$7</f>
        <v>41887</v>
      </c>
      <c r="H12" s="14">
        <f>[8]RESUMEN!$B$7</f>
        <v>41888</v>
      </c>
      <c r="I12" s="14">
        <f>[9]RESUMEN!$B$7</f>
        <v>41889</v>
      </c>
      <c r="J12" s="14">
        <f>[10]RESUMEN!$B$7</f>
        <v>41890</v>
      </c>
      <c r="K12" s="14">
        <f>[11]RESUMEN!$B$7</f>
        <v>41891</v>
      </c>
      <c r="L12" s="14">
        <f>[12]RESUMEN!$B$7</f>
        <v>41892</v>
      </c>
      <c r="M12" s="14">
        <f>[13]RESUMEN!$B$7</f>
        <v>41893</v>
      </c>
      <c r="N12" s="14">
        <f>[14]RESUMEN!$B$7</f>
        <v>41894</v>
      </c>
      <c r="O12" s="14">
        <f>[15]RESUMEN!$B$7</f>
        <v>41895</v>
      </c>
      <c r="P12" s="14">
        <f>[16]RESUMEN!$B$7</f>
        <v>41896</v>
      </c>
      <c r="Q12" s="14">
        <f>[17]RESUMEN!$B$7</f>
        <v>41897</v>
      </c>
      <c r="R12" s="14">
        <f>[18]RESUMEN!$B$7</f>
        <v>41898</v>
      </c>
      <c r="S12" s="14">
        <f>[19]RESUMEN!$B$7</f>
        <v>41899</v>
      </c>
      <c r="T12" s="14">
        <f>[20]RESUMEN!$B$7</f>
        <v>41900</v>
      </c>
      <c r="U12" s="14">
        <f>[21]RESUMEN!$B$7</f>
        <v>41901</v>
      </c>
      <c r="V12" s="14">
        <f>[22]RESUMEN!$B$7</f>
        <v>41902</v>
      </c>
      <c r="W12" s="14">
        <f>[23]RESUMEN!$B$7</f>
        <v>41903</v>
      </c>
      <c r="X12" s="14">
        <f>[24]RESUMEN!$B$7</f>
        <v>41904</v>
      </c>
      <c r="Y12" s="14">
        <f>[25]RESUMEN!$B$7</f>
        <v>41905</v>
      </c>
      <c r="Z12" s="14">
        <f>[26]RESUMEN!$B$7</f>
        <v>41906</v>
      </c>
      <c r="AA12" s="14">
        <f>[27]RESUMEN!$B$7</f>
        <v>41907</v>
      </c>
      <c r="AB12" s="14">
        <f>[28]RESUMEN!$B$7</f>
        <v>41908</v>
      </c>
      <c r="AC12" s="14">
        <f>[29]RESUMEN!$B$7</f>
        <v>41909</v>
      </c>
      <c r="AD12" s="14">
        <f>[30]RESUMEN!$B$7</f>
        <v>41910</v>
      </c>
      <c r="AE12" s="14">
        <f>[31]RESUMEN!$B$7</f>
        <v>41911</v>
      </c>
      <c r="AF12" s="14">
        <f>[32]RESUMEN!$B$7</f>
        <v>41912</v>
      </c>
      <c r="AG12" s="14"/>
      <c r="AH12" s="13" t="s">
        <v>2</v>
      </c>
    </row>
    <row r="13" spans="1:34" ht="20.100000000000001" customHeight="1" x14ac:dyDescent="0.25">
      <c r="A13" s="15"/>
      <c r="B13" s="16">
        <v>4.1666666666666664E-2</v>
      </c>
      <c r="C13" s="17">
        <f>+'[3]PCA-PCF'!$C12</f>
        <v>149.08949999999999</v>
      </c>
      <c r="D13" s="17">
        <f>+'[4]PCA-PCF'!$C12</f>
        <v>150.351971666667</v>
      </c>
      <c r="E13" s="17">
        <f>+'[5]PCA-PCF'!$C12</f>
        <v>152.75255166666699</v>
      </c>
      <c r="F13" s="17">
        <f>+'[6]PCA-PCF'!$C12</f>
        <v>149.08949999999999</v>
      </c>
      <c r="G13" s="17">
        <f>+'[7]PCA-PCF'!$C12</f>
        <v>149.08949999999999</v>
      </c>
      <c r="H13" s="17">
        <f>+'[8]PCA-PCF'!$C12</f>
        <v>152.132735</v>
      </c>
      <c r="I13" s="17">
        <f>+'[9]PCA-PCF'!$C12</f>
        <v>152.57066</v>
      </c>
      <c r="J13" s="17">
        <f>+'[10]PCA-PCF'!$C12</f>
        <v>152.61144666666701</v>
      </c>
      <c r="K13" s="17">
        <f>+'[11]PCA-PCF'!$C12</f>
        <v>150.57839999999999</v>
      </c>
      <c r="L13" s="17">
        <f>+'[12]PCA-PCF'!$C12</f>
        <v>152.87609</v>
      </c>
      <c r="M13" s="17">
        <f>+'[13]PCA-PCF'!$C12</f>
        <v>158.43558666666701</v>
      </c>
      <c r="N13" s="17">
        <f>+'[14]PCA-PCF'!$C12</f>
        <v>150.509948333333</v>
      </c>
      <c r="O13" s="17">
        <f>+'[15]PCA-PCF'!$C12</f>
        <v>150.74370666666701</v>
      </c>
      <c r="P13" s="17">
        <f>+'[16]PCA-PCF'!$C12</f>
        <v>153.33123000000001</v>
      </c>
      <c r="Q13" s="17">
        <f>+'[17]PCA-PCF'!$C12</f>
        <v>149.1069</v>
      </c>
      <c r="R13" s="17">
        <f>+'[18]PCA-PCF'!$C12</f>
        <v>146.81610333333299</v>
      </c>
      <c r="S13" s="17">
        <f>+'[19]PCA-PCF'!$C12</f>
        <v>149.1069</v>
      </c>
      <c r="T13" s="17">
        <f>+'[20]PCA-PCF'!$C12</f>
        <v>159.20599999999999</v>
      </c>
      <c r="U13" s="17">
        <f>+'[21]PCA-PCF'!$C12</f>
        <v>149.46165666666701</v>
      </c>
      <c r="V13" s="17">
        <f>+'[22]PCA-PCF'!$C12</f>
        <v>156.13747499999999</v>
      </c>
      <c r="W13" s="17">
        <f>+'[23]PCA-PCF'!$C12</f>
        <v>152.006961666667</v>
      </c>
      <c r="X13" s="17">
        <f>+'[24]PCA-PCF'!$C12</f>
        <v>146.557328333333</v>
      </c>
      <c r="Y13" s="17">
        <f>+'[25]PCA-PCF'!$C12</f>
        <v>149.32507833333301</v>
      </c>
      <c r="Z13" s="17">
        <f>+'[26]PCA-PCF'!$C12</f>
        <v>149.81824333333299</v>
      </c>
      <c r="AA13" s="17">
        <f>+'[27]PCA-PCF'!$C12</f>
        <v>146.103771666667</v>
      </c>
      <c r="AB13" s="17">
        <f>+'[28]PCA-PCF'!$C12</f>
        <v>149.19771333333301</v>
      </c>
      <c r="AC13" s="17">
        <f>+'[29]PCA-PCF'!$C12</f>
        <v>149.18634333333301</v>
      </c>
      <c r="AD13" s="17">
        <f>+'[30]PCA-PCF'!$C12</f>
        <v>145.89575500000001</v>
      </c>
      <c r="AE13" s="17">
        <f>+'[31]PCA-PCF'!$C12</f>
        <v>146.422783333333</v>
      </c>
      <c r="AF13" s="17">
        <f>+'[32]PCA-PCF'!$C12</f>
        <v>146.17037833333401</v>
      </c>
      <c r="AG13" s="17"/>
      <c r="AH13" s="16">
        <v>4.1666666666666664E-2</v>
      </c>
    </row>
    <row r="14" spans="1:34" ht="20.100000000000001" customHeight="1" x14ac:dyDescent="0.25">
      <c r="A14" s="15"/>
      <c r="B14" s="16">
        <v>8.3333333333333301E-2</v>
      </c>
      <c r="C14" s="17">
        <f>+'[3]PCA-PCF'!$C13</f>
        <v>149.08949999999999</v>
      </c>
      <c r="D14" s="17">
        <f>+'[4]PCA-PCF'!$C13</f>
        <v>150.36189999999999</v>
      </c>
      <c r="E14" s="17">
        <f>+'[5]PCA-PCF'!$C13</f>
        <v>149.79126666666701</v>
      </c>
      <c r="F14" s="17">
        <f>+'[6]PCA-PCF'!$C13</f>
        <v>149.08949999999999</v>
      </c>
      <c r="G14" s="17">
        <f>+'[7]PCA-PCF'!$C13</f>
        <v>149.08949999999999</v>
      </c>
      <c r="H14" s="17">
        <f>+'[8]PCA-PCF'!$C13</f>
        <v>149.02732</v>
      </c>
      <c r="I14" s="17">
        <f>+'[9]PCA-PCF'!$C13</f>
        <v>149.08949999999999</v>
      </c>
      <c r="J14" s="17">
        <f>+'[10]PCA-PCF'!$C13</f>
        <v>150.40900833333299</v>
      </c>
      <c r="K14" s="17">
        <f>+'[11]PCA-PCF'!$C13</f>
        <v>150.58304166666699</v>
      </c>
      <c r="L14" s="17">
        <f>+'[12]PCA-PCF'!$C13</f>
        <v>150.392</v>
      </c>
      <c r="M14" s="17">
        <f>+'[13]PCA-PCF'!$C13</f>
        <v>155.25620333333299</v>
      </c>
      <c r="N14" s="17">
        <f>+'[14]PCA-PCF'!$C13</f>
        <v>150.50728000000001</v>
      </c>
      <c r="O14" s="17">
        <f>+'[15]PCA-PCF'!$C13</f>
        <v>150.71940000000001</v>
      </c>
      <c r="P14" s="17">
        <f>+'[16]PCA-PCF'!$C13</f>
        <v>151.10910166666699</v>
      </c>
      <c r="Q14" s="17">
        <f>+'[17]PCA-PCF'!$C13</f>
        <v>159.20599999999999</v>
      </c>
      <c r="R14" s="17">
        <f>+'[18]PCA-PCF'!$C13</f>
        <v>158.46625333333299</v>
      </c>
      <c r="S14" s="17">
        <f>+'[19]PCA-PCF'!$C13</f>
        <v>149.1069</v>
      </c>
      <c r="T14" s="17">
        <f>+'[20]PCA-PCF'!$C13</f>
        <v>149.17806166666699</v>
      </c>
      <c r="U14" s="17">
        <f>+'[21]PCA-PCF'!$C13</f>
        <v>149.44129000000001</v>
      </c>
      <c r="V14" s="17">
        <f>+'[22]PCA-PCF'!$C13</f>
        <v>151.9</v>
      </c>
      <c r="W14" s="17">
        <f>+'[23]PCA-PCF'!$C13</f>
        <v>151.74438000000001</v>
      </c>
      <c r="X14" s="17">
        <f>+'[24]PCA-PCF'!$C13</f>
        <v>146.62590333333301</v>
      </c>
      <c r="Y14" s="17">
        <f>+'[25]PCA-PCF'!$C13</f>
        <v>149.21339166666701</v>
      </c>
      <c r="Z14" s="17">
        <f>+'[26]PCA-PCF'!$C13</f>
        <v>150.14711</v>
      </c>
      <c r="AA14" s="17">
        <f>+'[27]PCA-PCF'!$C13</f>
        <v>146.095946666667</v>
      </c>
      <c r="AB14" s="17">
        <f>+'[28]PCA-PCF'!$C13</f>
        <v>145.85599999999999</v>
      </c>
      <c r="AC14" s="17">
        <f>+'[29]PCA-PCF'!$C13</f>
        <v>145.85599999999999</v>
      </c>
      <c r="AD14" s="17">
        <f>+'[30]PCA-PCF'!$C13</f>
        <v>145.883698333333</v>
      </c>
      <c r="AE14" s="17">
        <f>+'[31]PCA-PCF'!$C13</f>
        <v>146.48051000000001</v>
      </c>
      <c r="AF14" s="17">
        <f>+'[32]PCA-PCF'!$C13</f>
        <v>146.05042333333401</v>
      </c>
      <c r="AG14" s="17"/>
      <c r="AH14" s="16">
        <v>8.3333333333333301E-2</v>
      </c>
    </row>
    <row r="15" spans="1:34" ht="20.100000000000001" customHeight="1" x14ac:dyDescent="0.25">
      <c r="A15" s="15"/>
      <c r="B15" s="16">
        <v>0.125</v>
      </c>
      <c r="C15" s="17">
        <f>+'[3]PCA-PCF'!$C14</f>
        <v>149.08949999999999</v>
      </c>
      <c r="D15" s="17">
        <f>+'[4]PCA-PCF'!$C14</f>
        <v>150.54773</v>
      </c>
      <c r="E15" s="17">
        <f>+'[5]PCA-PCF'!$C14</f>
        <v>149.30760000000001</v>
      </c>
      <c r="F15" s="17">
        <f>+'[6]PCA-PCF'!$C14</f>
        <v>149.08949999999999</v>
      </c>
      <c r="G15" s="17">
        <f>+'[7]PCA-PCF'!$C14</f>
        <v>148.90672333333299</v>
      </c>
      <c r="H15" s="17">
        <f>+'[8]PCA-PCF'!$C14</f>
        <v>147.09767666666701</v>
      </c>
      <c r="I15" s="17">
        <f>+'[9]PCA-PCF'!$C14</f>
        <v>154.38705166666699</v>
      </c>
      <c r="J15" s="17">
        <f>+'[10]PCA-PCF'!$C14</f>
        <v>153.09406166666699</v>
      </c>
      <c r="K15" s="17">
        <f>+'[11]PCA-PCF'!$C14</f>
        <v>152.854428333333</v>
      </c>
      <c r="L15" s="17">
        <f>+'[12]PCA-PCF'!$C14</f>
        <v>150.392</v>
      </c>
      <c r="M15" s="17">
        <f>+'[13]PCA-PCF'!$C14</f>
        <v>160.650898333333</v>
      </c>
      <c r="N15" s="17">
        <f>+'[14]PCA-PCF'!$C14</f>
        <v>150.50754333333299</v>
      </c>
      <c r="O15" s="17">
        <f>+'[15]PCA-PCF'!$C14</f>
        <v>150.74915833333301</v>
      </c>
      <c r="P15" s="17">
        <f>+'[16]PCA-PCF'!$C14</f>
        <v>150.65770000000001</v>
      </c>
      <c r="Q15" s="17">
        <f>+'[17]PCA-PCF'!$C14</f>
        <v>157.00121999999999</v>
      </c>
      <c r="R15" s="17">
        <f>+'[18]PCA-PCF'!$C14</f>
        <v>149.00103666666701</v>
      </c>
      <c r="S15" s="17">
        <f>+'[19]PCA-PCF'!$C14</f>
        <v>149.1069</v>
      </c>
      <c r="T15" s="17">
        <f>+'[20]PCA-PCF'!$C14</f>
        <v>149.16639000000001</v>
      </c>
      <c r="U15" s="17">
        <f>+'[21]PCA-PCF'!$C14</f>
        <v>150.94823</v>
      </c>
      <c r="V15" s="17">
        <f>+'[22]PCA-PCF'!$C14</f>
        <v>151.98779999999999</v>
      </c>
      <c r="W15" s="17">
        <f>+'[23]PCA-PCF'!$C14</f>
        <v>151.24469999999999</v>
      </c>
      <c r="X15" s="17">
        <f>+'[24]PCA-PCF'!$C14</f>
        <v>146.62690000000001</v>
      </c>
      <c r="Y15" s="17">
        <f>+'[25]PCA-PCF'!$C14</f>
        <v>146.145401666667</v>
      </c>
      <c r="Z15" s="17">
        <f>+'[26]PCA-PCF'!$C14</f>
        <v>149.604138333333</v>
      </c>
      <c r="AA15" s="17">
        <f>+'[27]PCA-PCF'!$C14</f>
        <v>146.09955666666701</v>
      </c>
      <c r="AB15" s="17">
        <f>+'[28]PCA-PCF'!$C14</f>
        <v>145.85599999999999</v>
      </c>
      <c r="AC15" s="17">
        <f>+'[29]PCA-PCF'!$C14</f>
        <v>145.85599999999999</v>
      </c>
      <c r="AD15" s="17">
        <f>+'[30]PCA-PCF'!$C14</f>
        <v>145.89261666666701</v>
      </c>
      <c r="AE15" s="17">
        <f>+'[31]PCA-PCF'!$C14</f>
        <v>146.43559500000001</v>
      </c>
      <c r="AF15" s="17">
        <f>+'[32]PCA-PCF'!$C14</f>
        <v>146.0761</v>
      </c>
      <c r="AG15" s="17"/>
      <c r="AH15" s="16">
        <v>0.125</v>
      </c>
    </row>
    <row r="16" spans="1:34" ht="20.100000000000001" customHeight="1" x14ac:dyDescent="0.25">
      <c r="A16" s="15"/>
      <c r="B16" s="16">
        <v>0.16666666666666699</v>
      </c>
      <c r="C16" s="17">
        <f>+'[3]PCA-PCF'!$C15</f>
        <v>149.08949999999999</v>
      </c>
      <c r="D16" s="17">
        <f>+'[4]PCA-PCF'!$C15</f>
        <v>150.40782999999999</v>
      </c>
      <c r="E16" s="17">
        <f>+'[5]PCA-PCF'!$C15</f>
        <v>149.642576666667</v>
      </c>
      <c r="F16" s="17">
        <f>+'[6]PCA-PCF'!$C15</f>
        <v>151.62881166666699</v>
      </c>
      <c r="G16" s="17">
        <f>+'[7]PCA-PCF'!$C15</f>
        <v>147.72374666666701</v>
      </c>
      <c r="H16" s="17">
        <f>+'[8]PCA-PCF'!$C15</f>
        <v>147.85721000000001</v>
      </c>
      <c r="I16" s="17">
        <f>+'[9]PCA-PCF'!$C15</f>
        <v>149.08949999999999</v>
      </c>
      <c r="J16" s="17">
        <f>+'[10]PCA-PCF'!$C15</f>
        <v>150.392</v>
      </c>
      <c r="K16" s="17">
        <f>+'[11]PCA-PCF'!$C15</f>
        <v>150.392</v>
      </c>
      <c r="L16" s="17">
        <f>+'[12]PCA-PCF'!$C15</f>
        <v>150.392</v>
      </c>
      <c r="M16" s="17">
        <f>+'[13]PCA-PCF'!$C15</f>
        <v>160.19999999999999</v>
      </c>
      <c r="N16" s="17">
        <f>+'[14]PCA-PCF'!$C15</f>
        <v>150.509435</v>
      </c>
      <c r="O16" s="17">
        <f>+'[15]PCA-PCF'!$C15</f>
        <v>151.12356</v>
      </c>
      <c r="P16" s="17">
        <f>+'[16]PCA-PCF'!$C15</f>
        <v>150.5881</v>
      </c>
      <c r="Q16" s="17">
        <f>+'[17]PCA-PCF'!$C15</f>
        <v>149.12668500000001</v>
      </c>
      <c r="R16" s="17">
        <f>+'[18]PCA-PCF'!$C15</f>
        <v>149.1069</v>
      </c>
      <c r="S16" s="17">
        <f>+'[19]PCA-PCF'!$C15</f>
        <v>149.1069</v>
      </c>
      <c r="T16" s="17">
        <f>+'[20]PCA-PCF'!$C15</f>
        <v>149.26300166666701</v>
      </c>
      <c r="U16" s="17">
        <f>+'[21]PCA-PCF'!$C15</f>
        <v>150.89699833333299</v>
      </c>
      <c r="V16" s="17">
        <f>+'[22]PCA-PCF'!$C15</f>
        <v>155.77459999999999</v>
      </c>
      <c r="W16" s="17">
        <f>+'[23]PCA-PCF'!$C15</f>
        <v>151.24469999999999</v>
      </c>
      <c r="X16" s="17">
        <f>+'[24]PCA-PCF'!$C15</f>
        <v>146.59972666666701</v>
      </c>
      <c r="Y16" s="17">
        <f>+'[25]PCA-PCF'!$C15</f>
        <v>146.07905</v>
      </c>
      <c r="Z16" s="17">
        <f>+'[26]PCA-PCF'!$C15</f>
        <v>146.107593333333</v>
      </c>
      <c r="AA16" s="17">
        <f>+'[27]PCA-PCF'!$C15</f>
        <v>146.09912333333301</v>
      </c>
      <c r="AB16" s="17">
        <f>+'[28]PCA-PCF'!$C15</f>
        <v>145.85599999999999</v>
      </c>
      <c r="AC16" s="17">
        <f>+'[29]PCA-PCF'!$C15</f>
        <v>145.85599999999999</v>
      </c>
      <c r="AD16" s="17">
        <f>+'[30]PCA-PCF'!$C15</f>
        <v>145.90447</v>
      </c>
      <c r="AE16" s="17">
        <f>+'[31]PCA-PCF'!$C15</f>
        <v>146.43794500000001</v>
      </c>
      <c r="AF16" s="17">
        <f>+'[32]PCA-PCF'!$C15</f>
        <v>146.0761</v>
      </c>
      <c r="AG16" s="17"/>
      <c r="AH16" s="16">
        <v>0.16666666666666699</v>
      </c>
    </row>
    <row r="17" spans="1:108" ht="20.100000000000001" customHeight="1" x14ac:dyDescent="0.25">
      <c r="A17" s="15"/>
      <c r="B17" s="16">
        <v>0.20833333333333301</v>
      </c>
      <c r="C17" s="17">
        <f>+'[3]PCA-PCF'!$C16</f>
        <v>149.08949999999999</v>
      </c>
      <c r="D17" s="17">
        <f>+'[4]PCA-PCF'!$C16</f>
        <v>148.129543333333</v>
      </c>
      <c r="E17" s="17">
        <f>+'[5]PCA-PCF'!$C16</f>
        <v>150.572143333333</v>
      </c>
      <c r="F17" s="17">
        <f>+'[6]PCA-PCF'!$C16</f>
        <v>149.09670499999999</v>
      </c>
      <c r="G17" s="17">
        <f>+'[7]PCA-PCF'!$C16</f>
        <v>149.08949999999999</v>
      </c>
      <c r="H17" s="17">
        <f>+'[8]PCA-PCF'!$C16</f>
        <v>149.08949999999999</v>
      </c>
      <c r="I17" s="17">
        <f>+'[9]PCA-PCF'!$C16</f>
        <v>149.08949999999999</v>
      </c>
      <c r="J17" s="17">
        <f>+'[10]PCA-PCF'!$C16</f>
        <v>150.392</v>
      </c>
      <c r="K17" s="17">
        <f>+'[11]PCA-PCF'!$C16</f>
        <v>152.45074</v>
      </c>
      <c r="L17" s="17">
        <f>+'[12]PCA-PCF'!$C16</f>
        <v>152.8742</v>
      </c>
      <c r="M17" s="17">
        <f>+'[13]PCA-PCF'!$C16</f>
        <v>160.835601666667</v>
      </c>
      <c r="N17" s="17">
        <f>+'[14]PCA-PCF'!$C16</f>
        <v>155.07496333333299</v>
      </c>
      <c r="O17" s="17">
        <f>+'[15]PCA-PCF'!$C16</f>
        <v>151.14242999999999</v>
      </c>
      <c r="P17" s="17">
        <f>+'[16]PCA-PCF'!$C16</f>
        <v>150.663221666667</v>
      </c>
      <c r="Q17" s="17">
        <f>+'[17]PCA-PCF'!$C16</f>
        <v>149.1069</v>
      </c>
      <c r="R17" s="17">
        <f>+'[18]PCA-PCF'!$C16</f>
        <v>149.1069</v>
      </c>
      <c r="S17" s="17">
        <f>+'[19]PCA-PCF'!$C16</f>
        <v>149.1069</v>
      </c>
      <c r="T17" s="17">
        <f>+'[20]PCA-PCF'!$C16</f>
        <v>149.154198333333</v>
      </c>
      <c r="U17" s="17">
        <f>+'[21]PCA-PCF'!$C16</f>
        <v>150.30978999999999</v>
      </c>
      <c r="V17" s="17">
        <f>+'[22]PCA-PCF'!$C16</f>
        <v>149.7499</v>
      </c>
      <c r="W17" s="17">
        <f>+'[23]PCA-PCF'!$C16</f>
        <v>151.24584999999999</v>
      </c>
      <c r="X17" s="17">
        <f>+'[24]PCA-PCF'!$C16</f>
        <v>146.58211166666601</v>
      </c>
      <c r="Y17" s="17">
        <f>+'[25]PCA-PCF'!$C16</f>
        <v>149.44311666666701</v>
      </c>
      <c r="Z17" s="17">
        <f>+'[26]PCA-PCF'!$C16</f>
        <v>149.05912000000001</v>
      </c>
      <c r="AA17" s="17">
        <f>+'[27]PCA-PCF'!$C16</f>
        <v>146.09280999999999</v>
      </c>
      <c r="AB17" s="17">
        <f>+'[28]PCA-PCF'!$C16</f>
        <v>150.52034333333299</v>
      </c>
      <c r="AC17" s="17">
        <f>+'[29]PCA-PCF'!$C16</f>
        <v>149.70856333333299</v>
      </c>
      <c r="AD17" s="17">
        <f>+'[30]PCA-PCF'!$C16</f>
        <v>145.89102333333301</v>
      </c>
      <c r="AE17" s="17">
        <f>+'[31]PCA-PCF'!$C16</f>
        <v>146.520526666667</v>
      </c>
      <c r="AF17" s="17">
        <f>+'[32]PCA-PCF'!$C16</f>
        <v>146.0761</v>
      </c>
      <c r="AG17" s="17"/>
      <c r="AH17" s="16">
        <v>0.20833333333333301</v>
      </c>
    </row>
    <row r="18" spans="1:108" ht="20.100000000000001" customHeight="1" x14ac:dyDescent="0.25">
      <c r="A18" s="15"/>
      <c r="B18" s="16">
        <v>0.25</v>
      </c>
      <c r="C18" s="17">
        <f>+'[3]PCA-PCF'!$C17</f>
        <v>154.44149999999999</v>
      </c>
      <c r="D18" s="17">
        <f>+'[4]PCA-PCF'!$C17</f>
        <v>166.58503999999999</v>
      </c>
      <c r="E18" s="17">
        <f>+'[5]PCA-PCF'!$C17</f>
        <v>152.594021666667</v>
      </c>
      <c r="F18" s="17">
        <f>+'[6]PCA-PCF'!$C17</f>
        <v>153.03161</v>
      </c>
      <c r="G18" s="17">
        <f>+'[7]PCA-PCF'!$C17</f>
        <v>154.70220166666701</v>
      </c>
      <c r="H18" s="17">
        <f>+'[8]PCA-PCF'!$C17</f>
        <v>149.08949999999999</v>
      </c>
      <c r="I18" s="17">
        <f>+'[9]PCA-PCF'!$C17</f>
        <v>149.08949999999999</v>
      </c>
      <c r="J18" s="17">
        <f>+'[10]PCA-PCF'!$C17</f>
        <v>150.392</v>
      </c>
      <c r="K18" s="17">
        <f>+'[11]PCA-PCF'!$C17</f>
        <v>151.16833333333301</v>
      </c>
      <c r="L18" s="17">
        <f>+'[12]PCA-PCF'!$C17</f>
        <v>151.02501833333301</v>
      </c>
      <c r="M18" s="17">
        <f>+'[13]PCA-PCF'!$C17</f>
        <v>153.18026666666699</v>
      </c>
      <c r="N18" s="17">
        <f>+'[14]PCA-PCF'!$C17</f>
        <v>151.08789666666701</v>
      </c>
      <c r="O18" s="17">
        <f>+'[15]PCA-PCF'!$C17</f>
        <v>152.425751666667</v>
      </c>
      <c r="P18" s="17">
        <f>+'[16]PCA-PCF'!$C17</f>
        <v>150.627671666667</v>
      </c>
      <c r="Q18" s="17">
        <f>+'[17]PCA-PCF'!$C17</f>
        <v>149.1069</v>
      </c>
      <c r="R18" s="17">
        <f>+'[18]PCA-PCF'!$C17</f>
        <v>149.492391666667</v>
      </c>
      <c r="S18" s="17">
        <f>+'[19]PCA-PCF'!$C17</f>
        <v>149.1069</v>
      </c>
      <c r="T18" s="17">
        <f>+'[20]PCA-PCF'!$C17</f>
        <v>149.15477000000001</v>
      </c>
      <c r="U18" s="17">
        <f>+'[21]PCA-PCF'!$C17</f>
        <v>151.78453999999999</v>
      </c>
      <c r="V18" s="17">
        <f>+'[22]PCA-PCF'!$C17</f>
        <v>149.93029999999999</v>
      </c>
      <c r="W18" s="17">
        <f>+'[23]PCA-PCF'!$C17</f>
        <v>151.262631666667</v>
      </c>
      <c r="X18" s="17">
        <f>+'[24]PCA-PCF'!$C17</f>
        <v>146.58129</v>
      </c>
      <c r="Y18" s="17">
        <f>+'[25]PCA-PCF'!$C17</f>
        <v>157.98868166666699</v>
      </c>
      <c r="Z18" s="17">
        <f>+'[26]PCA-PCF'!$C17</f>
        <v>148.34571666666699</v>
      </c>
      <c r="AA18" s="17">
        <f>+'[27]PCA-PCF'!$C17</f>
        <v>146.09574333333299</v>
      </c>
      <c r="AB18" s="17">
        <f>+'[28]PCA-PCF'!$C17</f>
        <v>146.12374500000001</v>
      </c>
      <c r="AC18" s="17">
        <f>+'[29]PCA-PCF'!$C17</f>
        <v>151.15690000000001</v>
      </c>
      <c r="AD18" s="17">
        <f>+'[30]PCA-PCF'!$C17</f>
        <v>151.465385</v>
      </c>
      <c r="AE18" s="17">
        <f>+'[31]PCA-PCF'!$C17</f>
        <v>146.48823833333299</v>
      </c>
      <c r="AF18" s="17">
        <f>+'[32]PCA-PCF'!$C17</f>
        <v>147.50562500000001</v>
      </c>
      <c r="AG18" s="17"/>
      <c r="AH18" s="16">
        <v>0.25</v>
      </c>
    </row>
    <row r="19" spans="1:108" ht="20.100000000000001" customHeight="1" x14ac:dyDescent="0.25">
      <c r="A19" s="15"/>
      <c r="B19" s="16">
        <v>0.29166666666666702</v>
      </c>
      <c r="C19" s="17">
        <f>+'[3]PCA-PCF'!$C18</f>
        <v>149.14554000000001</v>
      </c>
      <c r="D19" s="17">
        <f>+'[4]PCA-PCF'!$C18</f>
        <v>149.090386666667</v>
      </c>
      <c r="E19" s="17">
        <f>+'[5]PCA-PCF'!$C18</f>
        <v>157.61637833333299</v>
      </c>
      <c r="F19" s="17">
        <f>+'[6]PCA-PCF'!$C18</f>
        <v>150.87945999999999</v>
      </c>
      <c r="G19" s="17">
        <f>+'[7]PCA-PCF'!$C18</f>
        <v>149.123093333333</v>
      </c>
      <c r="H19" s="17">
        <f>+'[8]PCA-PCF'!$C18</f>
        <v>150.387313333333</v>
      </c>
      <c r="I19" s="17">
        <f>+'[9]PCA-PCF'!$C18</f>
        <v>152.332875</v>
      </c>
      <c r="J19" s="17">
        <f>+'[10]PCA-PCF'!$C18</f>
        <v>150.392</v>
      </c>
      <c r="K19" s="17">
        <f>+'[11]PCA-PCF'!$C18</f>
        <v>154.431103333333</v>
      </c>
      <c r="L19" s="17">
        <f>+'[12]PCA-PCF'!$C18</f>
        <v>152.90446499999999</v>
      </c>
      <c r="M19" s="17">
        <f>+'[13]PCA-PCF'!$C18</f>
        <v>159.49182833333299</v>
      </c>
      <c r="N19" s="17">
        <f>+'[14]PCA-PCF'!$C18</f>
        <v>152.71735166666701</v>
      </c>
      <c r="O19" s="17">
        <f>+'[15]PCA-PCF'!$C18</f>
        <v>153.822556666667</v>
      </c>
      <c r="P19" s="17">
        <f>+'[16]PCA-PCF'!$C18</f>
        <v>150.65467333333299</v>
      </c>
      <c r="Q19" s="17">
        <f>+'[17]PCA-PCF'!$C18</f>
        <v>149.1069</v>
      </c>
      <c r="R19" s="17">
        <f>+'[18]PCA-PCF'!$C18</f>
        <v>143.508023333333</v>
      </c>
      <c r="S19" s="17">
        <f>+'[19]PCA-PCF'!$C18</f>
        <v>149.1069</v>
      </c>
      <c r="T19" s="17">
        <f>+'[20]PCA-PCF'!$C18</f>
        <v>149.17557333333301</v>
      </c>
      <c r="U19" s="17">
        <f>+'[21]PCA-PCF'!$C18</f>
        <v>151.979256666667</v>
      </c>
      <c r="V19" s="17">
        <f>+'[22]PCA-PCF'!$C18</f>
        <v>155.535106666666</v>
      </c>
      <c r="W19" s="17">
        <f>+'[23]PCA-PCF'!$C18</f>
        <v>151.166856666667</v>
      </c>
      <c r="X19" s="17">
        <f>+'[24]PCA-PCF'!$C18</f>
        <v>148.44690499999999</v>
      </c>
      <c r="Y19" s="17">
        <f>+'[25]PCA-PCF'!$C18</f>
        <v>154.62127333333299</v>
      </c>
      <c r="Z19" s="17">
        <f>+'[26]PCA-PCF'!$C18</f>
        <v>152.72236166666701</v>
      </c>
      <c r="AA19" s="17">
        <f>+'[27]PCA-PCF'!$C18</f>
        <v>154.50839500000001</v>
      </c>
      <c r="AB19" s="17">
        <f>+'[28]PCA-PCF'!$C18</f>
        <v>149.40622500000001</v>
      </c>
      <c r="AC19" s="17">
        <f>+'[29]PCA-PCF'!$C18</f>
        <v>156.41724833333299</v>
      </c>
      <c r="AD19" s="17">
        <f>+'[30]PCA-PCF'!$C18</f>
        <v>146.10139000000001</v>
      </c>
      <c r="AE19" s="17">
        <f>+'[31]PCA-PCF'!$C18</f>
        <v>146.463785</v>
      </c>
      <c r="AF19" s="17">
        <f>+'[32]PCA-PCF'!$C18</f>
        <v>149.88179833333299</v>
      </c>
      <c r="AG19" s="17"/>
      <c r="AH19" s="16">
        <v>0.29166666666666702</v>
      </c>
    </row>
    <row r="20" spans="1:108" ht="20.100000000000001" customHeight="1" x14ac:dyDescent="0.25">
      <c r="A20" s="15"/>
      <c r="B20" s="16">
        <v>0.33333333333333298</v>
      </c>
      <c r="C20" s="17">
        <f>+'[3]PCA-PCF'!$C19</f>
        <v>152.743963333333</v>
      </c>
      <c r="D20" s="17">
        <f>+'[4]PCA-PCF'!$C19</f>
        <v>178.58</v>
      </c>
      <c r="E20" s="17">
        <f>+'[5]PCA-PCF'!$C19</f>
        <v>162.65562499999999</v>
      </c>
      <c r="F20" s="17">
        <f>+'[6]PCA-PCF'!$C19</f>
        <v>156.78801000000001</v>
      </c>
      <c r="G20" s="17">
        <f>+'[7]PCA-PCF'!$C19</f>
        <v>152.72382500000001</v>
      </c>
      <c r="H20" s="17">
        <f>+'[8]PCA-PCF'!$C19</f>
        <v>149.09120833333299</v>
      </c>
      <c r="I20" s="17">
        <f>+'[9]PCA-PCF'!$C19</f>
        <v>149.186645</v>
      </c>
      <c r="J20" s="17">
        <f>+'[10]PCA-PCF'!$C19</f>
        <v>152.65054000000001</v>
      </c>
      <c r="K20" s="17">
        <f>+'[11]PCA-PCF'!$C19</f>
        <v>165.65285333333301</v>
      </c>
      <c r="L20" s="17">
        <f>+'[12]PCA-PCF'!$C19</f>
        <v>164.758058333333</v>
      </c>
      <c r="M20" s="17">
        <f>+'[13]PCA-PCF'!$C19</f>
        <v>163.91676333333299</v>
      </c>
      <c r="N20" s="17">
        <f>+'[14]PCA-PCF'!$C19</f>
        <v>158.09399999999999</v>
      </c>
      <c r="O20" s="17">
        <f>+'[15]PCA-PCF'!$C19</f>
        <v>162.48920333333299</v>
      </c>
      <c r="P20" s="17">
        <f>+'[16]PCA-PCF'!$C19</f>
        <v>150.66970000000001</v>
      </c>
      <c r="Q20" s="17">
        <f>+'[17]PCA-PCF'!$C19</f>
        <v>149.19755333333299</v>
      </c>
      <c r="R20" s="17">
        <f>+'[18]PCA-PCF'!$C19</f>
        <v>145.094245</v>
      </c>
      <c r="S20" s="17">
        <f>+'[19]PCA-PCF'!$C19</f>
        <v>150.79185166666599</v>
      </c>
      <c r="T20" s="17">
        <f>+'[20]PCA-PCF'!$C19</f>
        <v>152.767873333333</v>
      </c>
      <c r="U20" s="17">
        <f>+'[21]PCA-PCF'!$C19</f>
        <v>161.13179500000001</v>
      </c>
      <c r="V20" s="17">
        <f>+'[22]PCA-PCF'!$C19</f>
        <v>159.74916666666701</v>
      </c>
      <c r="W20" s="17">
        <f>+'[23]PCA-PCF'!$C19</f>
        <v>151.258023333333</v>
      </c>
      <c r="X20" s="17">
        <f>+'[24]PCA-PCF'!$C19</f>
        <v>154.074678333333</v>
      </c>
      <c r="Y20" s="17">
        <f>+'[25]PCA-PCF'!$C19</f>
        <v>161.06652333333301</v>
      </c>
      <c r="Z20" s="17">
        <f>+'[26]PCA-PCF'!$C19</f>
        <v>159.40037333333299</v>
      </c>
      <c r="AA20" s="17">
        <f>+'[27]PCA-PCF'!$C19</f>
        <v>151.61000666666601</v>
      </c>
      <c r="AB20" s="17">
        <f>+'[28]PCA-PCF'!$C19</f>
        <v>154.54587333333299</v>
      </c>
      <c r="AC20" s="17">
        <f>+'[29]PCA-PCF'!$C19</f>
        <v>155.921793333333</v>
      </c>
      <c r="AD20" s="17">
        <f>+'[30]PCA-PCF'!$C19</f>
        <v>149.54602333333301</v>
      </c>
      <c r="AE20" s="17">
        <f>+'[31]PCA-PCF'!$C19</f>
        <v>153.54505499999999</v>
      </c>
      <c r="AF20" s="17">
        <f>+'[32]PCA-PCF'!$C19</f>
        <v>151.416701666667</v>
      </c>
      <c r="AG20" s="17"/>
      <c r="AH20" s="16">
        <v>0.33333333333333298</v>
      </c>
    </row>
    <row r="21" spans="1:108" ht="20.100000000000001" customHeight="1" x14ac:dyDescent="0.25">
      <c r="A21" s="15"/>
      <c r="B21" s="16">
        <v>0.375</v>
      </c>
      <c r="C21" s="17">
        <f>+'[3]PCA-PCF'!$C20</f>
        <v>178.58</v>
      </c>
      <c r="D21" s="17">
        <f>+'[4]PCA-PCF'!$C20</f>
        <v>152.705831666667</v>
      </c>
      <c r="E21" s="17">
        <f>+'[5]PCA-PCF'!$C20</f>
        <v>168.78235000000001</v>
      </c>
      <c r="F21" s="17">
        <f>+'[6]PCA-PCF'!$C20</f>
        <v>159.38423333333299</v>
      </c>
      <c r="G21" s="17">
        <f>+'[7]PCA-PCF'!$C20</f>
        <v>168.33</v>
      </c>
      <c r="H21" s="17">
        <f>+'[8]PCA-PCF'!$C20</f>
        <v>168.33</v>
      </c>
      <c r="I21" s="17">
        <f>+'[9]PCA-PCF'!$C20</f>
        <v>149.19692333333299</v>
      </c>
      <c r="J21" s="17">
        <f>+'[10]PCA-PCF'!$C20</f>
        <v>162.11639666666699</v>
      </c>
      <c r="K21" s="17">
        <f>+'[11]PCA-PCF'!$C20</f>
        <v>164.09524999999999</v>
      </c>
      <c r="L21" s="17">
        <f>+'[12]PCA-PCF'!$C20</f>
        <v>164.95</v>
      </c>
      <c r="M21" s="17">
        <f>+'[13]PCA-PCF'!$C20</f>
        <v>165.514293333333</v>
      </c>
      <c r="N21" s="17">
        <f>+'[14]PCA-PCF'!$C20</f>
        <v>163.135003333333</v>
      </c>
      <c r="O21" s="17">
        <f>+'[15]PCA-PCF'!$C20</f>
        <v>163.692968333333</v>
      </c>
      <c r="P21" s="17">
        <f>+'[16]PCA-PCF'!$C20</f>
        <v>150.62555499999999</v>
      </c>
      <c r="Q21" s="17">
        <f>+'[17]PCA-PCF'!$C20</f>
        <v>153.27927666666699</v>
      </c>
      <c r="R21" s="17">
        <f>+'[18]PCA-PCF'!$C20</f>
        <v>144.78740999999999</v>
      </c>
      <c r="S21" s="17">
        <f>+'[19]PCA-PCF'!$C20</f>
        <v>153.06651333333301</v>
      </c>
      <c r="T21" s="17">
        <f>+'[20]PCA-PCF'!$C20</f>
        <v>162.11875833333301</v>
      </c>
      <c r="U21" s="17">
        <f>+'[21]PCA-PCF'!$C20</f>
        <v>164.754156666667</v>
      </c>
      <c r="V21" s="17">
        <f>+'[22]PCA-PCF'!$C20</f>
        <v>160.00703999999999</v>
      </c>
      <c r="W21" s="17">
        <f>+'[23]PCA-PCF'!$C20</f>
        <v>151.299806666667</v>
      </c>
      <c r="X21" s="17">
        <f>+'[24]PCA-PCF'!$C20</f>
        <v>160.80045000000001</v>
      </c>
      <c r="Y21" s="17">
        <f>+'[25]PCA-PCF'!$C20</f>
        <v>157.87621166666699</v>
      </c>
      <c r="Z21" s="17">
        <f>+'[26]PCA-PCF'!$C20</f>
        <v>159.20421833333299</v>
      </c>
      <c r="AA21" s="17">
        <f>+'[27]PCA-PCF'!$C20</f>
        <v>158.58039833333299</v>
      </c>
      <c r="AB21" s="17">
        <f>+'[28]PCA-PCF'!$C20</f>
        <v>160.109006666667</v>
      </c>
      <c r="AC21" s="17">
        <f>+'[29]PCA-PCF'!$C20</f>
        <v>156.36069000000001</v>
      </c>
      <c r="AD21" s="17">
        <f>+'[30]PCA-PCF'!$C20</f>
        <v>150.414176666667</v>
      </c>
      <c r="AE21" s="17">
        <f>+'[31]PCA-PCF'!$C20</f>
        <v>161.818553333333</v>
      </c>
      <c r="AF21" s="17">
        <f>+'[32]PCA-PCF'!$C20</f>
        <v>160.61940833333301</v>
      </c>
      <c r="AG21" s="17"/>
      <c r="AH21" s="16">
        <v>0.375</v>
      </c>
    </row>
    <row r="22" spans="1:108" ht="20.100000000000001" customHeight="1" x14ac:dyDescent="0.25">
      <c r="A22" s="15"/>
      <c r="B22" s="16">
        <v>0.41666666666666702</v>
      </c>
      <c r="C22" s="17">
        <f>+'[3]PCA-PCF'!$C21</f>
        <v>178.58</v>
      </c>
      <c r="D22" s="17">
        <f>+'[4]PCA-PCF'!$C21</f>
        <v>159.678521666667</v>
      </c>
      <c r="E22" s="17">
        <f>+'[5]PCA-PCF'!$C21</f>
        <v>168.33</v>
      </c>
      <c r="F22" s="17">
        <f>+'[6]PCA-PCF'!$C21</f>
        <v>168.88309166666701</v>
      </c>
      <c r="G22" s="17">
        <f>+'[7]PCA-PCF'!$C21</f>
        <v>168.72350499999999</v>
      </c>
      <c r="H22" s="17">
        <f>+'[8]PCA-PCF'!$C21</f>
        <v>154.81899999999999</v>
      </c>
      <c r="I22" s="17">
        <f>+'[9]PCA-PCF'!$C21</f>
        <v>149.21915000000001</v>
      </c>
      <c r="J22" s="17">
        <f>+'[10]PCA-PCF'!$C21</f>
        <v>161.564488333333</v>
      </c>
      <c r="K22" s="17">
        <f>+'[11]PCA-PCF'!$C21</f>
        <v>164.95</v>
      </c>
      <c r="L22" s="17">
        <f>+'[12]PCA-PCF'!$C21</f>
        <v>164.95</v>
      </c>
      <c r="M22" s="17">
        <f>+'[13]PCA-PCF'!$C21</f>
        <v>164.95</v>
      </c>
      <c r="N22" s="17">
        <f>+'[14]PCA-PCF'!$C21</f>
        <v>159.416281666667</v>
      </c>
      <c r="O22" s="17">
        <f>+'[15]PCA-PCF'!$C21</f>
        <v>162.23098999999999</v>
      </c>
      <c r="P22" s="17">
        <f>+'[16]PCA-PCF'!$C21</f>
        <v>152.654963333333</v>
      </c>
      <c r="Q22" s="17">
        <f>+'[17]PCA-PCF'!$C21</f>
        <v>149.1069</v>
      </c>
      <c r="R22" s="17">
        <f>+'[18]PCA-PCF'!$C21</f>
        <v>159.20599999999999</v>
      </c>
      <c r="S22" s="17">
        <f>+'[19]PCA-PCF'!$C21</f>
        <v>161.44</v>
      </c>
      <c r="T22" s="17">
        <f>+'[20]PCA-PCF'!$C21</f>
        <v>162.078835</v>
      </c>
      <c r="U22" s="17">
        <f>+'[21]PCA-PCF'!$C21</f>
        <v>159.76917166666701</v>
      </c>
      <c r="V22" s="17">
        <f>+'[22]PCA-PCF'!$C21</f>
        <v>161.385426666667</v>
      </c>
      <c r="W22" s="17">
        <f>+'[23]PCA-PCF'!$C21</f>
        <v>151.31280000000001</v>
      </c>
      <c r="X22" s="17">
        <f>+'[24]PCA-PCF'!$C21</f>
        <v>159.19969166666701</v>
      </c>
      <c r="Y22" s="17">
        <f>+'[25]PCA-PCF'!$C21</f>
        <v>156.550993333333</v>
      </c>
      <c r="Z22" s="17">
        <f>+'[26]PCA-PCF'!$C21</f>
        <v>156.76394500000001</v>
      </c>
      <c r="AA22" s="17">
        <f>+'[27]PCA-PCF'!$C21</f>
        <v>159.053368333333</v>
      </c>
      <c r="AB22" s="17">
        <f>+'[28]PCA-PCF'!$C21</f>
        <v>156.715386666667</v>
      </c>
      <c r="AC22" s="17">
        <f>+'[29]PCA-PCF'!$C21</f>
        <v>156.405863333333</v>
      </c>
      <c r="AD22" s="17">
        <f>+'[30]PCA-PCF'!$C21</f>
        <v>148.667846666667</v>
      </c>
      <c r="AE22" s="17">
        <f>+'[31]PCA-PCF'!$C21</f>
        <v>157.03303666666699</v>
      </c>
      <c r="AF22" s="17">
        <f>+'[32]PCA-PCF'!$C21</f>
        <v>158.99859833333301</v>
      </c>
      <c r="AG22" s="17"/>
      <c r="AH22" s="16">
        <v>0.41666666666666702</v>
      </c>
    </row>
    <row r="23" spans="1:108" ht="20.100000000000001" customHeight="1" x14ac:dyDescent="0.25">
      <c r="A23" s="15"/>
      <c r="B23" s="16">
        <v>0.45833333333333298</v>
      </c>
      <c r="C23" s="17">
        <f>+'[3]PCA-PCF'!$C22</f>
        <v>161.55478333333301</v>
      </c>
      <c r="D23" s="17">
        <f>+'[4]PCA-PCF'!$C22</f>
        <v>160.426543333333</v>
      </c>
      <c r="E23" s="17">
        <f>+'[5]PCA-PCF'!$C22</f>
        <v>168.33</v>
      </c>
      <c r="F23" s="17">
        <f>+'[6]PCA-PCF'!$C22</f>
        <v>168.59050500000001</v>
      </c>
      <c r="G23" s="17">
        <f>+'[7]PCA-PCF'!$C22</f>
        <v>168.626681666667</v>
      </c>
      <c r="H23" s="17">
        <f>+'[8]PCA-PCF'!$C22</f>
        <v>168.60399166666701</v>
      </c>
      <c r="I23" s="17">
        <f>+'[9]PCA-PCF'!$C22</f>
        <v>166.41543666666701</v>
      </c>
      <c r="J23" s="17">
        <f>+'[10]PCA-PCF'!$C22</f>
        <v>165.908076666667</v>
      </c>
      <c r="K23" s="17">
        <f>+'[11]PCA-PCF'!$C22</f>
        <v>164.95</v>
      </c>
      <c r="L23" s="17">
        <f>+'[12]PCA-PCF'!$C22</f>
        <v>164.95</v>
      </c>
      <c r="M23" s="17">
        <f>+'[13]PCA-PCF'!$C22</f>
        <v>161.61965833333301</v>
      </c>
      <c r="N23" s="17">
        <f>+'[14]PCA-PCF'!$C22</f>
        <v>159.675015</v>
      </c>
      <c r="O23" s="17">
        <f>+'[15]PCA-PCF'!$C22</f>
        <v>162.525746666667</v>
      </c>
      <c r="P23" s="17">
        <f>+'[16]PCA-PCF'!$C22</f>
        <v>150.62442666666701</v>
      </c>
      <c r="Q23" s="17">
        <f>+'[17]PCA-PCF'!$C22</f>
        <v>159.02508166666701</v>
      </c>
      <c r="R23" s="17">
        <f>+'[18]PCA-PCF'!$C22</f>
        <v>159.20599999999999</v>
      </c>
      <c r="S23" s="17">
        <f>+'[19]PCA-PCF'!$C22</f>
        <v>161.99520166666699</v>
      </c>
      <c r="T23" s="17">
        <f>+'[20]PCA-PCF'!$C22</f>
        <v>160.63195833333299</v>
      </c>
      <c r="U23" s="17">
        <f>+'[21]PCA-PCF'!$C22</f>
        <v>159.835688333333</v>
      </c>
      <c r="V23" s="17">
        <f>+'[22]PCA-PCF'!$C22</f>
        <v>163.47404</v>
      </c>
      <c r="W23" s="17">
        <f>+'[23]PCA-PCF'!$C22</f>
        <v>151.31280000000001</v>
      </c>
      <c r="X23" s="17">
        <f>+'[24]PCA-PCF'!$C22</f>
        <v>156.60251666666699</v>
      </c>
      <c r="Y23" s="17">
        <f>+'[25]PCA-PCF'!$C22</f>
        <v>156.96860166666701</v>
      </c>
      <c r="Z23" s="17">
        <f>+'[26]PCA-PCF'!$C22</f>
        <v>156.515185</v>
      </c>
      <c r="AA23" s="17">
        <f>+'[27]PCA-PCF'!$C22</f>
        <v>156.458693333333</v>
      </c>
      <c r="AB23" s="17">
        <f>+'[28]PCA-PCF'!$C22</f>
        <v>156.551255</v>
      </c>
      <c r="AC23" s="17">
        <f>+'[29]PCA-PCF'!$C22</f>
        <v>158.378713333333</v>
      </c>
      <c r="AD23" s="17">
        <f>+'[30]PCA-PCF'!$C22</f>
        <v>148.459663333333</v>
      </c>
      <c r="AE23" s="17">
        <f>+'[31]PCA-PCF'!$C22</f>
        <v>159.074383333333</v>
      </c>
      <c r="AF23" s="17">
        <f>+'[32]PCA-PCF'!$C22</f>
        <v>157.50862333333299</v>
      </c>
      <c r="AG23" s="17"/>
      <c r="AH23" s="16">
        <v>0.45833333333333298</v>
      </c>
    </row>
    <row r="24" spans="1:108" ht="20.100000000000001" customHeight="1" x14ac:dyDescent="0.25">
      <c r="A24" s="15"/>
      <c r="B24" s="16">
        <v>0.5</v>
      </c>
      <c r="C24" s="17">
        <f>+'[3]PCA-PCF'!$C23</f>
        <v>178.58</v>
      </c>
      <c r="D24" s="17">
        <f>+'[4]PCA-PCF'!$C23</f>
        <v>160.246608333333</v>
      </c>
      <c r="E24" s="17">
        <f>+'[5]PCA-PCF'!$C23</f>
        <v>168.33</v>
      </c>
      <c r="F24" s="17">
        <f>+'[6]PCA-PCF'!$C23</f>
        <v>168.55705333333299</v>
      </c>
      <c r="G24" s="17">
        <f>+'[7]PCA-PCF'!$C23</f>
        <v>168.33</v>
      </c>
      <c r="H24" s="17">
        <f>+'[8]PCA-PCF'!$C23</f>
        <v>160.11174</v>
      </c>
      <c r="I24" s="17">
        <f>+'[9]PCA-PCF'!$C23</f>
        <v>152.45257833333301</v>
      </c>
      <c r="J24" s="17">
        <f>+'[10]PCA-PCF'!$C23</f>
        <v>165.59924333333299</v>
      </c>
      <c r="K24" s="17">
        <f>+'[11]PCA-PCF'!$C23</f>
        <v>164.95</v>
      </c>
      <c r="L24" s="17">
        <f>+'[12]PCA-PCF'!$C23</f>
        <v>164.95</v>
      </c>
      <c r="M24" s="17">
        <f>+'[13]PCA-PCF'!$C23</f>
        <v>164.95</v>
      </c>
      <c r="N24" s="17">
        <f>+'[14]PCA-PCF'!$C23</f>
        <v>161.941666666667</v>
      </c>
      <c r="O24" s="17">
        <f>+'[15]PCA-PCF'!$C23</f>
        <v>161.909595</v>
      </c>
      <c r="P24" s="17">
        <f>+'[16]PCA-PCF'!$C23</f>
        <v>150.63066333333299</v>
      </c>
      <c r="Q24" s="17">
        <f>+'[17]PCA-PCF'!$C23</f>
        <v>149.114638333333</v>
      </c>
      <c r="R24" s="17">
        <f>+'[18]PCA-PCF'!$C23</f>
        <v>160.190071666667</v>
      </c>
      <c r="S24" s="17">
        <f>+'[19]PCA-PCF'!$C23</f>
        <v>164.41361000000001</v>
      </c>
      <c r="T24" s="17">
        <f>+'[20]PCA-PCF'!$C23</f>
        <v>161.57314500000001</v>
      </c>
      <c r="U24" s="17">
        <f>+'[21]PCA-PCF'!$C23</f>
        <v>159.87121500000001</v>
      </c>
      <c r="V24" s="17">
        <f>+'[22]PCA-PCF'!$C23</f>
        <v>159.20599999999999</v>
      </c>
      <c r="W24" s="17">
        <f>+'[23]PCA-PCF'!$C23</f>
        <v>152.73237</v>
      </c>
      <c r="X24" s="17">
        <f>+'[24]PCA-PCF'!$C23</f>
        <v>156.59129833333299</v>
      </c>
      <c r="Y24" s="17">
        <f>+'[25]PCA-PCF'!$C23</f>
        <v>157.58410499999999</v>
      </c>
      <c r="Z24" s="17">
        <f>+'[26]PCA-PCF'!$C23</f>
        <v>156.560611666667</v>
      </c>
      <c r="AA24" s="17">
        <f>+'[27]PCA-PCF'!$C23</f>
        <v>156.462985</v>
      </c>
      <c r="AB24" s="17">
        <f>+'[28]PCA-PCF'!$C23</f>
        <v>156.61238333333301</v>
      </c>
      <c r="AC24" s="17">
        <f>+'[29]PCA-PCF'!$C23</f>
        <v>156.07108666666699</v>
      </c>
      <c r="AD24" s="17">
        <f>+'[30]PCA-PCF'!$C23</f>
        <v>154.6</v>
      </c>
      <c r="AE24" s="17">
        <f>+'[31]PCA-PCF'!$C23</f>
        <v>158.01352499999999</v>
      </c>
      <c r="AF24" s="17">
        <f>+'[32]PCA-PCF'!$C23</f>
        <v>157.392658333333</v>
      </c>
      <c r="AG24" s="17"/>
      <c r="AH24" s="16">
        <v>0.5</v>
      </c>
    </row>
    <row r="25" spans="1:108" ht="20.100000000000001" customHeight="1" x14ac:dyDescent="0.25">
      <c r="A25" s="15"/>
      <c r="B25" s="16">
        <v>0.54166666666666696</v>
      </c>
      <c r="C25" s="17">
        <f>+'[3]PCA-PCF'!$C24</f>
        <v>159.92027166666699</v>
      </c>
      <c r="D25" s="17">
        <f>+'[4]PCA-PCF'!$C24</f>
        <v>169.133688333333</v>
      </c>
      <c r="E25" s="17">
        <f>+'[5]PCA-PCF'!$C24</f>
        <v>168.48426166666701</v>
      </c>
      <c r="F25" s="17">
        <f>+'[6]PCA-PCF'!$C24</f>
        <v>168.68704666666699</v>
      </c>
      <c r="G25" s="17">
        <f>+'[7]PCA-PCF'!$C24</f>
        <v>168.33</v>
      </c>
      <c r="H25" s="17">
        <f>+'[8]PCA-PCF'!$C24</f>
        <v>159.59769333333301</v>
      </c>
      <c r="I25" s="17">
        <f>+'[9]PCA-PCF'!$C24</f>
        <v>154.467606666667</v>
      </c>
      <c r="J25" s="17">
        <f>+'[10]PCA-PCF'!$C24</f>
        <v>164.95</v>
      </c>
      <c r="K25" s="17">
        <f>+'[11]PCA-PCF'!$C24</f>
        <v>164.95</v>
      </c>
      <c r="L25" s="17">
        <f>+'[12]PCA-PCF'!$C24</f>
        <v>164.95</v>
      </c>
      <c r="M25" s="17">
        <f>+'[13]PCA-PCF'!$C24</f>
        <v>164.95</v>
      </c>
      <c r="N25" s="17">
        <f>+'[14]PCA-PCF'!$C24</f>
        <v>160.19999999999999</v>
      </c>
      <c r="O25" s="17">
        <f>+'[15]PCA-PCF'!$C24</f>
        <v>160.19999999999999</v>
      </c>
      <c r="P25" s="17">
        <f>+'[16]PCA-PCF'!$C24</f>
        <v>150.642738333333</v>
      </c>
      <c r="Q25" s="17">
        <f>+'[17]PCA-PCF'!$C24</f>
        <v>159.64554333333299</v>
      </c>
      <c r="R25" s="17">
        <f>+'[18]PCA-PCF'!$C24</f>
        <v>159.20599999999999</v>
      </c>
      <c r="S25" s="17">
        <f>+'[19]PCA-PCF'!$C24</f>
        <v>159.48412666666701</v>
      </c>
      <c r="T25" s="17">
        <f>+'[20]PCA-PCF'!$C24</f>
        <v>160.36374166666701</v>
      </c>
      <c r="U25" s="17">
        <f>+'[21]PCA-PCF'!$C24</f>
        <v>163.44700499999999</v>
      </c>
      <c r="V25" s="17">
        <f>+'[22]PCA-PCF'!$C24</f>
        <v>159.20599999999999</v>
      </c>
      <c r="W25" s="17">
        <f>+'[23]PCA-PCF'!$C24</f>
        <v>152.289993333333</v>
      </c>
      <c r="X25" s="17">
        <f>+'[24]PCA-PCF'!$C24</f>
        <v>156.59587500000001</v>
      </c>
      <c r="Y25" s="17">
        <f>+'[25]PCA-PCF'!$C24</f>
        <v>157.099831666667</v>
      </c>
      <c r="Z25" s="17">
        <f>+'[26]PCA-PCF'!$C24</f>
        <v>156.574383333333</v>
      </c>
      <c r="AA25" s="17">
        <f>+'[27]PCA-PCF'!$C24</f>
        <v>156.48225500000001</v>
      </c>
      <c r="AB25" s="17">
        <f>+'[28]PCA-PCF'!$C24</f>
        <v>158.39021</v>
      </c>
      <c r="AC25" s="17">
        <f>+'[29]PCA-PCF'!$C24</f>
        <v>156.34532166666699</v>
      </c>
      <c r="AD25" s="17">
        <f>+'[30]PCA-PCF'!$C24</f>
        <v>154.6</v>
      </c>
      <c r="AE25" s="17">
        <f>+'[31]PCA-PCF'!$C24</f>
        <v>156.723995</v>
      </c>
      <c r="AF25" s="17">
        <f>+'[32]PCA-PCF'!$C24</f>
        <v>157.67375833333301</v>
      </c>
      <c r="AG25" s="17"/>
      <c r="AH25" s="16">
        <v>0.54166666666666696</v>
      </c>
    </row>
    <row r="26" spans="1:108" ht="20.100000000000001" customHeight="1" x14ac:dyDescent="0.25">
      <c r="A26" s="15"/>
      <c r="B26" s="16">
        <v>0.58333333333333304</v>
      </c>
      <c r="C26" s="17">
        <f>+'[3]PCA-PCF'!$C25</f>
        <v>176.48359666666701</v>
      </c>
      <c r="D26" s="17">
        <f>+'[4]PCA-PCF'!$C25</f>
        <v>168.681518333333</v>
      </c>
      <c r="E26" s="17">
        <f>+'[5]PCA-PCF'!$C25</f>
        <v>168.490331666667</v>
      </c>
      <c r="F26" s="17">
        <f>+'[6]PCA-PCF'!$C25</f>
        <v>168.218101666667</v>
      </c>
      <c r="G26" s="17">
        <f>+'[7]PCA-PCF'!$C25</f>
        <v>168.33</v>
      </c>
      <c r="H26" s="17">
        <f>+'[8]PCA-PCF'!$C25</f>
        <v>159.339721666667</v>
      </c>
      <c r="I26" s="17">
        <f>+'[9]PCA-PCF'!$C25</f>
        <v>159.14382166666701</v>
      </c>
      <c r="J26" s="17">
        <f>+'[10]PCA-PCF'!$C25</f>
        <v>164.95</v>
      </c>
      <c r="K26" s="17">
        <f>+'[11]PCA-PCF'!$C25</f>
        <v>164.95</v>
      </c>
      <c r="L26" s="17">
        <f>+'[12]PCA-PCF'!$C25</f>
        <v>164.95</v>
      </c>
      <c r="M26" s="17">
        <f>+'[13]PCA-PCF'!$C25</f>
        <v>164.75705666666701</v>
      </c>
      <c r="N26" s="17">
        <f>+'[14]PCA-PCF'!$C25</f>
        <v>164.95</v>
      </c>
      <c r="O26" s="17">
        <f>+'[15]PCA-PCF'!$C25</f>
        <v>160.19999999999999</v>
      </c>
      <c r="P26" s="17">
        <f>+'[16]PCA-PCF'!$C25</f>
        <v>150.59765666666701</v>
      </c>
      <c r="Q26" s="17">
        <f>+'[17]PCA-PCF'!$C25</f>
        <v>149.97844833333301</v>
      </c>
      <c r="R26" s="17">
        <f>+'[18]PCA-PCF'!$C25</f>
        <v>159.55110500000001</v>
      </c>
      <c r="S26" s="17">
        <f>+'[19]PCA-PCF'!$C25</f>
        <v>162.32569000000001</v>
      </c>
      <c r="T26" s="17">
        <f>+'[20]PCA-PCF'!$C25</f>
        <v>162.438928333333</v>
      </c>
      <c r="U26" s="17">
        <f>+'[21]PCA-PCF'!$C25</f>
        <v>161.57</v>
      </c>
      <c r="V26" s="17">
        <f>+'[22]PCA-PCF'!$C25</f>
        <v>159.20599999999999</v>
      </c>
      <c r="W26" s="17">
        <f>+'[23]PCA-PCF'!$C25</f>
        <v>149.81423166666701</v>
      </c>
      <c r="X26" s="17">
        <f>+'[24]PCA-PCF'!$C25</f>
        <v>157.16730166666699</v>
      </c>
      <c r="Y26" s="17">
        <f>+'[25]PCA-PCF'!$C25</f>
        <v>157.04084166666701</v>
      </c>
      <c r="Z26" s="17">
        <f>+'[26]PCA-PCF'!$C25</f>
        <v>156.59133333333301</v>
      </c>
      <c r="AA26" s="17">
        <f>+'[27]PCA-PCF'!$C25</f>
        <v>156.49015666666699</v>
      </c>
      <c r="AB26" s="17">
        <f>+'[28]PCA-PCF'!$C25</f>
        <v>157.38008500000001</v>
      </c>
      <c r="AC26" s="17">
        <f>+'[29]PCA-PCF'!$C25</f>
        <v>156.08735166666699</v>
      </c>
      <c r="AD26" s="17">
        <f>+'[30]PCA-PCF'!$C25</f>
        <v>154.6</v>
      </c>
      <c r="AE26" s="17">
        <f>+'[31]PCA-PCF'!$C25</f>
        <v>156.59693166666699</v>
      </c>
      <c r="AF26" s="17">
        <f>+'[32]PCA-PCF'!$C25</f>
        <v>157.67642333333299</v>
      </c>
      <c r="AG26" s="17"/>
      <c r="AH26" s="16">
        <v>0.58333333333333304</v>
      </c>
    </row>
    <row r="27" spans="1:108" ht="20.100000000000001" customHeight="1" x14ac:dyDescent="0.25">
      <c r="A27" s="15"/>
      <c r="B27" s="16">
        <v>0.625</v>
      </c>
      <c r="C27" s="17">
        <f>+'[3]PCA-PCF'!$C26</f>
        <v>178.58</v>
      </c>
      <c r="D27" s="17">
        <f>+'[4]PCA-PCF'!$C26</f>
        <v>168.33</v>
      </c>
      <c r="E27" s="17">
        <f>+'[5]PCA-PCF'!$C26</f>
        <v>168.33</v>
      </c>
      <c r="F27" s="17">
        <f>+'[6]PCA-PCF'!$C26</f>
        <v>169.644916666667</v>
      </c>
      <c r="G27" s="17">
        <f>+'[7]PCA-PCF'!$C26</f>
        <v>168.33</v>
      </c>
      <c r="H27" s="17">
        <f>+'[8]PCA-PCF'!$C26</f>
        <v>158.67871</v>
      </c>
      <c r="I27" s="17">
        <f>+'[9]PCA-PCF'!$C26</f>
        <v>153.36967999999999</v>
      </c>
      <c r="J27" s="17">
        <f>+'[10]PCA-PCF'!$C26</f>
        <v>164.95</v>
      </c>
      <c r="K27" s="17">
        <f>+'[11]PCA-PCF'!$C26</f>
        <v>164.95</v>
      </c>
      <c r="L27" s="17">
        <f>+'[12]PCA-PCF'!$C26</f>
        <v>164.95</v>
      </c>
      <c r="M27" s="17">
        <f>+'[13]PCA-PCF'!$C26</f>
        <v>164.95</v>
      </c>
      <c r="N27" s="17">
        <f>+'[14]PCA-PCF'!$C26</f>
        <v>166.15199000000001</v>
      </c>
      <c r="O27" s="17">
        <f>+'[15]PCA-PCF'!$C26</f>
        <v>160.874596666667</v>
      </c>
      <c r="P27" s="17">
        <f>+'[16]PCA-PCF'!$C26</f>
        <v>150.6138</v>
      </c>
      <c r="Q27" s="17">
        <f>+'[17]PCA-PCF'!$C26</f>
        <v>153.404188333333</v>
      </c>
      <c r="R27" s="17">
        <f>+'[18]PCA-PCF'!$C26</f>
        <v>149.73011333333301</v>
      </c>
      <c r="S27" s="17">
        <f>+'[19]PCA-PCF'!$C26</f>
        <v>163.06018166666701</v>
      </c>
      <c r="T27" s="17">
        <f>+'[20]PCA-PCF'!$C26</f>
        <v>165.08677333333301</v>
      </c>
      <c r="U27" s="17">
        <f>+'[21]PCA-PCF'!$C26</f>
        <v>161.57</v>
      </c>
      <c r="V27" s="17">
        <f>+'[22]PCA-PCF'!$C26</f>
        <v>159.20599999999999</v>
      </c>
      <c r="W27" s="17">
        <f>+'[23]PCA-PCF'!$C26</f>
        <v>149.82228166666701</v>
      </c>
      <c r="X27" s="17">
        <f>+'[24]PCA-PCF'!$C26</f>
        <v>156.56710833333301</v>
      </c>
      <c r="Y27" s="17">
        <f>+'[25]PCA-PCF'!$C26</f>
        <v>157.029658333333</v>
      </c>
      <c r="Z27" s="17">
        <f>+'[26]PCA-PCF'!$C26</f>
        <v>156.59249</v>
      </c>
      <c r="AA27" s="17">
        <f>+'[27]PCA-PCF'!$C26</f>
        <v>156.62061</v>
      </c>
      <c r="AB27" s="17">
        <f>+'[28]PCA-PCF'!$C26</f>
        <v>156.57444333333299</v>
      </c>
      <c r="AC27" s="17">
        <f>+'[29]PCA-PCF'!$C26</f>
        <v>156.881315</v>
      </c>
      <c r="AD27" s="17">
        <f>+'[30]PCA-PCF'!$C26</f>
        <v>154.6</v>
      </c>
      <c r="AE27" s="17">
        <f>+'[31]PCA-PCF'!$C26</f>
        <v>156.577155</v>
      </c>
      <c r="AF27" s="17">
        <f>+'[32]PCA-PCF'!$C26</f>
        <v>156.74052</v>
      </c>
      <c r="AG27" s="17"/>
      <c r="AH27" s="16">
        <v>0.625</v>
      </c>
    </row>
    <row r="28" spans="1:108" ht="20.100000000000001" customHeight="1" x14ac:dyDescent="0.25">
      <c r="A28" s="15"/>
      <c r="B28" s="16">
        <v>0.66666666666666696</v>
      </c>
      <c r="C28" s="17">
        <f>+'[3]PCA-PCF'!$C27</f>
        <v>178.58</v>
      </c>
      <c r="D28" s="17">
        <f>+'[4]PCA-PCF'!$C27</f>
        <v>169.04317499999999</v>
      </c>
      <c r="E28" s="17">
        <f>+'[5]PCA-PCF'!$C27</f>
        <v>168.33</v>
      </c>
      <c r="F28" s="17">
        <f>+'[6]PCA-PCF'!$C27</f>
        <v>168.33</v>
      </c>
      <c r="G28" s="17">
        <f>+'[7]PCA-PCF'!$C27</f>
        <v>162.20387833333299</v>
      </c>
      <c r="H28" s="17">
        <f>+'[8]PCA-PCF'!$C27</f>
        <v>153.01901000000001</v>
      </c>
      <c r="I28" s="17">
        <f>+'[9]PCA-PCF'!$C27</f>
        <v>148.62119000000001</v>
      </c>
      <c r="J28" s="17">
        <f>+'[10]PCA-PCF'!$C27</f>
        <v>164.95</v>
      </c>
      <c r="K28" s="17">
        <f>+'[11]PCA-PCF'!$C27</f>
        <v>164.95</v>
      </c>
      <c r="L28" s="17">
        <f>+'[12]PCA-PCF'!$C27</f>
        <v>164.95</v>
      </c>
      <c r="M28" s="17">
        <f>+'[13]PCA-PCF'!$C27</f>
        <v>164.95</v>
      </c>
      <c r="N28" s="17">
        <f>+'[14]PCA-PCF'!$C27</f>
        <v>164.95</v>
      </c>
      <c r="O28" s="17">
        <f>+'[15]PCA-PCF'!$C27</f>
        <v>154.346126666667</v>
      </c>
      <c r="P28" s="17">
        <f>+'[16]PCA-PCF'!$C27</f>
        <v>151.989663333333</v>
      </c>
      <c r="Q28" s="17">
        <f>+'[17]PCA-PCF'!$C27</f>
        <v>150.97375333333301</v>
      </c>
      <c r="R28" s="17">
        <f>+'[18]PCA-PCF'!$C27</f>
        <v>151.857908333333</v>
      </c>
      <c r="S28" s="17">
        <f>+'[19]PCA-PCF'!$C27</f>
        <v>163.11863666666699</v>
      </c>
      <c r="T28" s="17">
        <f>+'[20]PCA-PCF'!$C27</f>
        <v>160.46095</v>
      </c>
      <c r="U28" s="17">
        <f>+'[21]PCA-PCF'!$C27</f>
        <v>161.57</v>
      </c>
      <c r="V28" s="17">
        <f>+'[22]PCA-PCF'!$C27</f>
        <v>164.66636</v>
      </c>
      <c r="W28" s="17">
        <f>+'[23]PCA-PCF'!$C27</f>
        <v>149.81821833333299</v>
      </c>
      <c r="X28" s="17">
        <f>+'[24]PCA-PCF'!$C27</f>
        <v>156.542295</v>
      </c>
      <c r="Y28" s="17">
        <f>+'[25]PCA-PCF'!$C27</f>
        <v>157.02932166666699</v>
      </c>
      <c r="Z28" s="17">
        <f>+'[26]PCA-PCF'!$C27</f>
        <v>156.60109</v>
      </c>
      <c r="AA28" s="17">
        <f>+'[27]PCA-PCF'!$C27</f>
        <v>156.96773999999999</v>
      </c>
      <c r="AB28" s="17">
        <f>+'[28]PCA-PCF'!$C27</f>
        <v>159.94255833333301</v>
      </c>
      <c r="AC28" s="17">
        <f>+'[29]PCA-PCF'!$C27</f>
        <v>156.63295666666701</v>
      </c>
      <c r="AD28" s="17">
        <f>+'[30]PCA-PCF'!$C27</f>
        <v>154.6</v>
      </c>
      <c r="AE28" s="17">
        <f>+'[31]PCA-PCF'!$C27</f>
        <v>156.568678333333</v>
      </c>
      <c r="AF28" s="17">
        <f>+'[32]PCA-PCF'!$C27</f>
        <v>156.61786833333301</v>
      </c>
      <c r="AG28" s="17"/>
      <c r="AH28" s="16">
        <v>0.66666666666666696</v>
      </c>
    </row>
    <row r="29" spans="1:108" ht="20.100000000000001" customHeight="1" x14ac:dyDescent="0.25">
      <c r="A29" s="15"/>
      <c r="B29" s="16">
        <v>0.70833333333333304</v>
      </c>
      <c r="C29" s="17">
        <f>+'[3]PCA-PCF'!$C28</f>
        <v>178.58</v>
      </c>
      <c r="D29" s="17">
        <f>+'[4]PCA-PCF'!$C28</f>
        <v>168.71640333333301</v>
      </c>
      <c r="E29" s="17">
        <f>+'[5]PCA-PCF'!$C28</f>
        <v>168.33</v>
      </c>
      <c r="F29" s="17">
        <f>+'[6]PCA-PCF'!$C28</f>
        <v>168.33</v>
      </c>
      <c r="G29" s="17">
        <f>+'[7]PCA-PCF'!$C28</f>
        <v>163.92799333333301</v>
      </c>
      <c r="H29" s="17">
        <f>+'[8]PCA-PCF'!$C28</f>
        <v>151.81432166666701</v>
      </c>
      <c r="I29" s="17">
        <f>+'[9]PCA-PCF'!$C28</f>
        <v>168.43950833333301</v>
      </c>
      <c r="J29" s="17">
        <f>+'[10]PCA-PCF'!$C28</f>
        <v>166.964271666667</v>
      </c>
      <c r="K29" s="17">
        <f>+'[11]PCA-PCF'!$C28</f>
        <v>166.37412166666701</v>
      </c>
      <c r="L29" s="17">
        <f>+'[12]PCA-PCF'!$C28</f>
        <v>161.26529833333299</v>
      </c>
      <c r="M29" s="17">
        <f>+'[13]PCA-PCF'!$C28</f>
        <v>165.11983333333299</v>
      </c>
      <c r="N29" s="17">
        <f>+'[14]PCA-PCF'!$C28</f>
        <v>165.67409833333301</v>
      </c>
      <c r="O29" s="17">
        <f>+'[15]PCA-PCF'!$C28</f>
        <v>154.05921333333299</v>
      </c>
      <c r="P29" s="17">
        <f>+'[16]PCA-PCF'!$C28</f>
        <v>160.19999999999999</v>
      </c>
      <c r="Q29" s="17">
        <f>+'[17]PCA-PCF'!$C28</f>
        <v>152.95448500000001</v>
      </c>
      <c r="R29" s="17">
        <f>+'[18]PCA-PCF'!$C28</f>
        <v>149.10822666666701</v>
      </c>
      <c r="S29" s="17">
        <f>+'[19]PCA-PCF'!$C28</f>
        <v>162.496751666667</v>
      </c>
      <c r="T29" s="17">
        <f>+'[20]PCA-PCF'!$C28</f>
        <v>160.35552166666699</v>
      </c>
      <c r="U29" s="17">
        <f>+'[21]PCA-PCF'!$C28</f>
        <v>161.57</v>
      </c>
      <c r="V29" s="17">
        <f>+'[22]PCA-PCF'!$C28</f>
        <v>159.20599999999999</v>
      </c>
      <c r="W29" s="17">
        <f>+'[23]PCA-PCF'!$C28</f>
        <v>149.81079666666699</v>
      </c>
      <c r="X29" s="17">
        <f>+'[24]PCA-PCF'!$C28</f>
        <v>158.16890166666701</v>
      </c>
      <c r="Y29" s="17">
        <f>+'[25]PCA-PCF'!$C28</f>
        <v>157.028326666667</v>
      </c>
      <c r="Z29" s="17">
        <f>+'[26]PCA-PCF'!$C28</f>
        <v>156.58519833333301</v>
      </c>
      <c r="AA29" s="17">
        <f>+'[27]PCA-PCF'!$C28</f>
        <v>158.19698</v>
      </c>
      <c r="AB29" s="17">
        <f>+'[28]PCA-PCF'!$C28</f>
        <v>154.60232999999999</v>
      </c>
      <c r="AC29" s="17">
        <f>+'[29]PCA-PCF'!$C28</f>
        <v>157.52739500000001</v>
      </c>
      <c r="AD29" s="17">
        <f>+'[30]PCA-PCF'!$C28</f>
        <v>154.6</v>
      </c>
      <c r="AE29" s="17">
        <f>+'[31]PCA-PCF'!$C28</f>
        <v>156.79000833333299</v>
      </c>
      <c r="AF29" s="17">
        <f>+'[32]PCA-PCF'!$C28</f>
        <v>159.46850000000001</v>
      </c>
      <c r="AG29" s="17"/>
      <c r="AH29" s="16">
        <v>0.70833333333333304</v>
      </c>
    </row>
    <row r="30" spans="1:108" ht="20.100000000000001" customHeight="1" x14ac:dyDescent="0.25">
      <c r="A30" s="15"/>
      <c r="B30" s="16">
        <v>0.75</v>
      </c>
      <c r="C30" s="17">
        <f>+'[3]PCA-PCF'!$C29</f>
        <v>158.801561666667</v>
      </c>
      <c r="D30" s="17">
        <f>+'[4]PCA-PCF'!$C29</f>
        <v>165.510038333333</v>
      </c>
      <c r="E30" s="17">
        <f>+'[5]PCA-PCF'!$C29</f>
        <v>168.53074833333301</v>
      </c>
      <c r="F30" s="17">
        <f>+'[6]PCA-PCF'!$C29</f>
        <v>168.33</v>
      </c>
      <c r="G30" s="17">
        <f>+'[7]PCA-PCF'!$C29</f>
        <v>168.84851333333299</v>
      </c>
      <c r="H30" s="17">
        <f>+'[8]PCA-PCF'!$C29</f>
        <v>153.15090000000001</v>
      </c>
      <c r="I30" s="17">
        <f>+'[9]PCA-PCF'!$C29</f>
        <v>168.78014666666701</v>
      </c>
      <c r="J30" s="17">
        <f>+'[10]PCA-PCF'!$C29</f>
        <v>162.800383333333</v>
      </c>
      <c r="K30" s="17">
        <f>+'[11]PCA-PCF'!$C29</f>
        <v>166.94381833333301</v>
      </c>
      <c r="L30" s="17">
        <f>+'[12]PCA-PCF'!$C29</f>
        <v>161.15854666666701</v>
      </c>
      <c r="M30" s="17">
        <f>+'[13]PCA-PCF'!$C29</f>
        <v>161.4701</v>
      </c>
      <c r="N30" s="17">
        <f>+'[14]PCA-PCF'!$C29</f>
        <v>160.19999999999999</v>
      </c>
      <c r="O30" s="17">
        <f>+'[15]PCA-PCF'!$C29</f>
        <v>162.246196666667</v>
      </c>
      <c r="P30" s="17">
        <f>+'[16]PCA-PCF'!$C29</f>
        <v>164.95</v>
      </c>
      <c r="Q30" s="17">
        <f>+'[17]PCA-PCF'!$C29</f>
        <v>158.21384499999999</v>
      </c>
      <c r="R30" s="17">
        <f>+'[18]PCA-PCF'!$C29</f>
        <v>159.438463333333</v>
      </c>
      <c r="S30" s="17">
        <f>+'[19]PCA-PCF'!$C29</f>
        <v>163.147876666667</v>
      </c>
      <c r="T30" s="17">
        <f>+'[20]PCA-PCF'!$C29</f>
        <v>159.765488333333</v>
      </c>
      <c r="U30" s="17">
        <f>+'[21]PCA-PCF'!$C29</f>
        <v>160.37734166666701</v>
      </c>
      <c r="V30" s="17">
        <f>+'[22]PCA-PCF'!$C29</f>
        <v>166.985453333333</v>
      </c>
      <c r="W30" s="17">
        <f>+'[23]PCA-PCF'!$C29</f>
        <v>161.01684666666699</v>
      </c>
      <c r="X30" s="17">
        <f>+'[24]PCA-PCF'!$C29</f>
        <v>161.01587333333299</v>
      </c>
      <c r="Y30" s="17">
        <f>+'[25]PCA-PCF'!$C29</f>
        <v>160.38875999999999</v>
      </c>
      <c r="Z30" s="17">
        <f>+'[26]PCA-PCF'!$C29</f>
        <v>156.57545166666699</v>
      </c>
      <c r="AA30" s="17">
        <f>+'[27]PCA-PCF'!$C29</f>
        <v>158.957811666667</v>
      </c>
      <c r="AB30" s="17">
        <f>+'[28]PCA-PCF'!$C29</f>
        <v>158.55936500000001</v>
      </c>
      <c r="AC30" s="17">
        <f>+'[29]PCA-PCF'!$C29</f>
        <v>157.45903833333301</v>
      </c>
      <c r="AD30" s="17">
        <f>+'[30]PCA-PCF'!$C29</f>
        <v>155.16021499999999</v>
      </c>
      <c r="AE30" s="17">
        <f>+'[31]PCA-PCF'!$C29</f>
        <v>157.35841833333299</v>
      </c>
      <c r="AF30" s="17">
        <f>+'[32]PCA-PCF'!$C29</f>
        <v>157.282105</v>
      </c>
      <c r="AG30" s="17"/>
      <c r="AH30" s="16">
        <v>0.75</v>
      </c>
    </row>
    <row r="31" spans="1:108" ht="20.100000000000001" customHeight="1" x14ac:dyDescent="0.25">
      <c r="A31" s="15"/>
      <c r="B31" s="16">
        <v>0.79166666666666696</v>
      </c>
      <c r="C31" s="17">
        <f>+'[3]PCA-PCF'!$C30</f>
        <v>160.39070333333299</v>
      </c>
      <c r="D31" s="17">
        <f>+'[4]PCA-PCF'!$C30</f>
        <v>168.67327</v>
      </c>
      <c r="E31" s="17">
        <f>+'[5]PCA-PCF'!$C30</f>
        <v>168.33</v>
      </c>
      <c r="F31" s="17">
        <f>+'[6]PCA-PCF'!$C30</f>
        <v>168.33</v>
      </c>
      <c r="G31" s="17">
        <f>+'[7]PCA-PCF'!$C30</f>
        <v>168.76682333333301</v>
      </c>
      <c r="H31" s="17">
        <f>+'[8]PCA-PCF'!$C30</f>
        <v>170.07635666666701</v>
      </c>
      <c r="I31" s="17">
        <f>+'[9]PCA-PCF'!$C30</f>
        <v>168.33</v>
      </c>
      <c r="J31" s="17">
        <f>+'[10]PCA-PCF'!$C30</f>
        <v>164.95</v>
      </c>
      <c r="K31" s="17">
        <f>+'[11]PCA-PCF'!$C30</f>
        <v>164.95</v>
      </c>
      <c r="L31" s="17">
        <f>+'[12]PCA-PCF'!$C30</f>
        <v>161.12920666666699</v>
      </c>
      <c r="M31" s="17">
        <f>+'[13]PCA-PCF'!$C30</f>
        <v>160.44768500000001</v>
      </c>
      <c r="N31" s="17">
        <f>+'[14]PCA-PCF'!$C30</f>
        <v>166.291775</v>
      </c>
      <c r="O31" s="17">
        <f>+'[15]PCA-PCF'!$C30</f>
        <v>165.75771333333299</v>
      </c>
      <c r="P31" s="17">
        <f>+'[16]PCA-PCF'!$C30</f>
        <v>166.23684499999999</v>
      </c>
      <c r="Q31" s="17">
        <f>+'[17]PCA-PCF'!$C30</f>
        <v>163.93557000000001</v>
      </c>
      <c r="R31" s="17">
        <f>+'[18]PCA-PCF'!$C30</f>
        <v>162.24791666666701</v>
      </c>
      <c r="S31" s="17">
        <f>+'[19]PCA-PCF'!$C30</f>
        <v>164.21297999999999</v>
      </c>
      <c r="T31" s="17">
        <f>+'[20]PCA-PCF'!$C30</f>
        <v>162.28270000000001</v>
      </c>
      <c r="U31" s="17">
        <f>+'[21]PCA-PCF'!$C30</f>
        <v>161.39534499999999</v>
      </c>
      <c r="V31" s="17">
        <f>+'[22]PCA-PCF'!$C30</f>
        <v>161.57</v>
      </c>
      <c r="W31" s="17">
        <f>+'[23]PCA-PCF'!$C30</f>
        <v>163.098453333333</v>
      </c>
      <c r="X31" s="17">
        <f>+'[24]PCA-PCF'!$C30</f>
        <v>156.93300833333299</v>
      </c>
      <c r="Y31" s="17">
        <f>+'[25]PCA-PCF'!$C30</f>
        <v>156.831703333333</v>
      </c>
      <c r="Z31" s="17">
        <f>+'[26]PCA-PCF'!$C30</f>
        <v>156.64755</v>
      </c>
      <c r="AA31" s="17">
        <f>+'[27]PCA-PCF'!$C30</f>
        <v>156.546876666667</v>
      </c>
      <c r="AB31" s="17">
        <f>+'[28]PCA-PCF'!$C30</f>
        <v>156.69494166666701</v>
      </c>
      <c r="AC31" s="17">
        <f>+'[29]PCA-PCF'!$C30</f>
        <v>156.45732000000001</v>
      </c>
      <c r="AD31" s="17">
        <f>+'[30]PCA-PCF'!$C30</f>
        <v>159.75218166666701</v>
      </c>
      <c r="AE31" s="17">
        <f>+'[31]PCA-PCF'!$C30</f>
        <v>156.52890666666701</v>
      </c>
      <c r="AF31" s="17">
        <f>+'[32]PCA-PCF'!$C30</f>
        <v>156.364088333333</v>
      </c>
      <c r="AG31" s="17"/>
      <c r="AH31" s="16">
        <v>0.79166666666666696</v>
      </c>
      <c r="DD31" s="18"/>
    </row>
    <row r="32" spans="1:108" ht="20.100000000000001" customHeight="1" x14ac:dyDescent="0.25">
      <c r="A32" s="15"/>
      <c r="B32" s="16">
        <v>0.83333333333333304</v>
      </c>
      <c r="C32" s="17">
        <f>+'[3]PCA-PCF'!$C31</f>
        <v>178.58</v>
      </c>
      <c r="D32" s="17">
        <f>+'[4]PCA-PCF'!$C31</f>
        <v>168.60195666666701</v>
      </c>
      <c r="E32" s="17">
        <f>+'[5]PCA-PCF'!$C31</f>
        <v>168.33</v>
      </c>
      <c r="F32" s="17">
        <f>+'[6]PCA-PCF'!$C31</f>
        <v>168.33</v>
      </c>
      <c r="G32" s="17">
        <f>+'[7]PCA-PCF'!$C31</f>
        <v>168.68217166666699</v>
      </c>
      <c r="H32" s="17">
        <f>+'[8]PCA-PCF'!$C31</f>
        <v>168.74058833333299</v>
      </c>
      <c r="I32" s="17">
        <f>+'[9]PCA-PCF'!$C31</f>
        <v>168.36280333333301</v>
      </c>
      <c r="J32" s="17">
        <f>+'[10]PCA-PCF'!$C31</f>
        <v>164.95</v>
      </c>
      <c r="K32" s="17">
        <f>+'[11]PCA-PCF'!$C31</f>
        <v>164.95</v>
      </c>
      <c r="L32" s="17">
        <f>+'[12]PCA-PCF'!$C31</f>
        <v>164.23809499999999</v>
      </c>
      <c r="M32" s="17">
        <f>+'[13]PCA-PCF'!$C31</f>
        <v>162.124146666667</v>
      </c>
      <c r="N32" s="17">
        <f>+'[14]PCA-PCF'!$C31</f>
        <v>164.95</v>
      </c>
      <c r="O32" s="17">
        <f>+'[15]PCA-PCF'!$C31</f>
        <v>164.95</v>
      </c>
      <c r="P32" s="17">
        <f>+'[16]PCA-PCF'!$C31</f>
        <v>165.04549666666699</v>
      </c>
      <c r="Q32" s="17">
        <f>+'[17]PCA-PCF'!$C31</f>
        <v>164.27959000000001</v>
      </c>
      <c r="R32" s="17">
        <f>+'[18]PCA-PCF'!$C31</f>
        <v>163.59735000000001</v>
      </c>
      <c r="S32" s="17">
        <f>+'[19]PCA-PCF'!$C31</f>
        <v>161.45179999999999</v>
      </c>
      <c r="T32" s="17">
        <f>+'[20]PCA-PCF'!$C31</f>
        <v>163.29932500000001</v>
      </c>
      <c r="U32" s="17">
        <f>+'[21]PCA-PCF'!$C31</f>
        <v>161.57</v>
      </c>
      <c r="V32" s="17">
        <f>+'[22]PCA-PCF'!$C31</f>
        <v>161.57</v>
      </c>
      <c r="W32" s="17">
        <f>+'[23]PCA-PCF'!$C31</f>
        <v>161.57</v>
      </c>
      <c r="X32" s="17">
        <f>+'[24]PCA-PCF'!$C31</f>
        <v>157.88245833333301</v>
      </c>
      <c r="Y32" s="17">
        <f>+'[25]PCA-PCF'!$C31</f>
        <v>156.50217333333299</v>
      </c>
      <c r="Z32" s="17">
        <f>+'[26]PCA-PCF'!$C31</f>
        <v>156.66283000000001</v>
      </c>
      <c r="AA32" s="17">
        <f>+'[27]PCA-PCF'!$C31</f>
        <v>156.52516499999999</v>
      </c>
      <c r="AB32" s="17">
        <f>+'[28]PCA-PCF'!$C31</f>
        <v>156.70122333333299</v>
      </c>
      <c r="AC32" s="17">
        <f>+'[29]PCA-PCF'!$C31</f>
        <v>156.54931500000001</v>
      </c>
      <c r="AD32" s="17">
        <f>+'[30]PCA-PCF'!$C31</f>
        <v>159.05985000000001</v>
      </c>
      <c r="AE32" s="17">
        <f>+'[31]PCA-PCF'!$C31</f>
        <v>156.620428333333</v>
      </c>
      <c r="AF32" s="17">
        <f>+'[32]PCA-PCF'!$C31</f>
        <v>160.610696666667</v>
      </c>
      <c r="AG32" s="17"/>
      <c r="AH32" s="16">
        <v>0.83333333333333304</v>
      </c>
    </row>
    <row r="33" spans="1:62" ht="20.100000000000001" customHeight="1" x14ac:dyDescent="0.25">
      <c r="A33" s="15"/>
      <c r="B33" s="16">
        <v>0.875</v>
      </c>
      <c r="C33" s="17">
        <f>+'[3]PCA-PCF'!$C32</f>
        <v>178.58</v>
      </c>
      <c r="D33" s="17">
        <f>+'[4]PCA-PCF'!$C32</f>
        <v>169.34444833333299</v>
      </c>
      <c r="E33" s="17">
        <f>+'[5]PCA-PCF'!$C32</f>
        <v>168.33</v>
      </c>
      <c r="F33" s="17">
        <f>+'[6]PCA-PCF'!$C32</f>
        <v>168.33</v>
      </c>
      <c r="G33" s="17">
        <f>+'[7]PCA-PCF'!$C32</f>
        <v>161.11801</v>
      </c>
      <c r="H33" s="17">
        <f>+'[8]PCA-PCF'!$C32</f>
        <v>169.41554500000001</v>
      </c>
      <c r="I33" s="17">
        <f>+'[9]PCA-PCF'!$C32</f>
        <v>161.19940500000001</v>
      </c>
      <c r="J33" s="17">
        <f>+'[10]PCA-PCF'!$C32</f>
        <v>166.04238000000001</v>
      </c>
      <c r="K33" s="17">
        <f>+'[11]PCA-PCF'!$C32</f>
        <v>164.95</v>
      </c>
      <c r="L33" s="17">
        <f>+'[12]PCA-PCF'!$C32</f>
        <v>162.193723333333</v>
      </c>
      <c r="M33" s="17">
        <f>+'[13]PCA-PCF'!$C32</f>
        <v>162.1</v>
      </c>
      <c r="N33" s="17">
        <f>+'[14]PCA-PCF'!$C32</f>
        <v>164.34723333333301</v>
      </c>
      <c r="O33" s="17">
        <f>+'[15]PCA-PCF'!$C32</f>
        <v>164.95</v>
      </c>
      <c r="P33" s="17">
        <f>+'[16]PCA-PCF'!$C32</f>
        <v>161.537781666667</v>
      </c>
      <c r="Q33" s="17">
        <f>+'[17]PCA-PCF'!$C32</f>
        <v>151.20556833333299</v>
      </c>
      <c r="R33" s="17">
        <f>+'[18]PCA-PCF'!$C32</f>
        <v>159.20599999999999</v>
      </c>
      <c r="S33" s="17">
        <f>+'[19]PCA-PCF'!$C32</f>
        <v>163.527173333333</v>
      </c>
      <c r="T33" s="17">
        <f>+'[20]PCA-PCF'!$C32</f>
        <v>161.18823</v>
      </c>
      <c r="U33" s="17">
        <f>+'[21]PCA-PCF'!$C32</f>
        <v>161.57</v>
      </c>
      <c r="V33" s="17">
        <f>+'[22]PCA-PCF'!$C32</f>
        <v>164.246023333333</v>
      </c>
      <c r="W33" s="17">
        <f>+'[23]PCA-PCF'!$C32</f>
        <v>163.33459666666701</v>
      </c>
      <c r="X33" s="17">
        <f>+'[24]PCA-PCF'!$C32</f>
        <v>156.708451666667</v>
      </c>
      <c r="Y33" s="17">
        <f>+'[25]PCA-PCF'!$C32</f>
        <v>161.07060833333301</v>
      </c>
      <c r="Z33" s="17">
        <f>+'[26]PCA-PCF'!$C32</f>
        <v>156.64335333333301</v>
      </c>
      <c r="AA33" s="17">
        <f>+'[27]PCA-PCF'!$C32</f>
        <v>158.62868</v>
      </c>
      <c r="AB33" s="17">
        <f>+'[28]PCA-PCF'!$C32</f>
        <v>158.05305000000001</v>
      </c>
      <c r="AC33" s="17">
        <f>+'[29]PCA-PCF'!$C32</f>
        <v>156.59248833333299</v>
      </c>
      <c r="AD33" s="17">
        <f>+'[30]PCA-PCF'!$C32</f>
        <v>156.96180833333301</v>
      </c>
      <c r="AE33" s="17">
        <f>+'[31]PCA-PCF'!$C32</f>
        <v>156.679438333333</v>
      </c>
      <c r="AF33" s="17">
        <f>+'[32]PCA-PCF'!$C32</f>
        <v>161.965323333333</v>
      </c>
      <c r="AG33" s="17"/>
      <c r="AH33" s="16">
        <v>0.875</v>
      </c>
    </row>
    <row r="34" spans="1:62" ht="20.100000000000001" customHeight="1" x14ac:dyDescent="0.25">
      <c r="A34" s="15"/>
      <c r="B34" s="16">
        <v>0.91666666666666696</v>
      </c>
      <c r="C34" s="17">
        <f>+'[3]PCA-PCF'!$C33</f>
        <v>153.608405</v>
      </c>
      <c r="D34" s="17">
        <f>+'[4]PCA-PCF'!$C33</f>
        <v>168.33</v>
      </c>
      <c r="E34" s="17">
        <f>+'[5]PCA-PCF'!$C33</f>
        <v>168.41677166666699</v>
      </c>
      <c r="F34" s="17">
        <f>+'[6]PCA-PCF'!$C33</f>
        <v>168.33</v>
      </c>
      <c r="G34" s="17">
        <f>+'[7]PCA-PCF'!$C33</f>
        <v>162.68211333333301</v>
      </c>
      <c r="H34" s="17">
        <f>+'[8]PCA-PCF'!$C33</f>
        <v>163.53384500000001</v>
      </c>
      <c r="I34" s="17">
        <f>+'[9]PCA-PCF'!$C33</f>
        <v>158.80169166666701</v>
      </c>
      <c r="J34" s="17">
        <f>+'[10]PCA-PCF'!$C33</f>
        <v>162.99801666666701</v>
      </c>
      <c r="K34" s="17">
        <f>+'[11]PCA-PCF'!$C33</f>
        <v>164.95</v>
      </c>
      <c r="L34" s="17">
        <f>+'[12]PCA-PCF'!$C33</f>
        <v>155.21930499999999</v>
      </c>
      <c r="M34" s="17">
        <f>+'[13]PCA-PCF'!$C33</f>
        <v>160.30258333333299</v>
      </c>
      <c r="N34" s="17">
        <f>+'[14]PCA-PCF'!$C33</f>
        <v>163.99795</v>
      </c>
      <c r="O34" s="17">
        <f>+'[15]PCA-PCF'!$C33</f>
        <v>161.31477166666701</v>
      </c>
      <c r="P34" s="17">
        <f>+'[16]PCA-PCF'!$C33</f>
        <v>160.43439166666701</v>
      </c>
      <c r="Q34" s="17">
        <f>+'[17]PCA-PCF'!$C33</f>
        <v>151.04931666666701</v>
      </c>
      <c r="R34" s="17">
        <f>+'[18]PCA-PCF'!$C33</f>
        <v>150.71114499999999</v>
      </c>
      <c r="S34" s="17">
        <f>+'[19]PCA-PCF'!$C33</f>
        <v>154.42782500000001</v>
      </c>
      <c r="T34" s="17">
        <f>+'[20]PCA-PCF'!$C33</f>
        <v>161.94961000000001</v>
      </c>
      <c r="U34" s="17">
        <f>+'[21]PCA-PCF'!$C33</f>
        <v>163.2098</v>
      </c>
      <c r="V34" s="17">
        <f>+'[22]PCA-PCF'!$C33</f>
        <v>163.75652666666701</v>
      </c>
      <c r="W34" s="17">
        <f>+'[23]PCA-PCF'!$C33</f>
        <v>162.49028999999999</v>
      </c>
      <c r="X34" s="17">
        <f>+'[24]PCA-PCF'!$C33</f>
        <v>160.428486666667</v>
      </c>
      <c r="Y34" s="17">
        <f>+'[25]PCA-PCF'!$C33</f>
        <v>154.6</v>
      </c>
      <c r="Z34" s="17">
        <f>+'[26]PCA-PCF'!$C33</f>
        <v>159.28651833333299</v>
      </c>
      <c r="AA34" s="17">
        <f>+'[27]PCA-PCF'!$C33</f>
        <v>158.779765</v>
      </c>
      <c r="AB34" s="17">
        <f>+'[28]PCA-PCF'!$C33</f>
        <v>159.38146333333299</v>
      </c>
      <c r="AC34" s="17">
        <f>+'[29]PCA-PCF'!$C33</f>
        <v>159.02385166666701</v>
      </c>
      <c r="AD34" s="17">
        <f>+'[30]PCA-PCF'!$C33</f>
        <v>156.54341833333299</v>
      </c>
      <c r="AE34" s="17">
        <f>+'[31]PCA-PCF'!$C33</f>
        <v>165.34555499999999</v>
      </c>
      <c r="AF34" s="17">
        <f>+'[32]PCA-PCF'!$C33</f>
        <v>163.01084499999999</v>
      </c>
      <c r="AG34" s="17"/>
      <c r="AH34" s="16">
        <v>0.91666666666666696</v>
      </c>
    </row>
    <row r="35" spans="1:62" ht="20.100000000000001" customHeight="1" x14ac:dyDescent="0.25">
      <c r="A35" s="15"/>
      <c r="B35" s="16">
        <v>0.95833333333333304</v>
      </c>
      <c r="C35" s="17">
        <f>+'[3]PCA-PCF'!$C34</f>
        <v>151.256853333333</v>
      </c>
      <c r="D35" s="17">
        <f>+'[4]PCA-PCF'!$C34</f>
        <v>158.440413333333</v>
      </c>
      <c r="E35" s="17">
        <f>+'[5]PCA-PCF'!$C34</f>
        <v>152.191431666667</v>
      </c>
      <c r="F35" s="17">
        <f>+'[6]PCA-PCF'!$C34</f>
        <v>168.33</v>
      </c>
      <c r="G35" s="17">
        <f>+'[7]PCA-PCF'!$C34</f>
        <v>151.257501666667</v>
      </c>
      <c r="H35" s="17">
        <f>+'[8]PCA-PCF'!$C34</f>
        <v>159.54253</v>
      </c>
      <c r="I35" s="17">
        <f>+'[9]PCA-PCF'!$C34</f>
        <v>150.20346833333301</v>
      </c>
      <c r="J35" s="17">
        <f>+'[10]PCA-PCF'!$C34</f>
        <v>159.047991666667</v>
      </c>
      <c r="K35" s="17">
        <f>+'[11]PCA-PCF'!$C34</f>
        <v>159.53673333333299</v>
      </c>
      <c r="L35" s="17">
        <f>+'[12]PCA-PCF'!$C34</f>
        <v>161.42126999999999</v>
      </c>
      <c r="M35" s="17">
        <f>+'[13]PCA-PCF'!$C34</f>
        <v>160.19999999999999</v>
      </c>
      <c r="N35" s="17">
        <f>+'[14]PCA-PCF'!$C34</f>
        <v>160.19999999999999</v>
      </c>
      <c r="O35" s="17">
        <f>+'[15]PCA-PCF'!$C34</f>
        <v>161.99623666666699</v>
      </c>
      <c r="P35" s="17">
        <f>+'[16]PCA-PCF'!$C34</f>
        <v>161.32898</v>
      </c>
      <c r="Q35" s="17">
        <f>+'[17]PCA-PCF'!$C34</f>
        <v>157.236921666667</v>
      </c>
      <c r="R35" s="17">
        <f>+'[18]PCA-PCF'!$C34</f>
        <v>153.08601999999999</v>
      </c>
      <c r="S35" s="17">
        <f>+'[19]PCA-PCF'!$C34</f>
        <v>161.755208333333</v>
      </c>
      <c r="T35" s="17">
        <f>+'[20]PCA-PCF'!$C34</f>
        <v>152.458395</v>
      </c>
      <c r="U35" s="17">
        <f>+'[21]PCA-PCF'!$C34</f>
        <v>162.081535</v>
      </c>
      <c r="V35" s="17">
        <f>+'[22]PCA-PCF'!$C34</f>
        <v>160.82140000000001</v>
      </c>
      <c r="W35" s="17">
        <f>+'[23]PCA-PCF'!$C34</f>
        <v>151.96127999999999</v>
      </c>
      <c r="X35" s="17">
        <f>+'[24]PCA-PCF'!$C34</f>
        <v>156.23420666666701</v>
      </c>
      <c r="Y35" s="17">
        <f>+'[25]PCA-PCF'!$C34</f>
        <v>153.942556666667</v>
      </c>
      <c r="Z35" s="17">
        <f>+'[26]PCA-PCF'!$C34</f>
        <v>154.28008</v>
      </c>
      <c r="AA35" s="17">
        <f>+'[27]PCA-PCF'!$C34</f>
        <v>147.444568333333</v>
      </c>
      <c r="AB35" s="17">
        <f>+'[28]PCA-PCF'!$C34</f>
        <v>149.10148833333301</v>
      </c>
      <c r="AC35" s="17">
        <f>+'[29]PCA-PCF'!$C34</f>
        <v>155.62270833333301</v>
      </c>
      <c r="AD35" s="17">
        <f>+'[30]PCA-PCF'!$C34</f>
        <v>151.19232</v>
      </c>
      <c r="AE35" s="17">
        <f>+'[31]PCA-PCF'!$C34</f>
        <v>147.81213</v>
      </c>
      <c r="AF35" s="17">
        <f>+'[32]PCA-PCF'!$C34</f>
        <v>145.8323</v>
      </c>
      <c r="AG35" s="17"/>
      <c r="AH35" s="16">
        <v>0.95833333333333304</v>
      </c>
    </row>
    <row r="36" spans="1:62" ht="20.100000000000001" customHeight="1" x14ac:dyDescent="0.25">
      <c r="A36" s="15"/>
      <c r="B36" s="19" t="s">
        <v>3</v>
      </c>
      <c r="C36" s="17">
        <f>+'[3]PCA-PCF'!$C35</f>
        <v>151.67981333333299</v>
      </c>
      <c r="D36" s="17">
        <f>+'[4]PCA-PCF'!$C35</f>
        <v>155.95735166666699</v>
      </c>
      <c r="E36" s="17">
        <f>+'[5]PCA-PCF'!$C35</f>
        <v>149.08949999999999</v>
      </c>
      <c r="F36" s="17">
        <f>+'[6]PCA-PCF'!$C35</f>
        <v>167.367975</v>
      </c>
      <c r="G36" s="17">
        <f>+'[7]PCA-PCF'!$C35</f>
        <v>149.08949999999999</v>
      </c>
      <c r="H36" s="17">
        <f>+'[8]PCA-PCF'!$C35</f>
        <v>160.012271666667</v>
      </c>
      <c r="I36" s="17">
        <f>+'[9]PCA-PCF'!$C35</f>
        <v>149.87553500000001</v>
      </c>
      <c r="J36" s="17">
        <f>+'[10]PCA-PCF'!$C35</f>
        <v>159.69084000000001</v>
      </c>
      <c r="K36" s="17">
        <f>+'[11]PCA-PCF'!$C35</f>
        <v>153.271183333333</v>
      </c>
      <c r="L36" s="17">
        <f>+'[12]PCA-PCF'!$C35</f>
        <v>160.19999999999999</v>
      </c>
      <c r="M36" s="17">
        <f>+'[13]PCA-PCF'!$C35</f>
        <v>150.52731499999999</v>
      </c>
      <c r="N36" s="17">
        <f>+'[14]PCA-PCF'!$C35</f>
        <v>160.19999999999999</v>
      </c>
      <c r="O36" s="17">
        <f>+'[15]PCA-PCF'!$C35</f>
        <v>162.17159166666701</v>
      </c>
      <c r="P36" s="17">
        <f>+'[16]PCA-PCF'!$C35</f>
        <v>160.19999999999999</v>
      </c>
      <c r="Q36" s="17">
        <f>+'[17]PCA-PCF'!$C35</f>
        <v>153.22897666666699</v>
      </c>
      <c r="R36" s="17">
        <f>+'[18]PCA-PCF'!$C35</f>
        <v>149.1069</v>
      </c>
      <c r="S36" s="17">
        <f>+'[19]PCA-PCF'!$C35</f>
        <v>159.20599999999999</v>
      </c>
      <c r="T36" s="17">
        <f>+'[20]PCA-PCF'!$C35</f>
        <v>149.45144833333299</v>
      </c>
      <c r="U36" s="17">
        <f>+'[21]PCA-PCF'!$C35</f>
        <v>159.81564499999999</v>
      </c>
      <c r="V36" s="17">
        <f>+'[22]PCA-PCF'!$C35</f>
        <v>159.47900000000001</v>
      </c>
      <c r="W36" s="17">
        <f>+'[23]PCA-PCF'!$C35</f>
        <v>151.26179166666699</v>
      </c>
      <c r="X36" s="17">
        <f>+'[24]PCA-PCF'!$C35</f>
        <v>153.373011666667</v>
      </c>
      <c r="Y36" s="17">
        <f>+'[25]PCA-PCF'!$C35</f>
        <v>151.698833333333</v>
      </c>
      <c r="Z36" s="17">
        <f>+'[26]PCA-PCF'!$C35</f>
        <v>150.17136500000001</v>
      </c>
      <c r="AA36" s="17">
        <f>+'[27]PCA-PCF'!$C35</f>
        <v>148.628876666667</v>
      </c>
      <c r="AB36" s="17">
        <f>+'[28]PCA-PCF'!$C35</f>
        <v>145.93063333333299</v>
      </c>
      <c r="AC36" s="17">
        <f>+'[29]PCA-PCF'!$C35</f>
        <v>154.71787</v>
      </c>
      <c r="AD36" s="17">
        <f>+'[30]PCA-PCF'!$C35</f>
        <v>146.07180333333301</v>
      </c>
      <c r="AE36" s="17">
        <f>+'[31]PCA-PCF'!$C35</f>
        <v>146.08487833333299</v>
      </c>
      <c r="AF36" s="17">
        <f>+'[32]PCA-PCF'!$C35</f>
        <v>147.38723999999999</v>
      </c>
      <c r="AG36" s="17"/>
      <c r="AH36" s="19" t="s">
        <v>3</v>
      </c>
    </row>
    <row r="37" spans="1:62" x14ac:dyDescent="0.25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/>
    </row>
    <row r="38" spans="1:62" ht="20.100000000000001" customHeight="1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62" ht="18.75" x14ac:dyDescent="0.25">
      <c r="B39" s="8" t="s">
        <v>4</v>
      </c>
      <c r="C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x14ac:dyDescent="0.25">
      <c r="B40" s="23"/>
      <c r="C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ht="13.5" customHeight="1" x14ac:dyDescent="0.25">
      <c r="B41" s="23"/>
      <c r="C41" s="14">
        <f>+[33]Sheet1!$B$10</f>
        <v>41883</v>
      </c>
      <c r="D41" s="14">
        <f>+[34]Sheet1!$B$10</f>
        <v>41884</v>
      </c>
      <c r="E41" s="14">
        <f>+[35]Sheet1!$B$10</f>
        <v>41885</v>
      </c>
      <c r="F41" s="14">
        <f>+[36]Sheet1!$B$10</f>
        <v>41886</v>
      </c>
      <c r="G41" s="14">
        <f>+[37]Sheet1!$B$10</f>
        <v>41887</v>
      </c>
      <c r="H41" s="14">
        <f>+[38]Sheet1!$B$10</f>
        <v>41888</v>
      </c>
      <c r="I41" s="14">
        <f>+[39]Sheet1!$B$10</f>
        <v>41889</v>
      </c>
      <c r="J41" s="14">
        <f>+[40]Sheet1!$B$10</f>
        <v>41890</v>
      </c>
      <c r="K41" s="14">
        <f>+[41]Sheet1!$B$10</f>
        <v>41891</v>
      </c>
      <c r="L41" s="14">
        <f>+[42]Sheet1!$B$10</f>
        <v>41892</v>
      </c>
      <c r="M41" s="14">
        <f>+[43]Sheet1!$B$10</f>
        <v>41893</v>
      </c>
      <c r="N41" s="14">
        <f>+[44]Sheet1!$B$10</f>
        <v>41894</v>
      </c>
      <c r="O41" s="14">
        <f>+[45]Sheet1!$B$10</f>
        <v>41895</v>
      </c>
      <c r="P41" s="14">
        <f>+[46]Sheet1!$B$10</f>
        <v>41896</v>
      </c>
      <c r="Q41" s="14">
        <f>+[47]Sheet1!$B$10</f>
        <v>41897</v>
      </c>
      <c r="R41" s="14">
        <f>+[48]Sheet1!$B$10</f>
        <v>41898</v>
      </c>
      <c r="S41" s="14">
        <f>+[49]Sheet1!$B$10</f>
        <v>41899</v>
      </c>
      <c r="T41" s="14">
        <f>+[50]Sheet1!$B$10</f>
        <v>41900</v>
      </c>
      <c r="U41" s="14">
        <f>+[51]Sheet1!$B$10</f>
        <v>41901</v>
      </c>
      <c r="V41" s="14">
        <f>+[52]Sheet1!$B$10</f>
        <v>41902</v>
      </c>
      <c r="W41" s="14">
        <f>+[53]Sheet1!$B$10</f>
        <v>41903</v>
      </c>
      <c r="X41" s="14">
        <f>+[54]Sheet1!$B$10</f>
        <v>41904</v>
      </c>
      <c r="Y41" s="14">
        <f>+[55]Sheet1!$B$10</f>
        <v>41905</v>
      </c>
      <c r="Z41" s="14">
        <f>+[56]Sheet1!$B$10</f>
        <v>41906</v>
      </c>
      <c r="AA41" s="14">
        <f>+[57]Sheet1!$B$10</f>
        <v>41907</v>
      </c>
      <c r="AB41" s="14">
        <f>+[58]Sheet1!$B$10</f>
        <v>41908</v>
      </c>
      <c r="AC41" s="14">
        <f>+[59]Sheet1!$B$10</f>
        <v>41909</v>
      </c>
      <c r="AD41" s="14">
        <f>+[60]Sheet1!$B$10</f>
        <v>41910</v>
      </c>
      <c r="AE41" s="14">
        <f>+[61]Sheet1!$B$10</f>
        <v>41911</v>
      </c>
      <c r="AF41" s="14">
        <f>+[62]Sheet1!$B$10</f>
        <v>41912</v>
      </c>
      <c r="AG41" s="14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s="24" customFormat="1" ht="19.5" customHeight="1" x14ac:dyDescent="0.25">
      <c r="B42" s="25" t="s">
        <v>5</v>
      </c>
      <c r="C42" s="17">
        <f>+[33]Sheet1!$N$110</f>
        <v>214.5</v>
      </c>
      <c r="D42" s="17">
        <f>+[34]Sheet1!$N$110</f>
        <v>214.5</v>
      </c>
      <c r="E42" s="17">
        <f>+[35]Sheet1!$N$110</f>
        <v>0.5</v>
      </c>
      <c r="F42" s="17">
        <f>+[36]Sheet1!$N$110</f>
        <v>0.5</v>
      </c>
      <c r="G42" s="17">
        <f>+[37]Sheet1!$N$110</f>
        <v>0.5</v>
      </c>
      <c r="H42" s="17">
        <f>+[38]Sheet1!$N$110</f>
        <v>0.5</v>
      </c>
      <c r="I42" s="17">
        <f>+[39]Sheet1!$N$110</f>
        <v>214.5</v>
      </c>
      <c r="J42" s="17">
        <f>+[40]Sheet1!$N$110</f>
        <v>0.5</v>
      </c>
      <c r="K42" s="17">
        <f>+[41]Sheet1!$N$110</f>
        <v>0.5</v>
      </c>
      <c r="L42" s="17">
        <f>+[42]Sheet1!$N$110</f>
        <v>0.5</v>
      </c>
      <c r="M42" s="17">
        <f>+[43]Sheet1!$N$110</f>
        <v>0.5</v>
      </c>
      <c r="N42" s="17">
        <f>+[44]Sheet1!$N$110</f>
        <v>0.5</v>
      </c>
      <c r="O42" s="17">
        <f>+[45]Sheet1!$N$110</f>
        <v>214.5</v>
      </c>
      <c r="P42" s="17">
        <f>+[46]Sheet1!$N$110</f>
        <v>0.5</v>
      </c>
      <c r="Q42" s="17">
        <f>+[47]Sheet1!$N$110</f>
        <v>0.5</v>
      </c>
      <c r="R42" s="17">
        <f>+[48]Sheet1!$N$110</f>
        <v>0.5</v>
      </c>
      <c r="S42" s="17">
        <f>+[49]Sheet1!$N$110</f>
        <v>0.5</v>
      </c>
      <c r="T42" s="17">
        <f>+[50]Sheet1!$N$110</f>
        <v>0.5</v>
      </c>
      <c r="U42" s="17">
        <f>+[51]Sheet1!$N$110</f>
        <v>190</v>
      </c>
      <c r="V42" s="17">
        <f>+[52]Sheet1!$N$110</f>
        <v>214.5</v>
      </c>
      <c r="W42" s="17">
        <f>+[53]Sheet1!$N$110</f>
        <v>0.5</v>
      </c>
      <c r="X42" s="17">
        <f>+[54]Sheet1!$N$110</f>
        <v>0.5</v>
      </c>
      <c r="Y42" s="17">
        <f>+[55]Sheet1!$N$110</f>
        <v>0.5</v>
      </c>
      <c r="Z42" s="17">
        <f>+[56]Sheet1!$N$110</f>
        <v>214.5</v>
      </c>
      <c r="AA42" s="17">
        <f>+[57]Sheet1!$N$110</f>
        <v>0.5</v>
      </c>
      <c r="AB42" s="17">
        <f>+[58]Sheet1!$N$110</f>
        <v>0.5</v>
      </c>
      <c r="AC42" s="17">
        <f>+[59]Sheet1!$N$110</f>
        <v>190</v>
      </c>
      <c r="AD42" s="17">
        <f>+[60]Sheet1!$N$110</f>
        <v>0.5</v>
      </c>
      <c r="AE42" s="17">
        <f>+[61]Sheet1!$N$110</f>
        <v>0.5</v>
      </c>
      <c r="AF42" s="17">
        <f>+[62]Sheet1!$N$110</f>
        <v>0.5</v>
      </c>
      <c r="AG42" s="17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x14ac:dyDescent="0.25">
      <c r="B43" s="23"/>
      <c r="C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x14ac:dyDescent="0.25">
      <c r="B44" s="23"/>
      <c r="C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x14ac:dyDescent="0.25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ht="18.75" x14ac:dyDescent="0.25">
      <c r="B46" s="8" t="s">
        <v>6</v>
      </c>
      <c r="C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1:62" x14ac:dyDescent="0.25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x14ac:dyDescent="0.25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2:62" x14ac:dyDescent="0.25">
      <c r="B49" s="25" t="s">
        <v>5</v>
      </c>
      <c r="C49" s="28" t="s">
        <v>7</v>
      </c>
      <c r="D49" s="25" t="s">
        <v>8</v>
      </c>
      <c r="E49" s="25" t="s">
        <v>9</v>
      </c>
      <c r="F49" s="25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2:62" x14ac:dyDescent="0.25">
      <c r="B50" s="29" t="s">
        <v>10</v>
      </c>
      <c r="C50" s="17">
        <f>MAX($C$13:$AF$36)</f>
        <v>178.58</v>
      </c>
      <c r="D50" s="17">
        <f>MIN($C$13:$AF$36)</f>
        <v>143.508023333333</v>
      </c>
      <c r="E50" s="17">
        <f>+[1]LIQUIDAC!BV288/[1]LIQUIDAC!BU288</f>
        <v>141.75234380625824</v>
      </c>
      <c r="F50" s="17">
        <f>AVERAGE($C$13:$AF$36)</f>
        <v>157.05191491203703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2:62" x14ac:dyDescent="0.25">
      <c r="B51" s="29" t="s">
        <v>11</v>
      </c>
      <c r="C51" s="17">
        <f>MAX($C$42:$AF$42)</f>
        <v>214.5</v>
      </c>
      <c r="D51" s="17">
        <f>MIN($C$42:$AF$42)</f>
        <v>0.5</v>
      </c>
      <c r="E51" s="17">
        <f>[1]LIQUIDAC!BV290/[1]LIQUIDAC!BU290</f>
        <v>164.96151901448223</v>
      </c>
      <c r="F51" s="17">
        <f>AVERAGE($C$42:$AF$42)</f>
        <v>55.93333333333333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2:62" x14ac:dyDescent="0.25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2:62" x14ac:dyDescent="0.25">
      <c r="B53" s="23"/>
      <c r="C53" s="20"/>
      <c r="E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</sheetData>
  <sheetProtection password="8891" sheet="1" objects="1" scenarios="1"/>
  <conditionalFormatting sqref="C11:Q11">
    <cfRule type="cellIs" dxfId="20" priority="17" stopIfTrue="1" operator="equal">
      <formula>TRUNC(C$12,0)</formula>
    </cfRule>
  </conditionalFormatting>
  <conditionalFormatting sqref="C42:Q42">
    <cfRule type="cellIs" dxfId="19" priority="18" stopIfTrue="1" operator="equal">
      <formula>$C$51</formula>
    </cfRule>
    <cfRule type="cellIs" dxfId="18" priority="19" stopIfTrue="1" operator="equal">
      <formula>$D$51</formula>
    </cfRule>
  </conditionalFormatting>
  <conditionalFormatting sqref="C37">
    <cfRule type="cellIs" dxfId="17" priority="16" operator="notEqual">
      <formula>0</formula>
    </cfRule>
  </conditionalFormatting>
  <conditionalFormatting sqref="C11:Q11">
    <cfRule type="cellIs" dxfId="16" priority="15" stopIfTrue="1" operator="equal">
      <formula>TRUNC(C$12,0)</formula>
    </cfRule>
  </conditionalFormatting>
  <conditionalFormatting sqref="C13:C36">
    <cfRule type="cellIs" dxfId="15" priority="14" operator="equal">
      <formula>$D$50</formula>
    </cfRule>
    <cfRule type="cellIs" dxfId="14" priority="20" stopIfTrue="1" operator="equal">
      <formula>$C$50</formula>
    </cfRule>
    <cfRule type="cellIs" dxfId="13" priority="21" stopIfTrue="1" operator="equal">
      <formula>$D$50</formula>
    </cfRule>
  </conditionalFormatting>
  <conditionalFormatting sqref="R11:AG11">
    <cfRule type="cellIs" dxfId="12" priority="11" stopIfTrue="1" operator="equal">
      <formula>TRUNC(R$12,0)</formula>
    </cfRule>
  </conditionalFormatting>
  <conditionalFormatting sqref="R42:AF42">
    <cfRule type="cellIs" dxfId="11" priority="12" stopIfTrue="1" operator="equal">
      <formula>$C$51</formula>
    </cfRule>
    <cfRule type="cellIs" dxfId="10" priority="13" stopIfTrue="1" operator="equal">
      <formula>$D$51</formula>
    </cfRule>
  </conditionalFormatting>
  <conditionalFormatting sqref="R11:AG11">
    <cfRule type="cellIs" dxfId="9" priority="10" stopIfTrue="1" operator="equal">
      <formula>TRUNC(R$12,0)</formula>
    </cfRule>
  </conditionalFormatting>
  <conditionalFormatting sqref="D37:AG37">
    <cfRule type="cellIs" dxfId="8" priority="7" operator="notEqual">
      <formula>0</formula>
    </cfRule>
  </conditionalFormatting>
  <conditionalFormatting sqref="D13:AG36">
    <cfRule type="cellIs" dxfId="7" priority="6" operator="equal">
      <formula>$D$50</formula>
    </cfRule>
    <cfRule type="cellIs" dxfId="6" priority="8" stopIfTrue="1" operator="equal">
      <formula>$C$50</formula>
    </cfRule>
    <cfRule type="cellIs" dxfId="5" priority="9" stopIfTrue="1" operator="equal">
      <formula>$D$50</formula>
    </cfRule>
  </conditionalFormatting>
  <conditionalFormatting sqref="AG42">
    <cfRule type="cellIs" dxfId="4" priority="4" stopIfTrue="1" operator="equal">
      <formula>$C$51</formula>
    </cfRule>
    <cfRule type="cellIs" dxfId="3" priority="5" stopIfTrue="1" operator="equal">
      <formula>$D$51</formula>
    </cfRule>
  </conditionalFormatting>
  <conditionalFormatting sqref="C50:F50">
    <cfRule type="cellIs" dxfId="2" priority="1" operator="equal">
      <formula>$D$50</formula>
    </cfRule>
    <cfRule type="cellIs" dxfId="1" priority="2" stopIfTrue="1" operator="equal">
      <formula>$C$50</formula>
    </cfRule>
    <cfRule type="cellIs" dxfId="0" priority="3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2014-10-15T22:59:25Z</dcterms:created>
  <dcterms:modified xsi:type="dcterms:W3CDTF">2014-10-15T22:59:56Z</dcterms:modified>
</cp:coreProperties>
</file>