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iad\Downloads\Excel Fundamentos\Excel Intermediario\Mod02 (1)\"/>
    </mc:Choice>
  </mc:AlternateContent>
  <xr:revisionPtr revIDLastSave="0" documentId="13_ncr:1_{E711E969-5F77-42DD-8215-9B9DB8A9DF62}" xr6:coauthVersionLast="47" xr6:coauthVersionMax="47" xr10:uidLastSave="{00000000-0000-0000-0000-000000000000}"/>
  <bookViews>
    <workbookView xWindow="11424" yWindow="0" windowWidth="11712" windowHeight="12336" firstSheet="9" activeTab="10" xr2:uid="{00000000-000D-0000-FFFF-FFFF00000000}"/>
  </bookViews>
  <sheets>
    <sheet name="SE" sheetId="1" r:id="rId1"/>
    <sheet name="SE_E" sheetId="2" r:id="rId2"/>
    <sheet name="SE_OU" sheetId="3" r:id="rId3"/>
    <sheet name="CodigoPais" sheetId="4" r:id="rId4"/>
    <sheet name="DATAS" sheetId="6" r:id="rId5"/>
    <sheet name="DiasNascimento" sheetId="7" r:id="rId6"/>
    <sheet name="ABS" sheetId="8" r:id="rId7"/>
    <sheet name="Hoje" sheetId="9" r:id="rId8"/>
    <sheet name="DIA.DA.SEMANA" sheetId="10" r:id="rId9"/>
    <sheet name="HORA" sheetId="11" r:id="rId10"/>
    <sheet name="DIA_MES_ANO" sheetId="12" r:id="rId11"/>
  </sheets>
  <definedNames>
    <definedName name="a" localSheetId="0" hidden="1">{"azul",#N/A,FALSE,"geral";"verde",#N/A,FALSE,"geral";"vermelho",#N/A,FALSE,"geral"}</definedName>
    <definedName name="a" hidden="1">{"azul",#N/A,FALSE,"geral";"verde",#N/A,FALSE,"geral";"vermelho",#N/A,FALSE,"geral"}</definedName>
    <definedName name="a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aa" hidden="1">{"Normal","receita baixa",TRUE,"CENÁRIO ATUAL";"Linhas de Totais","despesa alta",TRUE,"CENÁRIO ATUAL";"Primeiros Meses","despesa baixa",TRUE,"CENÁRIO ATUAL";"Últimos Meses","receita alta",TRUE,"CENÁRIO ATUAL"}</definedName>
    <definedName name="aaa" localSheetId="0" hidden="1">{"azul",#N/A,FALSE,"geral";"verde",#N/A,FALSE,"geral";"vermelho",#N/A,FALSE,"geral"}</definedName>
    <definedName name="aaa" hidden="1">{"azul",#N/A,FALSE,"geral";"verde",#N/A,FALSE,"geral";"vermelho",#N/A,FALSE,"geral"}</definedName>
    <definedName name="aaaa" hidden="1">{"azul",#N/A,FALSE,"geral";"verde",#N/A,FALSE,"geral";"vermelho",#N/A,FALSE,"geral"}</definedName>
    <definedName name="anscount" hidden="1">1</definedName>
    <definedName name="b" localSheetId="0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0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0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0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0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0" hidden="1">{"azul",#N/A,FALSE,"geral";"verde",#N/A,FALSE,"geral";"vermelho",#N/A,FALSE,"geral"}</definedName>
    <definedName name="da" hidden="1">{"azul",#N/A,FALSE,"geral";"verde",#N/A,FALSE,"geral";"vermelho",#N/A,FALSE,"geral"}</definedName>
    <definedName name="ddd" localSheetId="0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localSheetId="0" hidden="1">{#N/A,"Médio",TRUE,"Plan30";"3º Trimestre Geral",#N/A,TRUE,"1º Trimestre"}</definedName>
    <definedName name="DFDFD" hidden="1">{#N/A,"Médio",TRUE,"Plan30";"3º Trimestre Geral",#N/A,TRUE,"1º Trimestre"}</definedName>
    <definedName name="e" localSheetId="0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0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0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0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0" hidden="1">{"normal","argentina",FALSE,"cenários e solver";#N/A,#N/A,FALSE,"banco de dados"}</definedName>
    <definedName name="g" hidden="1">{"normal","argentina",FALSE,"cenários e solver";#N/A,#N/A,FALSE,"banco de dados"}</definedName>
    <definedName name="gggg" localSheetId="0" hidden="1">{"azul",#N/A,FALSE,"geral";"verde",#N/A,FALSE,"geral";"vermelho",#N/A,FALSE,"geral"}</definedName>
    <definedName name="gggg" hidden="1">{"azul",#N/A,FALSE,"geral";"verde",#N/A,FALSE,"geral";"vermelho",#N/A,FALSE,"geral"}</definedName>
    <definedName name="limcount" hidden="1">1</definedName>
    <definedName name="Resumo" localSheetId="0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0" hidden="1">{"azul",#N/A,FALSE,"geral";"verde",#N/A,FALSE,"geral";"vermelho",#N/A,FALSE,"geral"}</definedName>
    <definedName name="resumoa" hidden="1">{"azul",#N/A,FALSE,"geral";"verde",#N/A,FALSE,"geral";"vermelho",#N/A,FALSE,"geral"}</definedName>
    <definedName name="safdsf" hidden="1">#REF!</definedName>
    <definedName name="sdafasfsadf" localSheetId="0" hidden="1">{"azul",#N/A,FALSE,"geral";"verde",#N/A,FALSE,"geral";"vermelho",#N/A,FALSE,"geral"}</definedName>
    <definedName name="sdafasfsadf" hidden="1">{"azul",#N/A,FALSE,"geral";"verde",#N/A,FALSE,"geral";"vermelho",#N/A,FALSE,"geral"}</definedName>
    <definedName name="sdddd" localSheetId="0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localSheetId="0" hidden="1">número</definedName>
    <definedName name="solver_rhs11" hidden="1">número</definedName>
    <definedName name="solver_rhs12" localSheetId="0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este" localSheetId="0" hidden="1">{"normal","argentina",FALSE,"cenários e solver";#N/A,#N/A,FALSE,"banco de dados"}</definedName>
    <definedName name="teste" hidden="1">{"normal","argentina",FALSE,"cenários e solver";#N/A,#N/A,FALSE,"banco de dados"}</definedName>
    <definedName name="testes3" localSheetId="0" hidden="1">{"normal","argentina",FALSE,"cenários e solver";#N/A,#N/A,FALSE,"banco de dados"}</definedName>
    <definedName name="testes3" hidden="1">{"normal","argentina",FALSE,"cenários e solver";#N/A,#N/A,FALSE,"banco de dados"}</definedName>
    <definedName name="v" localSheetId="0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0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0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0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0" hidden="1">{#N/A,"Bom",FALSE,"Cenario 34"}</definedName>
    <definedName name="wrn.Bom." hidden="1">{#N/A,"Bom",FALSE,"Cenario 34"}</definedName>
    <definedName name="wrn.Colar._.Especial." localSheetId="0" hidden="1">{#N/A,#N/A,FALSE,"Colar especial 11"}</definedName>
    <definedName name="wrn.Colar._.Especial." hidden="1">{#N/A,#N/A,FALSE,"Colar especial 11"}</definedName>
    <definedName name="wrn.fluxo._.de._.caixa." localSheetId="0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0" hidden="1">{"Integral",#N/A,FALSE,"Plan1"}</definedName>
    <definedName name="wrn.Mensal." hidden="1">{"Integral",#N/A,FALSE,"Plan1"}</definedName>
    <definedName name="wrn.Minas._.Gerais." localSheetId="0" hidden="1">{"Minas Gerais",#N/A,FALSE,"Exibição 41"}</definedName>
    <definedName name="wrn.Minas._.Gerais." hidden="1">{"Minas Gerais",#N/A,FALSE,"Exibição 41"}</definedName>
    <definedName name="wrn.Relat.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0" hidden="1">{"Modo1","Otimista",FALSE,"Orçamento Pessoal"}</definedName>
    <definedName name="wrn.Relatório._.Mensal." hidden="1">{"Modo1","Otimista",FALSE,"Orçamento Pessoal"}</definedName>
    <definedName name="wrn.Ruim." localSheetId="0" hidden="1">{#N/A,"Ruim",FALSE,"Cenario 34"}</definedName>
    <definedName name="wrn.Ruim." hidden="1">{#N/A,"Ruim",FALSE,"Cenario 34"}</definedName>
    <definedName name="wrn.Santa._.Catarina." localSheetId="0" hidden="1">{"Santa Catarina",#N/A,FALSE,"Exibição 41"}</definedName>
    <definedName name="wrn.Santa._.Catarina." hidden="1">{"Santa Catarina",#N/A,FALSE,"Exibição 41"}</definedName>
    <definedName name="yu" localSheetId="0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2" l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J2" i="9"/>
  <c r="G2" i="6"/>
  <c r="G3" i="6"/>
  <c r="G4" i="6"/>
  <c r="G5" i="6"/>
  <c r="G6" i="6"/>
  <c r="G7" i="6"/>
  <c r="G8" i="6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E2" i="3"/>
  <c r="E3" i="3"/>
  <c r="E4" i="3"/>
  <c r="E5" i="3"/>
  <c r="E6" i="3"/>
  <c r="E7" i="3"/>
  <c r="E8" i="3"/>
  <c r="E2" i="2"/>
  <c r="E3" i="2"/>
  <c r="E4" i="2"/>
  <c r="E5" i="2"/>
  <c r="E6" i="2"/>
  <c r="E7" i="2"/>
  <c r="E8" i="2"/>
  <c r="E9" i="2"/>
  <c r="E10" i="2"/>
  <c r="E11" i="2"/>
  <c r="E12" i="2"/>
  <c r="D2" i="2"/>
  <c r="D3" i="2"/>
  <c r="D4" i="2"/>
  <c r="D5" i="2"/>
  <c r="D6" i="2"/>
  <c r="D7" i="2"/>
  <c r="D8" i="2"/>
  <c r="D9" i="2"/>
  <c r="D10" i="2"/>
  <c r="D11" i="2"/>
  <c r="D12" i="2"/>
  <c r="G2" i="1"/>
  <c r="G3" i="1"/>
  <c r="G4" i="1"/>
  <c r="G5" i="1"/>
  <c r="G6" i="1"/>
  <c r="G7" i="1"/>
  <c r="G8" i="1"/>
  <c r="G9" i="1"/>
  <c r="E2" i="1"/>
  <c r="E3" i="1"/>
  <c r="E4" i="1"/>
  <c r="E5" i="1"/>
  <c r="E6" i="1"/>
  <c r="E7" i="1"/>
  <c r="E8" i="1"/>
  <c r="E9" i="1"/>
  <c r="F8" i="9"/>
  <c r="F7" i="9"/>
  <c r="F6" i="9"/>
  <c r="F5" i="9"/>
  <c r="F4" i="9"/>
  <c r="F3" i="9"/>
  <c r="F2" i="9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F28" i="11" l="1"/>
  <c r="G8" i="9" l="1"/>
  <c r="H8" i="9" s="1" a="1"/>
  <c r="H8" i="9" s="1"/>
  <c r="D8" i="9"/>
  <c r="E8" i="9" s="1"/>
  <c r="G7" i="9"/>
  <c r="H7" i="9" s="1" a="1"/>
  <c r="H7" i="9" s="1"/>
  <c r="D7" i="9"/>
  <c r="E7" i="9" s="1"/>
  <c r="G6" i="9"/>
  <c r="H6" i="9" s="1" a="1"/>
  <c r="H6" i="9" s="1"/>
  <c r="D6" i="9"/>
  <c r="E6" i="9" s="1"/>
  <c r="G5" i="9"/>
  <c r="H5" i="9" s="1" a="1"/>
  <c r="H5" i="9" s="1"/>
  <c r="D5" i="9"/>
  <c r="E5" i="9" s="1"/>
  <c r="G4" i="9"/>
  <c r="H4" i="9" s="1" a="1"/>
  <c r="H4" i="9" s="1"/>
  <c r="D4" i="9"/>
  <c r="E4" i="9" s="1"/>
  <c r="G3" i="9"/>
  <c r="H3" i="9" s="1" a="1"/>
  <c r="H3" i="9" s="1"/>
  <c r="D3" i="9"/>
  <c r="E3" i="9" s="1"/>
  <c r="G2" i="9"/>
  <c r="H2" i="9" s="1" a="1"/>
  <c r="H2" i="9" s="1"/>
  <c r="D2" i="9"/>
  <c r="E2" i="9" s="1"/>
  <c r="B2" i="8"/>
  <c r="B2" i="7"/>
  <c r="C2" i="7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D8" i="3" l="1"/>
  <c r="D7" i="3"/>
  <c r="D6" i="3"/>
  <c r="D5" i="3"/>
  <c r="D4" i="3"/>
  <c r="D3" i="3"/>
  <c r="D2" i="3"/>
  <c r="C18" i="10"/>
  <c r="C18" i="10" a="1"/>
  <c r="C3" i="10"/>
  <c r="C3" i="10" a="1"/>
  <c r="C20" i="10"/>
  <c r="C20" i="10" a="1"/>
  <c r="C2" i="10"/>
  <c r="C5" i="10"/>
  <c r="C5" i="10" a="1"/>
  <c r="C14" i="10"/>
  <c r="C14" i="10" a="1"/>
  <c r="C25" i="10"/>
  <c r="C25" i="10" a="1"/>
  <c r="C17" i="10"/>
  <c r="C17" i="10" a="1"/>
  <c r="C24" i="10"/>
  <c r="C24" i="10" a="1"/>
  <c r="C4" i="10"/>
  <c r="C4" i="10" a="1"/>
  <c r="C6" i="10"/>
  <c r="C6" i="10" a="1"/>
  <c r="C15" i="10"/>
  <c r="C15" i="10" a="1"/>
  <c r="C9" i="10"/>
  <c r="C9" i="10" a="1"/>
  <c r="C13" i="10"/>
  <c r="C13" i="10" a="1"/>
  <c r="C12" i="10"/>
  <c r="C12" i="10" a="1"/>
  <c r="C16" i="10"/>
  <c r="C16" i="10" a="1"/>
  <c r="C26" i="10"/>
  <c r="C26" i="10" a="1"/>
  <c r="C19" i="10"/>
  <c r="C19" i="10" a="1"/>
  <c r="C22" i="10"/>
  <c r="C22" i="10" a="1"/>
  <c r="C10" i="10"/>
  <c r="C10" i="10" a="1"/>
  <c r="C11" i="10"/>
  <c r="C11" i="10" a="1"/>
  <c r="C21" i="10"/>
  <c r="C21" i="10" a="1"/>
  <c r="C7" i="10"/>
  <c r="C7" i="10" a="1"/>
  <c r="C23" i="10"/>
  <c r="C23" i="10" a="1"/>
  <c r="C8" i="10"/>
  <c r="C2" i="10" a="1"/>
  <c r="C8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<sst xmlns="http://schemas.openxmlformats.org/spreadsheetml/2006/main" count="171" uniqueCount="99">
  <si>
    <t>Cidade</t>
  </si>
  <si>
    <t>Jan</t>
  </si>
  <si>
    <t>Fev</t>
  </si>
  <si>
    <t>Mar</t>
  </si>
  <si>
    <t>Meta</t>
  </si>
  <si>
    <t>Resultado</t>
  </si>
  <si>
    <t>São Paulo</t>
  </si>
  <si>
    <t>Guarulhos</t>
  </si>
  <si>
    <t>Campinas</t>
  </si>
  <si>
    <t>Santos</t>
  </si>
  <si>
    <t>Osasco</t>
  </si>
  <si>
    <t>Carapicuíba</t>
  </si>
  <si>
    <t>Salvador</t>
  </si>
  <si>
    <t>Vitória da Conquista</t>
  </si>
  <si>
    <t>Total</t>
  </si>
  <si>
    <t>Fernando Areosa</t>
  </si>
  <si>
    <t>Getúlio Mortágua</t>
  </si>
  <si>
    <t>Gustavo Nogueira</t>
  </si>
  <si>
    <t>Heleno Proença</t>
  </si>
  <si>
    <t>Hélio Andrade</t>
  </si>
  <si>
    <t>Henri Lousado</t>
  </si>
  <si>
    <t>Manoel Maranhão</t>
  </si>
  <si>
    <t>Rafael Barbosa</t>
  </si>
  <si>
    <t>Rosa Valente</t>
  </si>
  <si>
    <t>Stella Horta</t>
  </si>
  <si>
    <t>Susana Antas</t>
  </si>
  <si>
    <t>Funcionário</t>
  </si>
  <si>
    <t>Anos de experiência</t>
  </si>
  <si>
    <t>Salário Atual</t>
  </si>
  <si>
    <t>Novo Salário</t>
  </si>
  <si>
    <t>Aumento</t>
  </si>
  <si>
    <t/>
  </si>
  <si>
    <t>Produtos Vendidos</t>
  </si>
  <si>
    <t>Quantidade</t>
  </si>
  <si>
    <t>Valor Unitário</t>
  </si>
  <si>
    <t>Comissão</t>
  </si>
  <si>
    <t>Som</t>
  </si>
  <si>
    <t>TV</t>
  </si>
  <si>
    <t>Scanner</t>
  </si>
  <si>
    <t xml:space="preserve">Monitor </t>
  </si>
  <si>
    <t>Teclado</t>
  </si>
  <si>
    <t>Notebook</t>
  </si>
  <si>
    <t>Fone de ouvido</t>
  </si>
  <si>
    <t>Código/País</t>
  </si>
  <si>
    <t>Posição</t>
  </si>
  <si>
    <t>Código</t>
  </si>
  <si>
    <t>País</t>
  </si>
  <si>
    <t>911-Alemanha</t>
  </si>
  <si>
    <t>9702-Austrália</t>
  </si>
  <si>
    <t>564-Bangladesh</t>
  </si>
  <si>
    <t>707-Dinamarca</t>
  </si>
  <si>
    <t>573-Emirados Árabes Unidos</t>
  </si>
  <si>
    <t>723-Estados Unidos</t>
  </si>
  <si>
    <t>498-Holanda</t>
  </si>
  <si>
    <t>7346-Israel</t>
  </si>
  <si>
    <t>203-Itália</t>
  </si>
  <si>
    <t>746-Japão</t>
  </si>
  <si>
    <t>360-Liechtenstein</t>
  </si>
  <si>
    <t>146-Luxemburgo</t>
  </si>
  <si>
    <t>85-México</t>
  </si>
  <si>
    <t>320-Mônaco</t>
  </si>
  <si>
    <t>668-Portugal</t>
  </si>
  <si>
    <t>235-Uruguai</t>
  </si>
  <si>
    <t>17560-África do Sul</t>
  </si>
  <si>
    <t>12879-Grécia</t>
  </si>
  <si>
    <t>Data da Venda</t>
  </si>
  <si>
    <t>Pagamento 120 dias</t>
  </si>
  <si>
    <t>Data Nascimento</t>
  </si>
  <si>
    <t>Idade em dias</t>
  </si>
  <si>
    <t>Data atual</t>
  </si>
  <si>
    <t>Cotação</t>
  </si>
  <si>
    <t>Data Atual</t>
  </si>
  <si>
    <t>Dias em Atraso</t>
  </si>
  <si>
    <t>Nome</t>
  </si>
  <si>
    <t>Nascimento</t>
  </si>
  <si>
    <t>Dia</t>
  </si>
  <si>
    <t>Adauto Valido</t>
  </si>
  <si>
    <t>Alice Valgueiro</t>
  </si>
  <si>
    <t>Anauã Lopes</t>
  </si>
  <si>
    <t>Benjamin Bicudo</t>
  </si>
  <si>
    <t>Camilo Castilhos</t>
  </si>
  <si>
    <t>Carlos Conde</t>
  </si>
  <si>
    <t>Cid Abreu</t>
  </si>
  <si>
    <t>Clodomiro Fontes</t>
  </si>
  <si>
    <t>Epitácio Marques</t>
  </si>
  <si>
    <t>Estrela Naves</t>
  </si>
  <si>
    <t>Ezra Figueira</t>
  </si>
  <si>
    <t>Teresa Cartaxo</t>
  </si>
  <si>
    <t>Teresa Festas</t>
  </si>
  <si>
    <t>Zoraide Veloso</t>
  </si>
  <si>
    <t>Dia da semana</t>
  </si>
  <si>
    <t>Data</t>
  </si>
  <si>
    <t>Entrada Manhã</t>
  </si>
  <si>
    <t>Saída Manhã</t>
  </si>
  <si>
    <t>Entrada Tarde</t>
  </si>
  <si>
    <t>Saída Tarde</t>
  </si>
  <si>
    <t>Total Horas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</si>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</sst>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d\ dd/mm/yyyy\ hh:mm"/>
    <numFmt numFmtId="165" formatCode="_(* #,##0.00_);_(* \(#,##0.00\);_(* &quot;-&quot;??_);_(@_)"/>
    <numFmt numFmtId="166" formatCode="ddd\ dd/mm/yyyy\ hh:mm:ss"/>
    <numFmt numFmtId="167" formatCode="ddd\ dd/mmm/yyyy"/>
    <numFmt numFmtId="168" formatCode="[$-F400]h:mm:ss\ AM/PM"/>
    <numFmt numFmtId="169" formatCode="[hh]:m"/>
    <numFmt numFmtId="171" formatCode="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NumberFormat="1" applyFont="1" applyFill="1"/>
    <xf numFmtId="0" fontId="0" fillId="0" borderId="0" xfId="0" quotePrefix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4" applyFont="1" applyFill="1" applyAlignment="1">
      <alignment horizontal="center"/>
    </xf>
    <xf numFmtId="9" fontId="0" fillId="0" borderId="0" xfId="4" applyFont="1" applyAlignment="1">
      <alignment horizontal="center"/>
    </xf>
    <xf numFmtId="0" fontId="5" fillId="0" borderId="0" xfId="5" applyFont="1" applyAlignment="1">
      <alignment horizontal="center"/>
    </xf>
    <xf numFmtId="44" fontId="0" fillId="0" borderId="0" xfId="3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0" borderId="0" xfId="5" applyFont="1" applyAlignment="1">
      <alignment horizontal="center"/>
    </xf>
    <xf numFmtId="3" fontId="6" fillId="0" borderId="0" xfId="5" applyNumberFormat="1" applyFont="1" applyAlignment="1">
      <alignment horizontal="center"/>
    </xf>
    <xf numFmtId="4" fontId="6" fillId="0" borderId="0" xfId="5" applyNumberFormat="1" applyFont="1" applyAlignment="1">
      <alignment horizontal="center"/>
    </xf>
    <xf numFmtId="0" fontId="2" fillId="0" borderId="0" xfId="5" applyFont="1" applyAlignment="1">
      <alignment horizontal="center" vertical="center" wrapText="1"/>
    </xf>
    <xf numFmtId="10" fontId="3" fillId="0" borderId="0" xfId="4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6" applyFont="1"/>
    <xf numFmtId="0" fontId="6" fillId="0" borderId="0" xfId="6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166" fontId="5" fillId="0" borderId="0" xfId="0" applyNumberFormat="1" applyFont="1"/>
    <xf numFmtId="12" fontId="0" fillId="0" borderId="0" xfId="0" applyNumberFormat="1"/>
    <xf numFmtId="44" fontId="7" fillId="0" borderId="0" xfId="3" applyFont="1" applyFill="1" applyAlignment="1">
      <alignment horizontal="center"/>
    </xf>
    <xf numFmtId="0" fontId="8" fillId="0" borderId="0" xfId="0" applyFont="1"/>
    <xf numFmtId="10" fontId="8" fillId="0" borderId="0" xfId="4" applyNumberFormat="1" applyFont="1" applyAlignment="1">
      <alignment horizontal="center"/>
    </xf>
    <xf numFmtId="171" fontId="0" fillId="0" borderId="0" xfId="0" applyNumberFormat="1"/>
  </cellXfs>
  <cellStyles count="7">
    <cellStyle name="Ênfase3" xfId="1" builtinId="37"/>
    <cellStyle name="Moeda" xfId="3" builtinId="4"/>
    <cellStyle name="Normal" xfId="0" builtinId="0"/>
    <cellStyle name="Normal 2" xfId="5" xr:uid="{00000000-0005-0000-0000-000003000000}"/>
    <cellStyle name="Normal 5" xfId="6" xr:uid="{00000000-0005-0000-0000-000004000000}"/>
    <cellStyle name="Porcentagem" xfId="4" builtinId="5"/>
    <cellStyle name="Vírgula" xfId="2" builtinId="3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9" formatCode="[hh]: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ddd"/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ddd\ dd/mm/yyyy\ hh:mm:ss"/>
      <fill>
        <patternFill patternType="none">
          <fgColor indexed="64"/>
          <bgColor indexed="65"/>
        </patternFill>
      </fill>
    </dxf>
    <dxf>
      <numFmt numFmtId="164" formatCode="ddd\ dd/mm/yyyy\ hh:mm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8" formatCode="[$-F400]h:mm:ss\ AM/PM"/>
      <alignment horizontal="center" vertical="bottom" textRotation="0" wrapText="0" indent="0" justifyLastLine="0" shrinkToFit="0" readingOrder="0"/>
    </dxf>
    <dxf>
      <numFmt numFmtId="167" formatCode="ddd\ dd/m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d\ dd/mm/yyyy\ hh: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A" displayName="META" ref="A1:G9" totalsRowShown="0" headerRowDxfId="63">
  <autoFilter ref="A1:G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idade"/>
    <tableColumn id="2" xr3:uid="{00000000-0010-0000-0000-000002000000}" name="Jan"/>
    <tableColumn id="3" xr3:uid="{00000000-0010-0000-0000-000003000000}" name="Fev"/>
    <tableColumn id="4" xr3:uid="{00000000-0010-0000-0000-000004000000}" name="Mar"/>
    <tableColumn id="5" xr3:uid="{00000000-0010-0000-0000-000005000000}" name="Total" dataDxfId="62" dataCellStyle="Ênfase3">
      <calculatedColumnFormula>SUM(B2:D2)</calculatedColumnFormula>
    </tableColumn>
    <tableColumn id="6" xr3:uid="{00000000-0010-0000-0000-000006000000}" name="Meta"/>
    <tableColumn id="7" xr3:uid="{00000000-0010-0000-0000-000007000000}" name="Resultado" dataDxfId="61">
      <calculatedColumnFormula>IF(META[[#This Row],[Total]]&gt;=META[[#This Row],[Meta]],"Prêmio","-")</calculatedColumnFormula>
    </tableColumn>
  </tableColumns>
  <tableStyleInfo name="TableStyleLight15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E12" totalsRowShown="0" headerRowDxfId="60" dataDxfId="59">
  <autoFilter ref="A1:E12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Funcionário" dataDxfId="58"/>
    <tableColumn id="2" xr3:uid="{00000000-0010-0000-0100-000002000000}" name="Anos de experiência" dataDxfId="57" dataCellStyle="Normal 2"/>
    <tableColumn id="3" xr3:uid="{00000000-0010-0000-0100-000003000000}" name="Salário Atual" dataDxfId="56" dataCellStyle="Vírgula"/>
    <tableColumn id="4" xr3:uid="{00000000-0010-0000-0100-000004000000}" name="Aumento" dataDxfId="55" dataCellStyle="Porcentagem">
      <calculatedColumnFormula>IF(AND(B2&gt;=5,C2&lt;=5000),7%,3%)</calculatedColumnFormula>
    </tableColumn>
    <tableColumn id="5" xr3:uid="{00000000-0010-0000-0100-000005000000}" name="Novo Salário" dataDxfId="54" dataCellStyle="Moeda">
      <calculatedColumnFormula>C2+(C2 * D2)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Produtos" displayName="Produtos" ref="A1:E8" totalsRowShown="0" headerRowDxfId="53" dataDxfId="52">
  <autoFilter ref="A1:E8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Produtos Vendidos" dataDxfId="51"/>
    <tableColumn id="2" xr3:uid="{00000000-0010-0000-0200-000002000000}" name="Quantidade" dataDxfId="50"/>
    <tableColumn id="3" xr3:uid="{00000000-0010-0000-0200-000003000000}" name="Valor Unitário" dataDxfId="49"/>
    <tableColumn id="4" xr3:uid="{00000000-0010-0000-0200-000004000000}" name="Total" dataDxfId="48">
      <calculatedColumnFormula>Produtos[[#This Row],[Quantidade]]*Produtos[[#This Row],[Valor Unitário]]</calculatedColumnFormula>
    </tableColumn>
    <tableColumn id="5" xr3:uid="{00000000-0010-0000-0200-000005000000}" name="Comissão" dataDxfId="47" dataCellStyle="Porcentagem">
      <calculatedColumnFormula>IF(OR(B2&gt;300,D2&gt;50000),5%,3%)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CodigoPais" displayName="CodigoPais" ref="A1:D19" totalsRowShown="0" headerRowDxfId="46" dataDxfId="45">
  <autoFilter ref="A1:D19" xr:uid="{00000000-0009-0000-0100-000005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C19">
    <sortCondition descending="1" ref="A10"/>
  </sortState>
  <tableColumns count="4">
    <tableColumn id="1" xr3:uid="{00000000-0010-0000-0300-000001000000}" name="Código/País" dataDxfId="44"/>
    <tableColumn id="4" xr3:uid="{00000000-0010-0000-0300-000004000000}" name="Posição" dataDxfId="14">
      <calculatedColumnFormula>SEARCH("-",A2,1)-1</calculatedColumnFormula>
    </tableColumn>
    <tableColumn id="3" xr3:uid="{00000000-0010-0000-0300-000003000000}" name="Código" dataDxfId="13" dataCellStyle="Normal 5">
      <calculatedColumnFormula>LEFT(A2,B2)</calculatedColumnFormula>
    </tableColumn>
    <tableColumn id="2" xr3:uid="{00000000-0010-0000-0300-000002000000}" name="País" dataDxfId="12">
      <calculatedColumnFormula>LEN(A2)</calculatedColumnFormula>
    </tableColumn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DataVenda" displayName="DataVenda" ref="A1:G8" totalsRowShown="0" headerRowDxfId="43" dataDxfId="42">
  <autoFilter ref="A1:G8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400-000001000000}" name="Produtos Vendidos" dataDxfId="41"/>
    <tableColumn id="2" xr3:uid="{00000000-0010-0000-0400-000002000000}" name="Quantidade" dataDxfId="40"/>
    <tableColumn id="3" xr3:uid="{00000000-0010-0000-0400-000003000000}" name="Valor Unitário" dataDxfId="39"/>
    <tableColumn id="4" xr3:uid="{00000000-0010-0000-0400-000004000000}" name="Total" dataDxfId="38">
      <calculatedColumnFormula>DataVenda[[#This Row],[Quantidade]]*DataVenda[[#This Row],[Valor Unitário]]</calculatedColumnFormula>
    </tableColumn>
    <tableColumn id="5" xr3:uid="{00000000-0010-0000-0400-000005000000}" name="Comissão" dataDxfId="37" dataCellStyle="Porcentagem">
      <calculatedColumnFormula>IF(OR(B2&gt;300,D2&gt;50000),5%,3%)</calculatedColumnFormula>
    </tableColumn>
    <tableColumn id="6" xr3:uid="{00000000-0010-0000-0400-000006000000}" name="Data da Venda" dataDxfId="36"/>
    <tableColumn id="7" xr3:uid="{00000000-0010-0000-0400-000007000000}" name="Pagamento 120 dias" dataDxfId="11">
      <calculatedColumnFormula>F2 + 120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DiaNascimento" displayName="DiaNascimento" ref="A1:C2" totalsRowShown="0">
  <autoFilter ref="A1:C2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500-000001000000}" name="Data Nascimento"/>
    <tableColumn id="2" xr3:uid="{00000000-0010-0000-0500-000002000000}" name="Data atual">
      <calculatedColumnFormula>TODAY()</calculatedColumnFormula>
    </tableColumn>
    <tableColumn id="3" xr3:uid="{00000000-0010-0000-0500-000003000000}" name="Idade em dias">
      <calculatedColumnFormula>B2-A2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ABS" displayName="ABS" ref="A1:C2" totalsRowShown="0">
  <autoFilter ref="A1:C2" xr:uid="{00000000-0009-0000-0100-000008000000}">
    <filterColumn colId="0" hiddenButton="1"/>
    <filterColumn colId="1" hiddenButton="1"/>
    <filterColumn colId="2" hiddenButton="1"/>
  </autoFilter>
  <tableColumns count="3">
    <tableColumn id="1" xr3:uid="{00000000-0010-0000-0600-000001000000}" name="Data Nascimento"/>
    <tableColumn id="2" xr3:uid="{00000000-0010-0000-0600-000002000000}" name="Data atual">
      <calculatedColumnFormula>TODAY()</calculatedColumnFormula>
    </tableColumn>
    <tableColumn id="3" xr3:uid="{00000000-0010-0000-0600-000003000000}" name="Idade em dia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elaHoje" displayName="TabelaHoje" ref="A1:H8" totalsRowShown="0" headerRowDxfId="35" dataDxfId="34">
  <autoFilter ref="A1:H8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700-000001000000}" name="Produtos Vendidos" dataDxfId="33"/>
    <tableColumn id="2" xr3:uid="{00000000-0010-0000-0700-000002000000}" name="Quantidade" dataDxfId="32"/>
    <tableColumn id="3" xr3:uid="{00000000-0010-0000-0700-000003000000}" name="Valor Unitário" dataDxfId="31"/>
    <tableColumn id="4" xr3:uid="{00000000-0010-0000-0700-000004000000}" name="Total" dataDxfId="30">
      <calculatedColumnFormula>TabelaHoje[[#This Row],[Quantidade]]*TabelaHoje[[#This Row],[Valor Unitário]]</calculatedColumnFormula>
    </tableColumn>
    <tableColumn id="5" xr3:uid="{00000000-0010-0000-0700-000005000000}" name="Comissão" dataDxfId="29" dataCellStyle="Porcentagem">
      <calculatedColumnFormula>IF(OR(B2&gt;300,D2&gt;50000),5%,3%)</calculatedColumnFormula>
    </tableColumn>
    <tableColumn id="6" xr3:uid="{00000000-0010-0000-0700-000006000000}" name="Data da Venda" dataDxfId="28"/>
    <tableColumn id="7" xr3:uid="{00000000-0010-0000-0700-000007000000}" name="Pagamento 120 dias" dataDxfId="27">
      <calculatedColumnFormula>TabelaHoje[[#This Row],[Data da Venda]]+120</calculatedColumnFormula>
    </tableColumn>
    <tableColumn id="8" xr3:uid="{00000000-0010-0000-0700-000008000000}" name="Dias em Atraso" dataDxfId="10">
      <calculatedColumnFormula array="1">IF(REFERENCIA[Data Atual] -TabelaHoje[[#This Row],[Pagamento 120 dias]] &lt;120,"OK","Atrasado")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REFERENCIA" displayName="REFERENCIA" ref="J1:K2" totalsRowShown="0" headerRowDxfId="26">
  <autoFilter ref="J1:K2" xr:uid="{00000000-0009-0000-0100-00000A000000}">
    <filterColumn colId="0" hiddenButton="1"/>
    <filterColumn colId="1" hiddenButton="1"/>
  </autoFilter>
  <tableColumns count="2">
    <tableColumn id="1" xr3:uid="{00000000-0010-0000-0800-000001000000}" name="Data Atual">
      <calculatedColumnFormula>TODAY()</calculatedColumnFormula>
    </tableColumn>
    <tableColumn id="2" xr3:uid="{00000000-0010-0000-0800-000002000000}" name="Cotação" dataDxfId="25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Nasc" displayName="Nasc" ref="A1:C26" totalsRowShown="0">
  <autoFilter ref="A1:C26" xr:uid="{00000000-0009-0000-0100-00000D000000}">
    <filterColumn colId="0" hiddenButton="1"/>
    <filterColumn colId="1" hiddenButton="1"/>
    <filterColumn colId="2" hiddenButton="1"/>
  </autoFilter>
  <sortState xmlns:xlrd2="http://schemas.microsoft.com/office/spreadsheetml/2017/richdata2" ref="A2:C26">
    <sortCondition descending="1" ref="B12"/>
  </sortState>
  <tableColumns count="3">
    <tableColumn id="1" xr3:uid="{00000000-0010-0000-0900-000001000000}" name="Nome"/>
    <tableColumn id="2" xr3:uid="{00000000-0010-0000-0900-000002000000}" name="Nascimento"/>
    <tableColumn id="3" xr3:uid="{00000000-0010-0000-0900-000003000000}" name="Dia da semana" dataDxfId="9">
      <calculatedColumnFormula array="1">C:C+E4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ela1" displayName="Tabela1" ref="A1:F28" totalsRowCount="1" headerRowDxfId="24" dataDxfId="23" totalsRowDxfId="22">
  <autoFilter ref="A1:F27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A00-000001000000}" name="Data" totalsRowLabel="Total" dataDxfId="21" totalsRowDxfId="8">
      <calculatedColumnFormula>TODAY()+(ROW()-2)</calculatedColumnFormula>
    </tableColumn>
    <tableColumn id="2" xr3:uid="{00000000-0010-0000-0A00-000002000000}" name="Entrada Manhã" dataDxfId="20" totalsRowDxfId="7"/>
    <tableColumn id="3" xr3:uid="{00000000-0010-0000-0A00-000003000000}" name="Saída Manhã" dataDxfId="19" totalsRowDxfId="6"/>
    <tableColumn id="4" xr3:uid="{00000000-0010-0000-0A00-000004000000}" name="Entrada Tarde" dataDxfId="18" totalsRowDxfId="5"/>
    <tableColumn id="5" xr3:uid="{00000000-0010-0000-0A00-000005000000}" name="Saída Tarde" dataDxfId="17"/>
    <tableColumn id="6" xr3:uid="{00000000-0010-0000-0A00-000006000000}" name="Total Horas" totalsRowFunction="custom" dataDxfId="3" totalsRowDxfId="4">
      <calculatedColumnFormula>Tabela1[[#This Row],[Saída Tarde]]-Tabela1[[#This Row],[Entrada Tarde]]+Tabela1[[#This Row],[Saída Manhã]]-Tabela1[[#This Row],[Entrada Manhã]]</calculatedColumnFormula>
      <totalsRowFormula>SUBTOTAL(9,Tabela1[Total Horas])</totalsRowFormula>
    </tableColumn>
  </tableColumns>
  <tableStyleInfo name="TableStyleMedium6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Aniversáriantes" displayName="Aniversáriantes" ref="A1:E26" totalsRowShown="0">
  <autoFilter ref="A1:E2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26">
    <sortCondition descending="1" ref="C5"/>
  </sortState>
  <tableColumns count="5">
    <tableColumn id="1" xr3:uid="{00000000-0010-0000-0B00-000001000000}" name="Nome" dataDxfId="16"/>
    <tableColumn id="8" xr3:uid="{00000000-0010-0000-0B00-000008000000}" name="Nascimento" dataDxfId="15"/>
    <tableColumn id="2" xr3:uid="{00000000-0010-0000-0B00-000002000000}" name="Dia" dataDxfId="2">
      <calculatedColumnFormula>DAY(Aniversáriantes[[#This Row],[Nascimento]])</calculatedColumnFormula>
    </tableColumn>
    <tableColumn id="3" xr3:uid="{00000000-0010-0000-0B00-000003000000}" name="Mês" dataDxfId="1">
      <calculatedColumnFormula>MONTH(Aniversáriantes[[#This Row],[Nascimento]])</calculatedColumnFormula>
    </tableColumn>
    <tableColumn id="4" xr3:uid="{00000000-0010-0000-0B00-000004000000}" name="Ano" dataDxfId="0">
      <calculatedColumnFormula>YEAR(Aniversáriantes[[#This Row],[Nascimento]])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39997558519241921"/>
  </sheetPr>
  <dimension ref="A1:G22"/>
  <sheetViews>
    <sheetView showGridLines="0" zoomScaleNormal="100" workbookViewId="0">
      <selection activeCell="C22" activeCellId="1" sqref="E16 C22"/>
    </sheetView>
  </sheetViews>
  <sheetFormatPr defaultRowHeight="14.4" x14ac:dyDescent="0.3"/>
  <cols>
    <col min="1" max="1" width="19.109375" bestFit="1" customWidth="1"/>
    <col min="2" max="2" width="6.109375" bestFit="1" customWidth="1"/>
    <col min="3" max="3" width="6.44140625" bestFit="1" customWidth="1"/>
    <col min="4" max="4" width="6.88671875" bestFit="1" customWidth="1"/>
    <col min="5" max="5" width="8.6640625" bestFit="1" customWidth="1"/>
    <col min="6" max="6" width="8" bestFit="1" customWidth="1"/>
    <col min="7" max="7" width="12.109375" bestFit="1" customWidth="1"/>
    <col min="8" max="8" width="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</row>
    <row r="2" spans="1:7" x14ac:dyDescent="0.3">
      <c r="A2" t="s">
        <v>6</v>
      </c>
      <c r="B2">
        <v>20</v>
      </c>
      <c r="C2">
        <v>25</v>
      </c>
      <c r="D2">
        <v>30</v>
      </c>
      <c r="E2" s="2">
        <f t="shared" ref="E2:E9" si="0">SUM(B2:D2)</f>
        <v>75</v>
      </c>
      <c r="F2">
        <v>50</v>
      </c>
      <c r="G2" t="str">
        <f>IF(META[[#This Row],[Total]]&gt;=META[[#This Row],[Meta]],"Prêmio","-")</f>
        <v>Prêmio</v>
      </c>
    </row>
    <row r="3" spans="1:7" x14ac:dyDescent="0.3">
      <c r="A3" t="s">
        <v>7</v>
      </c>
      <c r="B3">
        <v>10</v>
      </c>
      <c r="C3">
        <v>10</v>
      </c>
      <c r="D3">
        <v>6</v>
      </c>
      <c r="E3" s="2">
        <f t="shared" si="0"/>
        <v>26</v>
      </c>
      <c r="F3">
        <v>25</v>
      </c>
      <c r="G3" t="str">
        <f>IF(META[[#This Row],[Total]]&gt;=META[[#This Row],[Meta]],"Prêmio","-")</f>
        <v>Prêmio</v>
      </c>
    </row>
    <row r="4" spans="1:7" x14ac:dyDescent="0.3">
      <c r="A4" t="s">
        <v>8</v>
      </c>
      <c r="B4">
        <v>10</v>
      </c>
      <c r="C4">
        <v>10</v>
      </c>
      <c r="D4">
        <v>17</v>
      </c>
      <c r="E4" s="2">
        <f t="shared" si="0"/>
        <v>37</v>
      </c>
      <c r="F4">
        <v>38</v>
      </c>
      <c r="G4" t="str">
        <f>IF(META[[#This Row],[Total]]&gt;=META[[#This Row],[Meta]],"Prêmio","-")</f>
        <v>-</v>
      </c>
    </row>
    <row r="5" spans="1:7" x14ac:dyDescent="0.3">
      <c r="A5" t="s">
        <v>9</v>
      </c>
      <c r="B5">
        <v>10</v>
      </c>
      <c r="C5">
        <v>10</v>
      </c>
      <c r="D5">
        <v>8</v>
      </c>
      <c r="E5" s="2">
        <f t="shared" si="0"/>
        <v>28</v>
      </c>
      <c r="F5">
        <v>42</v>
      </c>
      <c r="G5" t="str">
        <f>IF(META[[#This Row],[Total]]&gt;=META[[#This Row],[Meta]],"Prêmio","-")</f>
        <v>-</v>
      </c>
    </row>
    <row r="6" spans="1:7" x14ac:dyDescent="0.3">
      <c r="A6" t="s">
        <v>10</v>
      </c>
      <c r="B6">
        <v>32</v>
      </c>
      <c r="C6">
        <v>18</v>
      </c>
      <c r="D6">
        <v>7</v>
      </c>
      <c r="E6" s="2">
        <f t="shared" si="0"/>
        <v>57</v>
      </c>
      <c r="F6">
        <v>60</v>
      </c>
      <c r="G6" t="str">
        <f>IF(META[[#This Row],[Total]]&gt;=META[[#This Row],[Meta]],"Prêmio","-")</f>
        <v>-</v>
      </c>
    </row>
    <row r="7" spans="1:7" x14ac:dyDescent="0.3">
      <c r="A7" t="s">
        <v>11</v>
      </c>
      <c r="B7">
        <v>14</v>
      </c>
      <c r="C7">
        <v>32</v>
      </c>
      <c r="D7">
        <v>20</v>
      </c>
      <c r="E7" s="2">
        <f t="shared" si="0"/>
        <v>66</v>
      </c>
      <c r="F7">
        <v>75</v>
      </c>
      <c r="G7" t="str">
        <f>IF(META[[#This Row],[Total]]&gt;=META[[#This Row],[Meta]],"Prêmio","-")</f>
        <v>-</v>
      </c>
    </row>
    <row r="8" spans="1:7" x14ac:dyDescent="0.3">
      <c r="A8" t="s">
        <v>12</v>
      </c>
      <c r="B8">
        <v>35</v>
      </c>
      <c r="C8">
        <v>20</v>
      </c>
      <c r="D8">
        <v>38</v>
      </c>
      <c r="E8" s="2">
        <f t="shared" si="0"/>
        <v>93</v>
      </c>
      <c r="F8">
        <v>90</v>
      </c>
      <c r="G8" t="str">
        <f>IF(META[[#This Row],[Total]]&gt;=META[[#This Row],[Meta]],"Prêmio","-")</f>
        <v>Prêmio</v>
      </c>
    </row>
    <row r="9" spans="1:7" x14ac:dyDescent="0.3">
      <c r="A9" t="s">
        <v>13</v>
      </c>
      <c r="B9">
        <v>28</v>
      </c>
      <c r="C9">
        <v>10</v>
      </c>
      <c r="D9">
        <v>81</v>
      </c>
      <c r="E9" s="2">
        <f t="shared" si="0"/>
        <v>119</v>
      </c>
      <c r="F9">
        <v>110</v>
      </c>
      <c r="G9" t="str">
        <f>IF(META[[#This Row],[Total]]&gt;=META[[#This Row],[Meta]],"Prêmio","-")</f>
        <v>Prêmio</v>
      </c>
    </row>
    <row r="16" spans="1:7" x14ac:dyDescent="0.3">
      <c r="E16" s="37"/>
    </row>
    <row r="22" spans="3:3" x14ac:dyDescent="0.3">
      <c r="C22" s="3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15"/>
  <sheetViews>
    <sheetView showGridLines="0" workbookViewId="0">
      <selection activeCell="E3" sqref="E3"/>
    </sheetView>
  </sheetViews>
  <sheetFormatPr defaultRowHeight="14.4" x14ac:dyDescent="0.3"/>
  <cols>
    <col min="1" max="1" width="17.33203125" bestFit="1" customWidth="1"/>
    <col min="2" max="2" width="16.33203125" customWidth="1"/>
    <col min="3" max="3" width="14.44140625" bestFit="1" customWidth="1"/>
    <col min="4" max="4" width="14.6640625" customWidth="1"/>
    <col min="5" max="5" width="23.44140625" customWidth="1"/>
  </cols>
  <sheetData>
    <row r="1" spans="1:9" ht="28.8" x14ac:dyDescent="0.3">
      <c r="A1" s="7" t="s">
        <v>26</v>
      </c>
      <c r="B1" s="7" t="s">
        <v>27</v>
      </c>
      <c r="C1" s="7" t="s">
        <v>28</v>
      </c>
      <c r="D1" s="7" t="s">
        <v>30</v>
      </c>
      <c r="E1" s="7" t="s">
        <v>29</v>
      </c>
    </row>
    <row r="2" spans="1:9" x14ac:dyDescent="0.3">
      <c r="A2" s="4" t="s">
        <v>15</v>
      </c>
      <c r="B2" s="5">
        <v>4</v>
      </c>
      <c r="C2" s="6">
        <v>4761.33</v>
      </c>
      <c r="D2" s="9">
        <f>IF(AND(B2&gt;=5,C2&lt;=5000),7%,3%)</f>
        <v>0.03</v>
      </c>
      <c r="E2" s="11">
        <f>C2+(C2 * D2)</f>
        <v>4904.1698999999999</v>
      </c>
    </row>
    <row r="3" spans="1:9" ht="16.2" x14ac:dyDescent="0.45">
      <c r="A3" s="4" t="s">
        <v>16</v>
      </c>
      <c r="B3" s="5">
        <v>7</v>
      </c>
      <c r="C3" s="6">
        <v>6875</v>
      </c>
      <c r="D3" s="8">
        <f t="shared" ref="D3:D12" si="0">IF(AND(B3&gt;=5,C3&lt;=5000),7%,3%)</f>
        <v>0.03</v>
      </c>
      <c r="E3" s="36">
        <f t="shared" ref="E3:E12" si="1">C3+(C3 * D3)</f>
        <v>7081.25</v>
      </c>
    </row>
    <row r="4" spans="1:9" x14ac:dyDescent="0.3">
      <c r="A4" s="4" t="s">
        <v>17</v>
      </c>
      <c r="B4" s="5">
        <v>2</v>
      </c>
      <c r="C4" s="6">
        <v>800</v>
      </c>
      <c r="D4" s="8">
        <f t="shared" si="0"/>
        <v>0.03</v>
      </c>
      <c r="E4" s="11">
        <f t="shared" si="1"/>
        <v>824</v>
      </c>
    </row>
    <row r="5" spans="1:9" x14ac:dyDescent="0.3">
      <c r="A5" s="4" t="s">
        <v>18</v>
      </c>
      <c r="B5" s="5">
        <v>2</v>
      </c>
      <c r="C5" s="6">
        <v>2000</v>
      </c>
      <c r="D5" s="8">
        <f t="shared" si="0"/>
        <v>0.03</v>
      </c>
      <c r="E5" s="11">
        <f t="shared" si="1"/>
        <v>2060</v>
      </c>
    </row>
    <row r="6" spans="1:9" x14ac:dyDescent="0.3">
      <c r="A6" s="4" t="s">
        <v>19</v>
      </c>
      <c r="B6" s="5">
        <v>3</v>
      </c>
      <c r="C6" s="6">
        <v>1700</v>
      </c>
      <c r="D6" s="8">
        <f t="shared" si="0"/>
        <v>0.03</v>
      </c>
      <c r="E6" s="11">
        <f t="shared" si="1"/>
        <v>1751</v>
      </c>
    </row>
    <row r="7" spans="1:9" x14ac:dyDescent="0.3">
      <c r="A7" s="4" t="s">
        <v>20</v>
      </c>
      <c r="B7" s="5">
        <v>0</v>
      </c>
      <c r="C7" s="6">
        <v>3000</v>
      </c>
      <c r="D7" s="8">
        <f t="shared" si="0"/>
        <v>0.03</v>
      </c>
      <c r="E7" s="11">
        <f t="shared" si="1"/>
        <v>3090</v>
      </c>
    </row>
    <row r="8" spans="1:9" x14ac:dyDescent="0.3">
      <c r="A8" s="4" t="s">
        <v>21</v>
      </c>
      <c r="B8" s="10">
        <v>5</v>
      </c>
      <c r="C8" s="6">
        <v>1800</v>
      </c>
      <c r="D8" s="8">
        <f t="shared" si="0"/>
        <v>7.0000000000000007E-2</v>
      </c>
      <c r="E8" s="11">
        <f t="shared" si="1"/>
        <v>1926</v>
      </c>
    </row>
    <row r="9" spans="1:9" x14ac:dyDescent="0.3">
      <c r="A9" s="4" t="s">
        <v>22</v>
      </c>
      <c r="B9" s="10">
        <v>8</v>
      </c>
      <c r="C9" s="6">
        <v>2100</v>
      </c>
      <c r="D9" s="8">
        <f t="shared" si="0"/>
        <v>7.0000000000000007E-2</v>
      </c>
      <c r="E9" s="11">
        <f t="shared" si="1"/>
        <v>2247</v>
      </c>
    </row>
    <row r="10" spans="1:9" x14ac:dyDescent="0.3">
      <c r="A10" s="4" t="s">
        <v>23</v>
      </c>
      <c r="B10" s="10">
        <v>6</v>
      </c>
      <c r="C10" s="6">
        <v>4208</v>
      </c>
      <c r="D10" s="8">
        <f t="shared" si="0"/>
        <v>7.0000000000000007E-2</v>
      </c>
      <c r="E10" s="11">
        <f t="shared" si="1"/>
        <v>4502.5600000000004</v>
      </c>
    </row>
    <row r="11" spans="1:9" x14ac:dyDescent="0.3">
      <c r="A11" s="4" t="s">
        <v>24</v>
      </c>
      <c r="B11" s="10">
        <v>10</v>
      </c>
      <c r="C11" s="6">
        <v>2500</v>
      </c>
      <c r="D11" s="8">
        <f t="shared" si="0"/>
        <v>7.0000000000000007E-2</v>
      </c>
      <c r="E11" s="11">
        <f t="shared" si="1"/>
        <v>2675</v>
      </c>
    </row>
    <row r="12" spans="1:9" x14ac:dyDescent="0.3">
      <c r="A12" s="4" t="s">
        <v>25</v>
      </c>
      <c r="B12" s="10">
        <v>1</v>
      </c>
      <c r="C12" s="6">
        <v>1000</v>
      </c>
      <c r="D12" s="8">
        <f t="shared" si="0"/>
        <v>0.03</v>
      </c>
      <c r="E12" s="11">
        <f t="shared" si="1"/>
        <v>1030</v>
      </c>
    </row>
    <row r="15" spans="1:9" x14ac:dyDescent="0.3">
      <c r="E15" s="3" t="s">
        <v>31</v>
      </c>
      <c r="G15" s="3" t="s">
        <v>31</v>
      </c>
      <c r="H15" s="3" t="s">
        <v>31</v>
      </c>
      <c r="I15" s="3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E8"/>
  <sheetViews>
    <sheetView showGridLines="0" workbookViewId="0">
      <selection activeCell="B13" sqref="B13"/>
    </sheetView>
  </sheetViews>
  <sheetFormatPr defaultRowHeight="14.4" x14ac:dyDescent="0.3"/>
  <cols>
    <col min="1" max="1" width="17.44140625" customWidth="1"/>
    <col min="2" max="2" width="12.6640625" bestFit="1" customWidth="1"/>
    <col min="3" max="3" width="14.33203125" customWidth="1"/>
    <col min="4" max="4" width="10.109375" bestFit="1" customWidth="1"/>
    <col min="5" max="5" width="10.88671875" bestFit="1" customWidth="1"/>
  </cols>
  <sheetData>
    <row r="1" spans="1:5" x14ac:dyDescent="0.3">
      <c r="A1" s="19" t="s">
        <v>32</v>
      </c>
      <c r="B1" s="19" t="s">
        <v>33</v>
      </c>
      <c r="C1" s="19" t="s">
        <v>34</v>
      </c>
      <c r="D1" s="19" t="s">
        <v>14</v>
      </c>
      <c r="E1" s="19" t="s">
        <v>35</v>
      </c>
    </row>
    <row r="2" spans="1:5" x14ac:dyDescent="0.3">
      <c r="A2" s="16" t="s">
        <v>36</v>
      </c>
      <c r="B2" s="17">
        <v>300</v>
      </c>
      <c r="C2" s="18">
        <v>450</v>
      </c>
      <c r="D2" s="18">
        <f>Produtos[[#This Row],[Quantidade]]*Produtos[[#This Row],[Valor Unitário]]</f>
        <v>135000</v>
      </c>
      <c r="E2" s="20">
        <f t="shared" ref="E2:E8" si="0">IF(OR(B2&gt;300,D2&gt;50000),5%,3%)</f>
        <v>0.05</v>
      </c>
    </row>
    <row r="3" spans="1:5" x14ac:dyDescent="0.3">
      <c r="A3" s="16" t="s">
        <v>37</v>
      </c>
      <c r="B3" s="17">
        <v>150</v>
      </c>
      <c r="C3" s="18">
        <v>1500</v>
      </c>
      <c r="D3" s="18">
        <f>Produtos[[#This Row],[Quantidade]]*Produtos[[#This Row],[Valor Unitário]]</f>
        <v>225000</v>
      </c>
      <c r="E3" s="38">
        <f t="shared" si="0"/>
        <v>0.05</v>
      </c>
    </row>
    <row r="4" spans="1:5" x14ac:dyDescent="0.3">
      <c r="A4" s="16" t="s">
        <v>38</v>
      </c>
      <c r="B4" s="17">
        <v>220</v>
      </c>
      <c r="C4" s="18">
        <v>225</v>
      </c>
      <c r="D4" s="18">
        <f>Produtos[[#This Row],[Quantidade]]*Produtos[[#This Row],[Valor Unitário]]</f>
        <v>49500</v>
      </c>
      <c r="E4" s="20">
        <f t="shared" si="0"/>
        <v>0.03</v>
      </c>
    </row>
    <row r="5" spans="1:5" x14ac:dyDescent="0.3">
      <c r="A5" s="16" t="s">
        <v>39</v>
      </c>
      <c r="B5" s="17">
        <v>50</v>
      </c>
      <c r="C5" s="18">
        <v>1200</v>
      </c>
      <c r="D5" s="18">
        <f>Produtos[[#This Row],[Quantidade]]*Produtos[[#This Row],[Valor Unitário]]</f>
        <v>60000</v>
      </c>
      <c r="E5" s="20">
        <f t="shared" si="0"/>
        <v>0.05</v>
      </c>
    </row>
    <row r="6" spans="1:5" x14ac:dyDescent="0.3">
      <c r="A6" s="16" t="s">
        <v>40</v>
      </c>
      <c r="B6" s="17">
        <v>2000</v>
      </c>
      <c r="C6" s="18">
        <v>25</v>
      </c>
      <c r="D6" s="18">
        <f>Produtos[[#This Row],[Quantidade]]*Produtos[[#This Row],[Valor Unitário]]</f>
        <v>50000</v>
      </c>
      <c r="E6" s="20">
        <f t="shared" si="0"/>
        <v>0.05</v>
      </c>
    </row>
    <row r="7" spans="1:5" x14ac:dyDescent="0.3">
      <c r="A7" s="13" t="s">
        <v>41</v>
      </c>
      <c r="B7" s="14">
        <v>12</v>
      </c>
      <c r="C7" s="18">
        <v>3500</v>
      </c>
      <c r="D7" s="15">
        <f>Produtos[[#This Row],[Quantidade]]*Produtos[[#This Row],[Valor Unitário]]</f>
        <v>42000</v>
      </c>
      <c r="E7" s="20">
        <f t="shared" si="0"/>
        <v>0.03</v>
      </c>
    </row>
    <row r="8" spans="1:5" x14ac:dyDescent="0.3">
      <c r="A8" s="13" t="s">
        <v>42</v>
      </c>
      <c r="B8" s="14">
        <v>18</v>
      </c>
      <c r="C8" s="18">
        <v>350</v>
      </c>
      <c r="D8" s="15">
        <f>Produtos[[#This Row],[Quantidade]]*Produtos[[#This Row],[Valor Unitário]]</f>
        <v>6300</v>
      </c>
      <c r="E8" s="20">
        <f t="shared" si="0"/>
        <v>0.03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I19"/>
  <sheetViews>
    <sheetView showGridLines="0" workbookViewId="0">
      <selection activeCell="F12" sqref="F12"/>
    </sheetView>
  </sheetViews>
  <sheetFormatPr defaultColWidth="9.109375" defaultRowHeight="14.4" x14ac:dyDescent="0.3"/>
  <cols>
    <col min="1" max="1" width="26.6640625" bestFit="1" customWidth="1"/>
    <col min="2" max="2" width="10" bestFit="1" customWidth="1"/>
    <col min="3" max="3" width="9.44140625" bestFit="1" customWidth="1"/>
    <col min="4" max="4" width="20.5546875" bestFit="1" customWidth="1"/>
    <col min="9" max="9" width="10.6640625" bestFit="1" customWidth="1"/>
  </cols>
  <sheetData>
    <row r="1" spans="1:9" x14ac:dyDescent="0.3">
      <c r="A1" s="21" t="s">
        <v>43</v>
      </c>
      <c r="B1" s="21" t="s">
        <v>44</v>
      </c>
      <c r="C1" s="21" t="s">
        <v>45</v>
      </c>
      <c r="D1" s="21" t="s">
        <v>46</v>
      </c>
    </row>
    <row r="2" spans="1:9" x14ac:dyDescent="0.3">
      <c r="A2" s="21" t="s">
        <v>48</v>
      </c>
      <c r="B2" s="12">
        <f t="shared" ref="B2:B19" si="0">SEARCH("-",A2,1)-1</f>
        <v>4</v>
      </c>
      <c r="C2" t="str">
        <f>LEFT(A2,B2)</f>
        <v>9702</v>
      </c>
      <c r="D2" s="24">
        <f t="shared" ref="D2:D19" si="1">LEN(A2)</f>
        <v>14</v>
      </c>
    </row>
    <row r="3" spans="1:9" x14ac:dyDescent="0.3">
      <c r="A3" s="21" t="s">
        <v>47</v>
      </c>
      <c r="B3" s="22">
        <f>SEARCH("-",A3,1)-1</f>
        <v>3</v>
      </c>
      <c r="C3" s="23" t="str">
        <f>LEFT(A3,B3)</f>
        <v>911</v>
      </c>
      <c r="D3" s="24">
        <f t="shared" si="1"/>
        <v>12</v>
      </c>
    </row>
    <row r="4" spans="1:9" x14ac:dyDescent="0.3">
      <c r="A4" s="21" t="s">
        <v>59</v>
      </c>
      <c r="B4" s="22">
        <f t="shared" si="0"/>
        <v>2</v>
      </c>
      <c r="C4" s="23" t="str">
        <f t="shared" ref="C2:C19" si="2">LEFT(A4,B4)</f>
        <v>85</v>
      </c>
      <c r="D4" s="24">
        <f t="shared" si="1"/>
        <v>9</v>
      </c>
    </row>
    <row r="5" spans="1:9" x14ac:dyDescent="0.3">
      <c r="A5" s="21" t="s">
        <v>56</v>
      </c>
      <c r="B5" s="22">
        <f t="shared" si="0"/>
        <v>3</v>
      </c>
      <c r="C5" s="23" t="str">
        <f t="shared" si="2"/>
        <v>746</v>
      </c>
      <c r="D5" s="24">
        <f t="shared" si="1"/>
        <v>9</v>
      </c>
    </row>
    <row r="6" spans="1:9" x14ac:dyDescent="0.3">
      <c r="A6" s="21" t="s">
        <v>54</v>
      </c>
      <c r="B6" s="22">
        <f t="shared" si="0"/>
        <v>4</v>
      </c>
      <c r="C6" s="23" t="str">
        <f t="shared" si="2"/>
        <v>7346</v>
      </c>
      <c r="D6" s="24">
        <f t="shared" si="1"/>
        <v>11</v>
      </c>
    </row>
    <row r="7" spans="1:9" x14ac:dyDescent="0.3">
      <c r="A7" s="21" t="s">
        <v>52</v>
      </c>
      <c r="B7" s="22">
        <f t="shared" si="0"/>
        <v>3</v>
      </c>
      <c r="C7" s="23" t="str">
        <f t="shared" si="2"/>
        <v>723</v>
      </c>
      <c r="D7" s="24">
        <f t="shared" si="1"/>
        <v>18</v>
      </c>
    </row>
    <row r="8" spans="1:9" x14ac:dyDescent="0.3">
      <c r="A8" s="21" t="s">
        <v>50</v>
      </c>
      <c r="B8" s="22">
        <f t="shared" si="0"/>
        <v>3</v>
      </c>
      <c r="C8" s="23" t="str">
        <f t="shared" si="2"/>
        <v>707</v>
      </c>
      <c r="D8" s="24">
        <f t="shared" si="1"/>
        <v>13</v>
      </c>
    </row>
    <row r="9" spans="1:9" x14ac:dyDescent="0.3">
      <c r="A9" s="21" t="s">
        <v>61</v>
      </c>
      <c r="B9" s="22">
        <f t="shared" si="0"/>
        <v>3</v>
      </c>
      <c r="C9" s="23" t="str">
        <f t="shared" si="2"/>
        <v>668</v>
      </c>
      <c r="D9" s="24">
        <f t="shared" si="1"/>
        <v>12</v>
      </c>
      <c r="I9" s="25"/>
    </row>
    <row r="10" spans="1:9" x14ac:dyDescent="0.3">
      <c r="A10" s="21" t="s">
        <v>51</v>
      </c>
      <c r="B10" s="22">
        <f t="shared" si="0"/>
        <v>3</v>
      </c>
      <c r="C10" s="23" t="str">
        <f t="shared" si="2"/>
        <v>573</v>
      </c>
      <c r="D10" s="24">
        <f t="shared" si="1"/>
        <v>26</v>
      </c>
    </row>
    <row r="11" spans="1:9" x14ac:dyDescent="0.3">
      <c r="A11" s="21" t="s">
        <v>49</v>
      </c>
      <c r="B11" s="22">
        <f t="shared" si="0"/>
        <v>3</v>
      </c>
      <c r="C11" s="23" t="str">
        <f t="shared" si="2"/>
        <v>564</v>
      </c>
      <c r="D11" s="24">
        <f t="shared" si="1"/>
        <v>14</v>
      </c>
    </row>
    <row r="12" spans="1:9" x14ac:dyDescent="0.3">
      <c r="A12" s="21" t="s">
        <v>53</v>
      </c>
      <c r="B12" s="22">
        <f t="shared" si="0"/>
        <v>3</v>
      </c>
      <c r="C12" s="23" t="str">
        <f t="shared" si="2"/>
        <v>498</v>
      </c>
      <c r="D12" s="24">
        <f t="shared" si="1"/>
        <v>11</v>
      </c>
    </row>
    <row r="13" spans="1:9" x14ac:dyDescent="0.3">
      <c r="A13" s="21" t="s">
        <v>57</v>
      </c>
      <c r="B13" s="22">
        <f t="shared" si="0"/>
        <v>3</v>
      </c>
      <c r="C13" s="23" t="str">
        <f t="shared" si="2"/>
        <v>360</v>
      </c>
      <c r="D13" s="24">
        <f t="shared" si="1"/>
        <v>17</v>
      </c>
    </row>
    <row r="14" spans="1:9" x14ac:dyDescent="0.3">
      <c r="A14" s="21" t="s">
        <v>60</v>
      </c>
      <c r="B14" s="22">
        <f t="shared" si="0"/>
        <v>3</v>
      </c>
      <c r="C14" s="23" t="str">
        <f t="shared" si="2"/>
        <v>320</v>
      </c>
      <c r="D14" s="24">
        <f t="shared" si="1"/>
        <v>10</v>
      </c>
    </row>
    <row r="15" spans="1:9" x14ac:dyDescent="0.3">
      <c r="A15" s="21" t="s">
        <v>62</v>
      </c>
      <c r="B15" s="22">
        <f t="shared" si="0"/>
        <v>3</v>
      </c>
      <c r="C15" s="23" t="str">
        <f t="shared" si="2"/>
        <v>235</v>
      </c>
      <c r="D15" s="24">
        <f t="shared" si="1"/>
        <v>11</v>
      </c>
    </row>
    <row r="16" spans="1:9" x14ac:dyDescent="0.3">
      <c r="A16" s="21" t="s">
        <v>55</v>
      </c>
      <c r="B16" s="22">
        <f t="shared" si="0"/>
        <v>3</v>
      </c>
      <c r="C16" s="23" t="str">
        <f t="shared" si="2"/>
        <v>203</v>
      </c>
      <c r="D16" s="24">
        <f t="shared" si="1"/>
        <v>10</v>
      </c>
    </row>
    <row r="17" spans="1:4" x14ac:dyDescent="0.3">
      <c r="A17" s="21" t="s">
        <v>63</v>
      </c>
      <c r="B17" s="22">
        <f t="shared" si="0"/>
        <v>5</v>
      </c>
      <c r="C17" s="23" t="str">
        <f t="shared" si="2"/>
        <v>17560</v>
      </c>
      <c r="D17" s="24">
        <f t="shared" si="1"/>
        <v>19</v>
      </c>
    </row>
    <row r="18" spans="1:4" x14ac:dyDescent="0.3">
      <c r="A18" s="21" t="s">
        <v>58</v>
      </c>
      <c r="B18" s="22">
        <f t="shared" si="0"/>
        <v>3</v>
      </c>
      <c r="C18" s="23" t="str">
        <f t="shared" si="2"/>
        <v>146</v>
      </c>
      <c r="D18" s="24">
        <f t="shared" si="1"/>
        <v>14</v>
      </c>
    </row>
    <row r="19" spans="1:4" x14ac:dyDescent="0.3">
      <c r="A19" s="21" t="s">
        <v>64</v>
      </c>
      <c r="B19" s="22">
        <f t="shared" si="0"/>
        <v>5</v>
      </c>
      <c r="C19" s="23" t="str">
        <f t="shared" si="2"/>
        <v>12879</v>
      </c>
      <c r="D19" s="24">
        <f t="shared" si="1"/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G8"/>
  <sheetViews>
    <sheetView showGridLines="0" topLeftCell="C1" workbookViewId="0">
      <selection activeCell="G3" sqref="G3"/>
    </sheetView>
  </sheetViews>
  <sheetFormatPr defaultRowHeight="14.4" x14ac:dyDescent="0.3"/>
  <cols>
    <col min="1" max="1" width="18" customWidth="1"/>
    <col min="2" max="2" width="21.5546875" customWidth="1"/>
    <col min="3" max="3" width="12.88671875" bestFit="1" customWidth="1"/>
    <col min="4" max="4" width="16.5546875" customWidth="1"/>
    <col min="5" max="6" width="14" customWidth="1"/>
    <col min="7" max="7" width="15.33203125" customWidth="1"/>
  </cols>
  <sheetData>
    <row r="1" spans="1:7" ht="28.8" x14ac:dyDescent="0.3">
      <c r="A1" s="19" t="s">
        <v>32</v>
      </c>
      <c r="B1" s="19" t="s">
        <v>33</v>
      </c>
      <c r="C1" s="19" t="s">
        <v>34</v>
      </c>
      <c r="D1" s="19" t="s">
        <v>14</v>
      </c>
      <c r="E1" s="19" t="s">
        <v>35</v>
      </c>
      <c r="F1" s="26" t="s">
        <v>65</v>
      </c>
      <c r="G1" s="26" t="s">
        <v>66</v>
      </c>
    </row>
    <row r="2" spans="1:7" x14ac:dyDescent="0.3">
      <c r="A2" s="16" t="s">
        <v>36</v>
      </c>
      <c r="B2" s="17">
        <v>300</v>
      </c>
      <c r="C2" s="18">
        <v>450</v>
      </c>
      <c r="D2" s="18">
        <f>DataVenda[[#This Row],[Quantidade]]*DataVenda[[#This Row],[Valor Unitário]]</f>
        <v>135000</v>
      </c>
      <c r="E2" s="20">
        <f t="shared" ref="E2:E8" si="0">IF(OR(B2&gt;300,D2&gt;50000),5%,3%)</f>
        <v>0.05</v>
      </c>
      <c r="F2" s="27">
        <v>42068</v>
      </c>
      <c r="G2" s="27">
        <f t="shared" ref="G2:G8" si="1">F2 + 120</f>
        <v>42188</v>
      </c>
    </row>
    <row r="3" spans="1:7" x14ac:dyDescent="0.3">
      <c r="A3" s="16" t="s">
        <v>37</v>
      </c>
      <c r="B3" s="17">
        <v>150</v>
      </c>
      <c r="C3" s="18">
        <v>1500</v>
      </c>
      <c r="D3" s="18">
        <f>DataVenda[[#This Row],[Quantidade]]*DataVenda[[#This Row],[Valor Unitário]]</f>
        <v>225000</v>
      </c>
      <c r="E3" s="20">
        <f t="shared" si="0"/>
        <v>0.05</v>
      </c>
      <c r="F3" s="27">
        <v>41886</v>
      </c>
      <c r="G3" s="27">
        <f t="shared" si="1"/>
        <v>42006</v>
      </c>
    </row>
    <row r="4" spans="1:7" x14ac:dyDescent="0.3">
      <c r="A4" s="16" t="s">
        <v>38</v>
      </c>
      <c r="B4" s="17">
        <v>220</v>
      </c>
      <c r="C4" s="18">
        <v>225</v>
      </c>
      <c r="D4" s="18">
        <f>DataVenda[[#This Row],[Quantidade]]*DataVenda[[#This Row],[Valor Unitário]]</f>
        <v>49500</v>
      </c>
      <c r="E4" s="20">
        <f t="shared" si="0"/>
        <v>0.03</v>
      </c>
      <c r="F4" s="27">
        <v>41951</v>
      </c>
      <c r="G4" s="27">
        <f t="shared" si="1"/>
        <v>42071</v>
      </c>
    </row>
    <row r="5" spans="1:7" x14ac:dyDescent="0.3">
      <c r="A5" s="16" t="s">
        <v>39</v>
      </c>
      <c r="B5" s="17">
        <v>50</v>
      </c>
      <c r="C5" s="18">
        <v>1200</v>
      </c>
      <c r="D5" s="18">
        <f>DataVenda[[#This Row],[Quantidade]]*DataVenda[[#This Row],[Valor Unitário]]</f>
        <v>60000</v>
      </c>
      <c r="E5" s="20">
        <f t="shared" si="0"/>
        <v>0.05</v>
      </c>
      <c r="F5" s="27">
        <v>42070</v>
      </c>
      <c r="G5" s="27">
        <f t="shared" si="1"/>
        <v>42190</v>
      </c>
    </row>
    <row r="6" spans="1:7" x14ac:dyDescent="0.3">
      <c r="A6" s="16" t="s">
        <v>40</v>
      </c>
      <c r="B6" s="17">
        <v>2000</v>
      </c>
      <c r="C6" s="18">
        <v>25</v>
      </c>
      <c r="D6" s="18">
        <f>DataVenda[[#This Row],[Quantidade]]*DataVenda[[#This Row],[Valor Unitário]]</f>
        <v>50000</v>
      </c>
      <c r="E6" s="20">
        <f t="shared" si="0"/>
        <v>0.05</v>
      </c>
      <c r="F6" s="27">
        <v>41983</v>
      </c>
      <c r="G6" s="27">
        <f t="shared" si="1"/>
        <v>42103</v>
      </c>
    </row>
    <row r="7" spans="1:7" x14ac:dyDescent="0.3">
      <c r="A7" s="13" t="s">
        <v>41</v>
      </c>
      <c r="B7" s="14">
        <v>12</v>
      </c>
      <c r="C7" s="18">
        <v>3500</v>
      </c>
      <c r="D7" s="15">
        <f>DataVenda[[#This Row],[Quantidade]]*DataVenda[[#This Row],[Valor Unitário]]</f>
        <v>42000</v>
      </c>
      <c r="E7" s="20">
        <f t="shared" si="0"/>
        <v>0.03</v>
      </c>
      <c r="F7" s="27">
        <v>41794</v>
      </c>
      <c r="G7" s="27">
        <f t="shared" si="1"/>
        <v>41914</v>
      </c>
    </row>
    <row r="8" spans="1:7" x14ac:dyDescent="0.3">
      <c r="A8" s="13" t="s">
        <v>42</v>
      </c>
      <c r="B8" s="14">
        <v>18</v>
      </c>
      <c r="C8" s="18">
        <v>350</v>
      </c>
      <c r="D8" s="15">
        <f>DataVenda[[#This Row],[Quantidade]]*DataVenda[[#This Row],[Valor Unitário]]</f>
        <v>6300</v>
      </c>
      <c r="E8" s="20">
        <f t="shared" si="0"/>
        <v>0.03</v>
      </c>
      <c r="F8" s="27">
        <v>42056</v>
      </c>
      <c r="G8" s="27">
        <f t="shared" si="1"/>
        <v>42176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C2"/>
  <sheetViews>
    <sheetView showGridLines="0" zoomScale="120" zoomScaleNormal="120" workbookViewId="0">
      <selection activeCell="C2" sqref="C2"/>
    </sheetView>
  </sheetViews>
  <sheetFormatPr defaultRowHeight="14.4" x14ac:dyDescent="0.3"/>
  <cols>
    <col min="1" max="1" width="18.109375" customWidth="1"/>
    <col min="2" max="2" width="15.44140625" customWidth="1"/>
    <col min="3" max="3" width="15.6640625" bestFit="1" customWidth="1"/>
  </cols>
  <sheetData>
    <row r="1" spans="1:3" x14ac:dyDescent="0.3">
      <c r="A1" t="s">
        <v>67</v>
      </c>
      <c r="B1" t="s">
        <v>69</v>
      </c>
      <c r="C1" t="s">
        <v>68</v>
      </c>
    </row>
    <row r="2" spans="1:3" x14ac:dyDescent="0.3">
      <c r="A2" s="25">
        <v>31114</v>
      </c>
      <c r="B2" s="25">
        <f ca="1">TODAY()</f>
        <v>45397</v>
      </c>
      <c r="C2">
        <f ca="1">B2-A2</f>
        <v>14283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C3"/>
  <sheetViews>
    <sheetView showGridLines="0" zoomScale="130" zoomScaleNormal="130" workbookViewId="0">
      <selection activeCell="C3" sqref="C3"/>
    </sheetView>
  </sheetViews>
  <sheetFormatPr defaultRowHeight="14.4" x14ac:dyDescent="0.3"/>
  <cols>
    <col min="1" max="1" width="18.44140625" bestFit="1" customWidth="1"/>
    <col min="2" max="2" width="12.109375" bestFit="1" customWidth="1"/>
    <col min="3" max="3" width="15.6640625" bestFit="1" customWidth="1"/>
  </cols>
  <sheetData>
    <row r="1" spans="1:3" x14ac:dyDescent="0.3">
      <c r="A1" t="s">
        <v>67</v>
      </c>
      <c r="B1" t="s">
        <v>69</v>
      </c>
      <c r="C1" t="s">
        <v>68</v>
      </c>
    </row>
    <row r="2" spans="1:3" x14ac:dyDescent="0.3">
      <c r="A2" s="25">
        <v>31114</v>
      </c>
      <c r="B2" s="25">
        <f ca="1">TODAY()</f>
        <v>45397</v>
      </c>
      <c r="C2">
        <v>12246</v>
      </c>
    </row>
    <row r="3" spans="1:3" x14ac:dyDescent="0.3">
      <c r="C3" s="3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K19"/>
  <sheetViews>
    <sheetView showGridLines="0" topLeftCell="E1" workbookViewId="0">
      <selection activeCell="G19" sqref="G19"/>
    </sheetView>
  </sheetViews>
  <sheetFormatPr defaultRowHeight="14.4" x14ac:dyDescent="0.3"/>
  <cols>
    <col min="4" max="4" width="10" bestFit="1" customWidth="1"/>
    <col min="5" max="5" width="12.88671875" bestFit="1" customWidth="1"/>
    <col min="6" max="6" width="12.109375" bestFit="1" customWidth="1"/>
    <col min="7" max="7" width="13.6640625" bestFit="1" customWidth="1"/>
    <col min="8" max="8" width="17.5546875" customWidth="1"/>
    <col min="10" max="10" width="12.33203125" customWidth="1"/>
    <col min="11" max="11" width="16.33203125" customWidth="1"/>
  </cols>
  <sheetData>
    <row r="1" spans="1:11" ht="28.8" x14ac:dyDescent="0.3">
      <c r="A1" s="19" t="s">
        <v>32</v>
      </c>
      <c r="B1" s="19" t="s">
        <v>33</v>
      </c>
      <c r="C1" s="19" t="s">
        <v>34</v>
      </c>
      <c r="D1" s="19" t="s">
        <v>14</v>
      </c>
      <c r="E1" s="19" t="s">
        <v>35</v>
      </c>
      <c r="F1" s="26" t="s">
        <v>65</v>
      </c>
      <c r="G1" s="26" t="s">
        <v>66</v>
      </c>
      <c r="H1" s="26" t="s">
        <v>72</v>
      </c>
      <c r="J1" s="21" t="s">
        <v>71</v>
      </c>
      <c r="K1" s="21" t="s">
        <v>70</v>
      </c>
    </row>
    <row r="2" spans="1:11" x14ac:dyDescent="0.3">
      <c r="A2" s="16" t="s">
        <v>36</v>
      </c>
      <c r="B2" s="17">
        <v>300</v>
      </c>
      <c r="C2" s="18">
        <v>450</v>
      </c>
      <c r="D2" s="18">
        <f>TabelaHoje[[#This Row],[Quantidade]]*TabelaHoje[[#This Row],[Valor Unitário]]</f>
        <v>135000</v>
      </c>
      <c r="E2" s="20">
        <f t="shared" ref="E2:E8" si="0">IF(OR(B2&gt;300,D2&gt;50000),5%,3%)</f>
        <v>0.05</v>
      </c>
      <c r="F2" s="27">
        <f ca="1">TODAY()+60</f>
        <v>45457</v>
      </c>
      <c r="G2" s="27">
        <f ca="1">TabelaHoje[[#This Row],[Data da Venda]]+120</f>
        <v>45577</v>
      </c>
      <c r="H2" s="12" t="str" cm="1">
        <f t="array" aca="1" ref="H2" ca="1">IF(REFERENCIA[Data Atual] -TabelaHoje[[#This Row],[Pagamento 120 dias]] &lt;120,"OK","Atrasado")</f>
        <v>OK</v>
      </c>
      <c r="J2" s="25">
        <f ca="1">TODAY()</f>
        <v>45397</v>
      </c>
      <c r="K2" s="12">
        <v>3.21</v>
      </c>
    </row>
    <row r="3" spans="1:11" x14ac:dyDescent="0.3">
      <c r="A3" s="16" t="s">
        <v>37</v>
      </c>
      <c r="B3" s="17">
        <v>150</v>
      </c>
      <c r="C3" s="18">
        <v>1500</v>
      </c>
      <c r="D3" s="18">
        <f>TabelaHoje[[#This Row],[Quantidade]]*TabelaHoje[[#This Row],[Valor Unitário]]</f>
        <v>225000</v>
      </c>
      <c r="E3" s="20">
        <f t="shared" si="0"/>
        <v>0.05</v>
      </c>
      <c r="F3" s="27">
        <f ca="1">TODAY()+30</f>
        <v>45427</v>
      </c>
      <c r="G3" s="27">
        <f ca="1">TabelaHoje[[#This Row],[Data da Venda]]+120</f>
        <v>45547</v>
      </c>
      <c r="H3" s="12" t="str" cm="1">
        <f t="array" aca="1" ref="H3" ca="1">IF(REFERENCIA[Data Atual] -TabelaHoje[[#This Row],[Pagamento 120 dias]] &lt;120,"OK","Atrasado")</f>
        <v>OK</v>
      </c>
    </row>
    <row r="4" spans="1:11" x14ac:dyDescent="0.3">
      <c r="A4" s="16" t="s">
        <v>38</v>
      </c>
      <c r="B4" s="17">
        <v>220</v>
      </c>
      <c r="C4" s="18">
        <v>225</v>
      </c>
      <c r="D4" s="18">
        <f>TabelaHoje[[#This Row],[Quantidade]]*TabelaHoje[[#This Row],[Valor Unitário]]</f>
        <v>49500</v>
      </c>
      <c r="E4" s="20">
        <f t="shared" si="0"/>
        <v>0.03</v>
      </c>
      <c r="F4" s="27">
        <f ca="1">TODAY()+15</f>
        <v>45412</v>
      </c>
      <c r="G4" s="27">
        <f ca="1">TabelaHoje[[#This Row],[Data da Venda]]+120</f>
        <v>45532</v>
      </c>
      <c r="H4" s="12" t="str" cm="1">
        <f t="array" aca="1" ref="H4" ca="1">IF(REFERENCIA[Data Atual] -TabelaHoje[[#This Row],[Pagamento 120 dias]] &lt;120,"OK","Atrasado")</f>
        <v>OK</v>
      </c>
    </row>
    <row r="5" spans="1:11" x14ac:dyDescent="0.3">
      <c r="A5" s="16" t="s">
        <v>39</v>
      </c>
      <c r="B5" s="17">
        <v>50</v>
      </c>
      <c r="C5" s="18">
        <v>1200</v>
      </c>
      <c r="D5" s="18">
        <f>TabelaHoje[[#This Row],[Quantidade]]*TabelaHoje[[#This Row],[Valor Unitário]]</f>
        <v>60000</v>
      </c>
      <c r="E5" s="20">
        <f t="shared" si="0"/>
        <v>0.05</v>
      </c>
      <c r="F5" s="27">
        <f ca="1">TODAY()+13</f>
        <v>45410</v>
      </c>
      <c r="G5" s="27">
        <f ca="1">TabelaHoje[[#This Row],[Data da Venda]]+120</f>
        <v>45530</v>
      </c>
      <c r="H5" s="12" t="str" cm="1">
        <f t="array" aca="1" ref="H5" ca="1">IF(REFERENCIA[Data Atual] -TabelaHoje[[#This Row],[Pagamento 120 dias]] &lt;120,"OK","Atrasado")</f>
        <v>OK</v>
      </c>
    </row>
    <row r="6" spans="1:11" x14ac:dyDescent="0.3">
      <c r="A6" s="16" t="s">
        <v>40</v>
      </c>
      <c r="B6" s="17">
        <v>2000</v>
      </c>
      <c r="C6" s="18">
        <v>25</v>
      </c>
      <c r="D6" s="18">
        <f>TabelaHoje[[#This Row],[Quantidade]]*TabelaHoje[[#This Row],[Valor Unitário]]</f>
        <v>50000</v>
      </c>
      <c r="E6" s="20">
        <f t="shared" si="0"/>
        <v>0.05</v>
      </c>
      <c r="F6" s="27">
        <f ca="1">TODAY()+1</f>
        <v>45398</v>
      </c>
      <c r="G6" s="27">
        <f ca="1">TabelaHoje[[#This Row],[Data da Venda]]+120</f>
        <v>45518</v>
      </c>
      <c r="H6" s="12" t="str" cm="1">
        <f t="array" aca="1" ref="H6" ca="1">IF(REFERENCIA[Data Atual] -TabelaHoje[[#This Row],[Pagamento 120 dias]] &lt;120,"OK","Atrasado")</f>
        <v>OK</v>
      </c>
    </row>
    <row r="7" spans="1:11" x14ac:dyDescent="0.3">
      <c r="A7" s="13" t="s">
        <v>41</v>
      </c>
      <c r="B7" s="14">
        <v>12</v>
      </c>
      <c r="C7" s="18">
        <v>3500</v>
      </c>
      <c r="D7" s="15">
        <f>TabelaHoje[[#This Row],[Quantidade]]*TabelaHoje[[#This Row],[Valor Unitário]]</f>
        <v>42000</v>
      </c>
      <c r="E7" s="20">
        <f t="shared" si="0"/>
        <v>0.03</v>
      </c>
      <c r="F7" s="27">
        <f ca="1">TODAY()-240</f>
        <v>45157</v>
      </c>
      <c r="G7" s="27">
        <f ca="1">TabelaHoje[[#This Row],[Data da Venda]]+120</f>
        <v>45277</v>
      </c>
      <c r="H7" s="12" t="str" cm="1">
        <f t="array" aca="1" ref="H7" ca="1">IF(REFERENCIA[Data Atual] -TabelaHoje[[#This Row],[Pagamento 120 dias]] &lt;120,"OK","Atrasado")</f>
        <v>Atrasado</v>
      </c>
    </row>
    <row r="8" spans="1:11" x14ac:dyDescent="0.3">
      <c r="A8" s="13" t="s">
        <v>42</v>
      </c>
      <c r="B8" s="14">
        <v>18</v>
      </c>
      <c r="C8" s="18">
        <v>350</v>
      </c>
      <c r="D8" s="15">
        <f>TabelaHoje[[#This Row],[Quantidade]]*TabelaHoje[[#This Row],[Valor Unitário]]</f>
        <v>6300</v>
      </c>
      <c r="E8" s="20">
        <f t="shared" si="0"/>
        <v>0.03</v>
      </c>
      <c r="F8" s="27">
        <f ca="1">TODAY()-200</f>
        <v>45197</v>
      </c>
      <c r="G8" s="27">
        <f ca="1">TabelaHoje[[#This Row],[Data da Venda]]+120</f>
        <v>45317</v>
      </c>
      <c r="H8" s="12" t="str" cm="1">
        <f t="array" aca="1" ref="H8" ca="1">IF(REFERENCIA[Data Atual] -TabelaHoje[[#This Row],[Pagamento 120 dias]] &lt;120,"OK","Atrasado")</f>
        <v>OK</v>
      </c>
    </row>
    <row r="19" spans="7:7" x14ac:dyDescent="0.3">
      <c r="G19" s="37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"/>
  <dimension ref="A1:E26"/>
  <sheetViews>
    <sheetView workbookViewId="0">
      <selection activeCell="E17" sqref="E17"/>
    </sheetView>
  </sheetViews>
  <sheetFormatPr defaultRowHeight="14.4" x14ac:dyDescent="0.3"/>
  <cols>
    <col min="1" max="1" width="17.5546875" bestFit="1" customWidth="1"/>
    <col min="2" max="2" width="13.6640625" customWidth="1"/>
    <col min="3" max="3" width="16.33203125" style="39" customWidth="1"/>
    <col min="4" max="4" width="10.6640625" bestFit="1" customWidth="1"/>
  </cols>
  <sheetData>
    <row r="1" spans="1:3" x14ac:dyDescent="0.3">
      <c r="A1" t="s">
        <v>73</v>
      </c>
      <c r="B1" t="s">
        <v>74</v>
      </c>
      <c r="C1" s="39" t="s">
        <v>90</v>
      </c>
    </row>
    <row r="2" spans="1:3" x14ac:dyDescent="0.3">
      <c r="A2" t="s">
        <v>21</v>
      </c>
      <c r="B2" s="25">
        <v>34402.407627314817</v>
      </c>
      <c r="C2" s="39" cm="1">
        <f t="array" aca="1" ref="C2" ca="1">C:C+E4</f>
        <v>0</v>
      </c>
    </row>
    <row r="3" spans="1:3" x14ac:dyDescent="0.3">
      <c r="A3" t="s">
        <v>82</v>
      </c>
      <c r="B3" s="25">
        <v>33999.367372685185</v>
      </c>
      <c r="C3" s="39" cm="1">
        <f t="array" aca="1" ref="C3" ca="1">C:C+E5</f>
        <v>0</v>
      </c>
    </row>
    <row r="4" spans="1:3" x14ac:dyDescent="0.3">
      <c r="A4" t="s">
        <v>18</v>
      </c>
      <c r="B4" s="25">
        <v>33779.173576388886</v>
      </c>
      <c r="C4" s="39" cm="1">
        <f t="array" aca="1" ref="C4" ca="1">C:C+E6</f>
        <v>0</v>
      </c>
    </row>
    <row r="5" spans="1:3" x14ac:dyDescent="0.3">
      <c r="A5" t="s">
        <v>78</v>
      </c>
      <c r="B5" s="25">
        <v>32423.573935185184</v>
      </c>
      <c r="C5" s="39" cm="1">
        <f t="array" aca="1" ref="C5" ca="1">C:C+E7</f>
        <v>0</v>
      </c>
    </row>
    <row r="6" spans="1:3" x14ac:dyDescent="0.3">
      <c r="A6" t="s">
        <v>23</v>
      </c>
      <c r="B6" s="25">
        <v>32284.150671296295</v>
      </c>
      <c r="C6" s="39" cm="1">
        <f t="array" aca="1" ref="C6" ca="1">C:C+E8</f>
        <v>0</v>
      </c>
    </row>
    <row r="7" spans="1:3" x14ac:dyDescent="0.3">
      <c r="A7" t="s">
        <v>20</v>
      </c>
      <c r="B7" s="25">
        <v>30726.713506944445</v>
      </c>
      <c r="C7" s="39" cm="1">
        <f t="array" aca="1" ref="C7" ca="1">C:C+E9</f>
        <v>0</v>
      </c>
    </row>
    <row r="8" spans="1:3" x14ac:dyDescent="0.3">
      <c r="A8" t="s">
        <v>87</v>
      </c>
      <c r="B8" s="25">
        <v>30410.570324074073</v>
      </c>
      <c r="C8" s="39" cm="1">
        <f t="array" aca="1" ref="C8" ca="1">C:C+E10</f>
        <v>0</v>
      </c>
    </row>
    <row r="9" spans="1:3" x14ac:dyDescent="0.3">
      <c r="A9" t="s">
        <v>83</v>
      </c>
      <c r="B9" s="25">
        <v>29792.137673611112</v>
      </c>
      <c r="C9" s="39" cm="1">
        <f t="array" aca="1" ref="C9" ca="1">C:C+E11</f>
        <v>0</v>
      </c>
    </row>
    <row r="10" spans="1:3" x14ac:dyDescent="0.3">
      <c r="A10" t="s">
        <v>24</v>
      </c>
      <c r="B10" s="25">
        <v>29450.732870370372</v>
      </c>
      <c r="C10" s="39" cm="1">
        <f t="array" aca="1" ref="C10" ca="1">C:C+E12</f>
        <v>0</v>
      </c>
    </row>
    <row r="11" spans="1:3" x14ac:dyDescent="0.3">
      <c r="A11" t="s">
        <v>77</v>
      </c>
      <c r="B11" s="25">
        <v>29340.900960648149</v>
      </c>
      <c r="C11" s="39" cm="1">
        <f t="array" aca="1" ref="C11" ca="1">C:C+E13</f>
        <v>0</v>
      </c>
    </row>
    <row r="12" spans="1:3" x14ac:dyDescent="0.3">
      <c r="A12" t="s">
        <v>16</v>
      </c>
      <c r="B12" s="25">
        <v>29222.499282407407</v>
      </c>
      <c r="C12" s="39" cm="1">
        <f t="array" aca="1" ref="C12" ca="1">C:C+E14</f>
        <v>0</v>
      </c>
    </row>
    <row r="13" spans="1:3" x14ac:dyDescent="0.3">
      <c r="A13" t="s">
        <v>85</v>
      </c>
      <c r="B13" s="25">
        <v>29037.920555555556</v>
      </c>
      <c r="C13" s="39" cm="1">
        <f t="array" aca="1" ref="C13" ca="1">C:C+E15</f>
        <v>0</v>
      </c>
    </row>
    <row r="14" spans="1:3" x14ac:dyDescent="0.3">
      <c r="A14" t="s">
        <v>86</v>
      </c>
      <c r="B14" s="25">
        <v>28014.10258101852</v>
      </c>
      <c r="C14" s="39" cm="1">
        <f t="array" aca="1" ref="C14" ca="1">C:C+E16</f>
        <v>0</v>
      </c>
    </row>
    <row r="15" spans="1:3" x14ac:dyDescent="0.3">
      <c r="A15" t="s">
        <v>15</v>
      </c>
      <c r="B15" s="25">
        <v>26503.226817129631</v>
      </c>
      <c r="C15" s="39" cm="1">
        <f t="array" aca="1" ref="C15" ca="1">C:C+E17</f>
        <v>0</v>
      </c>
    </row>
    <row r="16" spans="1:3" x14ac:dyDescent="0.3">
      <c r="A16" t="s">
        <v>25</v>
      </c>
      <c r="B16" s="25">
        <v>25489.297754629628</v>
      </c>
      <c r="C16" s="39" cm="1">
        <f t="array" aca="1" ref="C16" ca="1">C:C+E18</f>
        <v>0</v>
      </c>
    </row>
    <row r="17" spans="1:5" x14ac:dyDescent="0.3">
      <c r="A17" t="s">
        <v>76</v>
      </c>
      <c r="B17" s="25">
        <v>25335.390636574073</v>
      </c>
      <c r="C17" s="39" cm="1">
        <f t="array" aca="1" ref="C17" ca="1">C:C+E19</f>
        <v>0</v>
      </c>
      <c r="E17" s="37"/>
    </row>
    <row r="18" spans="1:5" x14ac:dyDescent="0.3">
      <c r="A18" t="s">
        <v>19</v>
      </c>
      <c r="B18" s="25">
        <v>24396.411886574075</v>
      </c>
      <c r="C18" s="39" cm="1">
        <f t="array" aca="1" ref="C18" ca="1">C:C+E20</f>
        <v>0</v>
      </c>
    </row>
    <row r="19" spans="1:5" x14ac:dyDescent="0.3">
      <c r="A19" t="s">
        <v>80</v>
      </c>
      <c r="B19" s="25">
        <v>23131.866516203703</v>
      </c>
      <c r="C19" s="39" cm="1">
        <f t="array" aca="1" ref="C19" ca="1">C:C+E21</f>
        <v>0</v>
      </c>
    </row>
    <row r="20" spans="1:5" x14ac:dyDescent="0.3">
      <c r="A20" t="s">
        <v>88</v>
      </c>
      <c r="B20" s="25">
        <v>22671.239780092594</v>
      </c>
      <c r="C20" s="39" cm="1">
        <f t="array" aca="1" ref="C20" ca="1">C:C+E22</f>
        <v>0</v>
      </c>
    </row>
    <row r="21" spans="1:5" x14ac:dyDescent="0.3">
      <c r="A21" t="s">
        <v>22</v>
      </c>
      <c r="B21" s="25">
        <v>21115.785567129631</v>
      </c>
      <c r="C21" s="39" cm="1">
        <f t="array" aca="1" ref="C21" ca="1">C:C+E23</f>
        <v>0</v>
      </c>
    </row>
    <row r="22" spans="1:5" x14ac:dyDescent="0.3">
      <c r="A22" t="s">
        <v>81</v>
      </c>
      <c r="B22" s="25">
        <v>20321.661689814813</v>
      </c>
      <c r="C22" s="39" cm="1">
        <f t="array" aca="1" ref="C22" ca="1">C:C+E24</f>
        <v>0</v>
      </c>
    </row>
    <row r="23" spans="1:5" x14ac:dyDescent="0.3">
      <c r="A23" t="s">
        <v>17</v>
      </c>
      <c r="B23" s="25">
        <v>19471.79886574074</v>
      </c>
      <c r="C23" s="39" cm="1">
        <f t="array" aca="1" ref="C23" ca="1">C:C+E25</f>
        <v>0</v>
      </c>
    </row>
    <row r="24" spans="1:5" x14ac:dyDescent="0.3">
      <c r="A24" t="s">
        <v>79</v>
      </c>
      <c r="B24" s="25">
        <v>19001.477974537036</v>
      </c>
      <c r="C24" s="39" cm="1">
        <f t="array" aca="1" ref="C24" ca="1">C:C+E26</f>
        <v>0</v>
      </c>
    </row>
    <row r="25" spans="1:5" x14ac:dyDescent="0.3">
      <c r="A25" t="s">
        <v>89</v>
      </c>
      <c r="B25" s="25">
        <v>18973.489085648147</v>
      </c>
      <c r="C25" s="39" cm="1">
        <f t="array" aca="1" ref="C25" ca="1">C:C+E27</f>
        <v>0</v>
      </c>
    </row>
    <row r="26" spans="1:5" x14ac:dyDescent="0.3">
      <c r="A26" t="s">
        <v>84</v>
      </c>
      <c r="B26" s="25">
        <v>18390.641145833335</v>
      </c>
      <c r="C26" s="39" cm="1">
        <f t="array" aca="1" ref="C26" ca="1">C:C+E28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2"/>
  <dimension ref="A1:H31"/>
  <sheetViews>
    <sheetView workbookViewId="0">
      <selection activeCell="E31" sqref="E31"/>
    </sheetView>
  </sheetViews>
  <sheetFormatPr defaultRowHeight="14.4" x14ac:dyDescent="0.3"/>
  <cols>
    <col min="1" max="1" width="16.5546875" bestFit="1" customWidth="1"/>
    <col min="6" max="6" width="12" customWidth="1"/>
  </cols>
  <sheetData>
    <row r="1" spans="1:8" ht="28.8" x14ac:dyDescent="0.3">
      <c r="A1" s="12" t="s">
        <v>91</v>
      </c>
      <c r="B1" s="28" t="s">
        <v>92</v>
      </c>
      <c r="C1" s="28" t="s">
        <v>93</v>
      </c>
      <c r="D1" s="28" t="s">
        <v>94</v>
      </c>
      <c r="E1" s="28" t="s">
        <v>95</v>
      </c>
      <c r="F1" s="28" t="s">
        <v>96</v>
      </c>
    </row>
    <row r="2" spans="1:8" x14ac:dyDescent="0.3">
      <c r="A2" s="29">
        <f t="shared" ref="A2:A27" ca="1" si="0">TODAY()+(ROW()-2)</f>
        <v>45397</v>
      </c>
      <c r="B2" s="30">
        <v>0.33333333333333331</v>
      </c>
      <c r="C2" s="30">
        <v>0.50277777777777777</v>
      </c>
      <c r="D2" s="30">
        <v>0.54652777777777783</v>
      </c>
      <c r="E2" s="30">
        <v>0.73055555555555562</v>
      </c>
      <c r="F2" s="30">
        <f>Tabela1[[#This Row],[Saída Tarde]]-Tabela1[[#This Row],[Entrada Tarde]]+Tabela1[[#This Row],[Saída Manhã]]-Tabela1[[#This Row],[Entrada Manhã]]</f>
        <v>0.35347222222222224</v>
      </c>
    </row>
    <row r="3" spans="1:8" x14ac:dyDescent="0.3">
      <c r="A3" s="29">
        <f t="shared" ca="1" si="0"/>
        <v>45398</v>
      </c>
      <c r="B3" s="30">
        <v>0.34513888888888888</v>
      </c>
      <c r="C3" s="30">
        <v>0.5229166666666667</v>
      </c>
      <c r="D3" s="30">
        <v>0.5541666666666667</v>
      </c>
      <c r="E3" s="30">
        <v>0.71388888888888891</v>
      </c>
      <c r="F3" s="30">
        <f>Tabela1[[#This Row],[Saída Tarde]]-Tabela1[[#This Row],[Entrada Tarde]]+Tabela1[[#This Row],[Saída Manhã]]-Tabela1[[#This Row],[Entrada Manhã]]</f>
        <v>0.33750000000000002</v>
      </c>
    </row>
    <row r="4" spans="1:8" x14ac:dyDescent="0.3">
      <c r="A4" s="29">
        <f t="shared" ca="1" si="0"/>
        <v>45399</v>
      </c>
      <c r="B4" s="30">
        <v>0.34236111111111112</v>
      </c>
      <c r="C4" s="30">
        <v>0.51388888888888895</v>
      </c>
      <c r="D4" s="30">
        <v>0.55138888888888882</v>
      </c>
      <c r="E4" s="30">
        <v>0.71111111111111114</v>
      </c>
      <c r="F4" s="30">
        <f>Tabela1[[#This Row],[Saída Tarde]]-Tabela1[[#This Row],[Entrada Tarde]]+Tabela1[[#This Row],[Saída Manhã]]-Tabela1[[#This Row],[Entrada Manhã]]</f>
        <v>0.33125000000000016</v>
      </c>
    </row>
    <row r="5" spans="1:8" x14ac:dyDescent="0.3">
      <c r="A5" s="29">
        <f t="shared" ca="1" si="0"/>
        <v>45400</v>
      </c>
      <c r="B5" s="30">
        <v>0.33819444444444446</v>
      </c>
      <c r="C5" s="30">
        <v>0.51458333333333328</v>
      </c>
      <c r="D5" s="30">
        <v>0.56458333333333333</v>
      </c>
      <c r="E5" s="30">
        <v>0.73402777777777783</v>
      </c>
      <c r="F5" s="30">
        <f>Tabela1[[#This Row],[Saída Tarde]]-Tabela1[[#This Row],[Entrada Tarde]]+Tabela1[[#This Row],[Saída Manhã]]-Tabela1[[#This Row],[Entrada Manhã]]</f>
        <v>0.34583333333333333</v>
      </c>
    </row>
    <row r="6" spans="1:8" x14ac:dyDescent="0.3">
      <c r="A6" s="29">
        <f t="shared" ca="1" si="0"/>
        <v>45401</v>
      </c>
      <c r="B6" s="30">
        <v>0.33611111111111108</v>
      </c>
      <c r="C6" s="30">
        <v>0.5131944444444444</v>
      </c>
      <c r="D6" s="30">
        <v>0.5395833333333333</v>
      </c>
      <c r="E6" s="30">
        <v>0.75486111111111109</v>
      </c>
      <c r="F6" s="30">
        <f>Tabela1[[#This Row],[Saída Tarde]]-Tabela1[[#This Row],[Entrada Tarde]]+Tabela1[[#This Row],[Saída Manhã]]-Tabela1[[#This Row],[Entrada Manhã]]</f>
        <v>0.3923611111111111</v>
      </c>
    </row>
    <row r="7" spans="1:8" x14ac:dyDescent="0.3">
      <c r="A7" s="29">
        <f t="shared" ca="1" si="0"/>
        <v>45402</v>
      </c>
      <c r="B7" s="30">
        <v>0.34791666666666665</v>
      </c>
      <c r="C7" s="30">
        <v>0.50972222222222219</v>
      </c>
      <c r="D7" s="30">
        <v>0.5541666666666667</v>
      </c>
      <c r="E7" s="30">
        <v>0.76527777777777783</v>
      </c>
      <c r="F7" s="30">
        <f>Tabela1[[#This Row],[Saída Tarde]]-Tabela1[[#This Row],[Entrada Tarde]]+Tabela1[[#This Row],[Saída Manhã]]-Tabela1[[#This Row],[Entrada Manhã]]</f>
        <v>0.37291666666666667</v>
      </c>
    </row>
    <row r="8" spans="1:8" x14ac:dyDescent="0.3">
      <c r="A8" s="29">
        <f t="shared" ca="1" si="0"/>
        <v>45403</v>
      </c>
      <c r="B8" s="30">
        <v>0.36249999999999999</v>
      </c>
      <c r="C8" s="30">
        <v>0.53680555555555554</v>
      </c>
      <c r="D8" s="30">
        <v>0.55138888888888882</v>
      </c>
      <c r="E8" s="30">
        <v>0.71388888888888891</v>
      </c>
      <c r="F8" s="30">
        <f>Tabela1[[#This Row],[Saída Tarde]]-Tabela1[[#This Row],[Entrada Tarde]]+Tabela1[[#This Row],[Saída Manhã]]-Tabela1[[#This Row],[Entrada Manhã]]</f>
        <v>0.33680555555555564</v>
      </c>
    </row>
    <row r="9" spans="1:8" x14ac:dyDescent="0.3">
      <c r="A9" s="29">
        <f t="shared" ca="1" si="0"/>
        <v>45404</v>
      </c>
      <c r="B9" s="30">
        <v>0.35625000000000001</v>
      </c>
      <c r="C9" s="30">
        <v>0.49861111111111112</v>
      </c>
      <c r="D9" s="30">
        <v>0.56458333333333333</v>
      </c>
      <c r="E9" s="30">
        <v>0.71111111111111114</v>
      </c>
      <c r="F9" s="30">
        <f>Tabela1[[#This Row],[Saída Tarde]]-Tabela1[[#This Row],[Entrada Tarde]]+Tabela1[[#This Row],[Saída Manhã]]-Tabela1[[#This Row],[Entrada Manhã]]</f>
        <v>0.28888888888888892</v>
      </c>
    </row>
    <row r="10" spans="1:8" x14ac:dyDescent="0.3">
      <c r="A10" s="29">
        <f t="shared" ca="1" si="0"/>
        <v>45405</v>
      </c>
      <c r="B10" s="30">
        <v>0.34861111111111115</v>
      </c>
      <c r="C10" s="30">
        <v>0.48888888888888887</v>
      </c>
      <c r="D10" s="30">
        <v>0.5395833333333333</v>
      </c>
      <c r="E10" s="30">
        <v>0.73402777777777783</v>
      </c>
      <c r="F10" s="30">
        <f>Tabela1[[#This Row],[Saída Tarde]]-Tabela1[[#This Row],[Entrada Tarde]]+Tabela1[[#This Row],[Saída Manhã]]-Tabela1[[#This Row],[Entrada Manhã]]</f>
        <v>0.3347222222222222</v>
      </c>
      <c r="H10" s="35"/>
    </row>
    <row r="11" spans="1:8" x14ac:dyDescent="0.3">
      <c r="A11" s="29">
        <f t="shared" ca="1" si="0"/>
        <v>45406</v>
      </c>
      <c r="B11" s="30">
        <v>0.3520833333333333</v>
      </c>
      <c r="C11" s="30">
        <v>0.48125000000000001</v>
      </c>
      <c r="D11" s="30">
        <v>0.5541666666666667</v>
      </c>
      <c r="E11" s="30">
        <v>0.75486111111111109</v>
      </c>
      <c r="F11" s="30">
        <f>Tabela1[[#This Row],[Saída Tarde]]-Tabela1[[#This Row],[Entrada Tarde]]+Tabela1[[#This Row],[Saída Manhã]]-Tabela1[[#This Row],[Entrada Manhã]]</f>
        <v>0.32986111111111116</v>
      </c>
    </row>
    <row r="12" spans="1:8" x14ac:dyDescent="0.3">
      <c r="A12" s="29">
        <f t="shared" ca="1" si="0"/>
        <v>45407</v>
      </c>
      <c r="B12" s="30">
        <v>0.36180555555555555</v>
      </c>
      <c r="C12" s="30">
        <v>0.47638888888888892</v>
      </c>
      <c r="D12" s="30">
        <v>0.55138888888888882</v>
      </c>
      <c r="E12" s="30">
        <v>0.73055555555555562</v>
      </c>
      <c r="F12" s="30">
        <f>Tabela1[[#This Row],[Saída Tarde]]-Tabela1[[#This Row],[Entrada Tarde]]+Tabela1[[#This Row],[Saída Manhã]]-Tabela1[[#This Row],[Entrada Manhã]]</f>
        <v>0.29375000000000012</v>
      </c>
      <c r="H12" s="35"/>
    </row>
    <row r="13" spans="1:8" x14ac:dyDescent="0.3">
      <c r="A13" s="29">
        <f t="shared" ca="1" si="0"/>
        <v>45408</v>
      </c>
      <c r="B13" s="30">
        <v>0.33611111111111108</v>
      </c>
      <c r="C13" s="30">
        <v>0.4993055555555555</v>
      </c>
      <c r="D13" s="30">
        <v>0.56458333333333333</v>
      </c>
      <c r="E13" s="30">
        <v>0.71388888888888891</v>
      </c>
      <c r="F13" s="30">
        <f>Tabela1[[#This Row],[Saída Tarde]]-Tabela1[[#This Row],[Entrada Tarde]]+Tabela1[[#This Row],[Saída Manhã]]-Tabela1[[#This Row],[Entrada Manhã]]</f>
        <v>0.31249999999999994</v>
      </c>
    </row>
    <row r="14" spans="1:8" x14ac:dyDescent="0.3">
      <c r="A14" s="29">
        <f t="shared" ca="1" si="0"/>
        <v>45409</v>
      </c>
      <c r="B14" s="30">
        <v>0.3347222222222222</v>
      </c>
      <c r="C14" s="30">
        <v>0.53680555555555554</v>
      </c>
      <c r="D14" s="30">
        <v>0.5395833333333333</v>
      </c>
      <c r="E14" s="30">
        <v>0.71111111111111114</v>
      </c>
      <c r="F14" s="30">
        <f>Tabela1[[#This Row],[Saída Tarde]]-Tabela1[[#This Row],[Entrada Tarde]]+Tabela1[[#This Row],[Saída Manhã]]-Tabela1[[#This Row],[Entrada Manhã]]</f>
        <v>0.37361111111111117</v>
      </c>
    </row>
    <row r="15" spans="1:8" x14ac:dyDescent="0.3">
      <c r="A15" s="29">
        <f t="shared" ca="1" si="0"/>
        <v>45410</v>
      </c>
      <c r="B15" s="30">
        <v>0.33333333333333331</v>
      </c>
      <c r="C15" s="30">
        <v>0.49861111111111112</v>
      </c>
      <c r="D15" s="30">
        <v>0.5541666666666667</v>
      </c>
      <c r="E15" s="30">
        <v>0.73402777777777783</v>
      </c>
      <c r="F15" s="30">
        <f>Tabela1[[#This Row],[Saída Tarde]]-Tabela1[[#This Row],[Entrada Tarde]]+Tabela1[[#This Row],[Saída Manhã]]-Tabela1[[#This Row],[Entrada Manhã]]</f>
        <v>0.34513888888888894</v>
      </c>
    </row>
    <row r="16" spans="1:8" x14ac:dyDescent="0.3">
      <c r="A16" s="29">
        <f t="shared" ca="1" si="0"/>
        <v>45411</v>
      </c>
      <c r="B16" s="30">
        <v>0.34513888888888888</v>
      </c>
      <c r="C16" s="30">
        <v>0.48888888888888887</v>
      </c>
      <c r="D16" s="30">
        <v>0.5395833333333333</v>
      </c>
      <c r="E16" s="30">
        <v>0.75486111111111109</v>
      </c>
      <c r="F16" s="30">
        <f>Tabela1[[#This Row],[Saída Tarde]]-Tabela1[[#This Row],[Entrada Tarde]]+Tabela1[[#This Row],[Saída Manhã]]-Tabela1[[#This Row],[Entrada Manhã]]</f>
        <v>0.35902777777777772</v>
      </c>
    </row>
    <row r="17" spans="1:6" x14ac:dyDescent="0.3">
      <c r="A17" s="29">
        <f t="shared" ca="1" si="0"/>
        <v>45412</v>
      </c>
      <c r="B17" s="30">
        <v>0.34236111111111112</v>
      </c>
      <c r="C17" s="30">
        <v>0.51388888888888895</v>
      </c>
      <c r="D17" s="30">
        <v>0.5541666666666667</v>
      </c>
      <c r="E17" s="30">
        <v>0.76527777777777783</v>
      </c>
      <c r="F17" s="30">
        <f>Tabela1[[#This Row],[Saída Tarde]]-Tabela1[[#This Row],[Entrada Tarde]]+Tabela1[[#This Row],[Saída Manhã]]-Tabela1[[#This Row],[Entrada Manhã]]</f>
        <v>0.38263888888888897</v>
      </c>
    </row>
    <row r="18" spans="1:6" x14ac:dyDescent="0.3">
      <c r="A18" s="29">
        <f t="shared" ca="1" si="0"/>
        <v>45413</v>
      </c>
      <c r="B18" s="30">
        <v>0.33819444444444446</v>
      </c>
      <c r="C18" s="30">
        <v>0.51458333333333328</v>
      </c>
      <c r="D18" s="30">
        <v>0.55138888888888882</v>
      </c>
      <c r="E18" s="30">
        <v>0.71388888888888891</v>
      </c>
      <c r="F18" s="30">
        <f>Tabela1[[#This Row],[Saída Tarde]]-Tabela1[[#This Row],[Entrada Tarde]]+Tabela1[[#This Row],[Saída Manhã]]-Tabela1[[#This Row],[Entrada Manhã]]</f>
        <v>0.33888888888888891</v>
      </c>
    </row>
    <row r="19" spans="1:6" x14ac:dyDescent="0.3">
      <c r="A19" s="29">
        <f t="shared" ca="1" si="0"/>
        <v>45414</v>
      </c>
      <c r="B19" s="30">
        <v>0.33611111111111108</v>
      </c>
      <c r="C19" s="30">
        <v>0.5131944444444444</v>
      </c>
      <c r="D19" s="30">
        <v>0.56458333333333333</v>
      </c>
      <c r="E19" s="30">
        <v>0.71111111111111114</v>
      </c>
      <c r="F19" s="30">
        <f>Tabela1[[#This Row],[Saída Tarde]]-Tabela1[[#This Row],[Entrada Tarde]]+Tabela1[[#This Row],[Saída Manhã]]-Tabela1[[#This Row],[Entrada Manhã]]</f>
        <v>0.32361111111111113</v>
      </c>
    </row>
    <row r="20" spans="1:6" x14ac:dyDescent="0.3">
      <c r="A20" s="29">
        <f t="shared" ca="1" si="0"/>
        <v>45415</v>
      </c>
      <c r="B20" s="30">
        <v>0.34791666666666665</v>
      </c>
      <c r="C20" s="30">
        <v>0.50972222222222219</v>
      </c>
      <c r="D20" s="30">
        <v>0.5395833333333333</v>
      </c>
      <c r="E20" s="30">
        <v>0.73402777777777783</v>
      </c>
      <c r="F20" s="30">
        <f>Tabela1[[#This Row],[Saída Tarde]]-Tabela1[[#This Row],[Entrada Tarde]]+Tabela1[[#This Row],[Saída Manhã]]-Tabela1[[#This Row],[Entrada Manhã]]</f>
        <v>0.35625000000000007</v>
      </c>
    </row>
    <row r="21" spans="1:6" x14ac:dyDescent="0.3">
      <c r="A21" s="29">
        <f t="shared" ca="1" si="0"/>
        <v>45416</v>
      </c>
      <c r="B21" s="30">
        <v>0.36249999999999999</v>
      </c>
      <c r="C21" s="30">
        <v>0.48125000000000001</v>
      </c>
      <c r="D21" s="30">
        <v>0.5541666666666667</v>
      </c>
      <c r="E21" s="30">
        <v>0.75486111111111109</v>
      </c>
      <c r="F21" s="30">
        <f>Tabela1[[#This Row],[Saída Tarde]]-Tabela1[[#This Row],[Entrada Tarde]]+Tabela1[[#This Row],[Saída Manhã]]-Tabela1[[#This Row],[Entrada Manhã]]</f>
        <v>0.31944444444444448</v>
      </c>
    </row>
    <row r="22" spans="1:6" x14ac:dyDescent="0.3">
      <c r="A22" s="29">
        <f t="shared" ca="1" si="0"/>
        <v>45417</v>
      </c>
      <c r="B22" s="30">
        <v>0.35625000000000001</v>
      </c>
      <c r="C22" s="30">
        <v>0.47638888888888892</v>
      </c>
      <c r="D22" s="30">
        <v>0.55138888888888882</v>
      </c>
      <c r="E22" s="30">
        <v>0.76527777777777783</v>
      </c>
      <c r="F22" s="30">
        <f>Tabela1[[#This Row],[Saída Tarde]]-Tabela1[[#This Row],[Entrada Tarde]]+Tabela1[[#This Row],[Saída Manhã]]-Tabela1[[#This Row],[Entrada Manhã]]</f>
        <v>0.33402777777777798</v>
      </c>
    </row>
    <row r="23" spans="1:6" x14ac:dyDescent="0.3">
      <c r="A23" s="29">
        <f t="shared" ca="1" si="0"/>
        <v>45418</v>
      </c>
      <c r="B23" s="30">
        <v>0.34861111111111115</v>
      </c>
      <c r="C23" s="30">
        <v>0.4993055555555555</v>
      </c>
      <c r="D23" s="30">
        <v>0.55138888888888882</v>
      </c>
      <c r="E23" s="30">
        <v>0.75486111111111109</v>
      </c>
      <c r="F23" s="30">
        <f>Tabela1[[#This Row],[Saída Tarde]]-Tabela1[[#This Row],[Entrada Tarde]]+Tabela1[[#This Row],[Saída Manhã]]-Tabela1[[#This Row],[Entrada Manhã]]</f>
        <v>0.35416666666666657</v>
      </c>
    </row>
    <row r="24" spans="1:6" x14ac:dyDescent="0.3">
      <c r="A24" s="29">
        <f t="shared" ca="1" si="0"/>
        <v>45419</v>
      </c>
      <c r="B24" s="30">
        <v>0.3520833333333333</v>
      </c>
      <c r="C24" s="30">
        <v>0.53680555555555554</v>
      </c>
      <c r="D24" s="30">
        <v>0.56458333333333333</v>
      </c>
      <c r="E24" s="30">
        <v>0.76527777777777783</v>
      </c>
      <c r="F24" s="30">
        <f>Tabela1[[#This Row],[Saída Tarde]]-Tabela1[[#This Row],[Entrada Tarde]]+Tabela1[[#This Row],[Saída Manhã]]-Tabela1[[#This Row],[Entrada Manhã]]</f>
        <v>0.38541666666666674</v>
      </c>
    </row>
    <row r="25" spans="1:6" x14ac:dyDescent="0.3">
      <c r="A25" s="29">
        <f t="shared" ca="1" si="0"/>
        <v>45420</v>
      </c>
      <c r="B25" s="30">
        <v>0.36180555555555555</v>
      </c>
      <c r="C25" s="30">
        <v>0.49861111111111112</v>
      </c>
      <c r="D25" s="30">
        <v>0.5395833333333333</v>
      </c>
      <c r="E25" s="30">
        <v>0.71388888888888891</v>
      </c>
      <c r="F25" s="30">
        <f>Tabela1[[#This Row],[Saída Tarde]]-Tabela1[[#This Row],[Entrada Tarde]]+Tabela1[[#This Row],[Saída Manhã]]-Tabela1[[#This Row],[Entrada Manhã]]</f>
        <v>0.31111111111111117</v>
      </c>
    </row>
    <row r="26" spans="1:6" x14ac:dyDescent="0.3">
      <c r="A26" s="29">
        <f t="shared" ca="1" si="0"/>
        <v>45421</v>
      </c>
      <c r="B26" s="30">
        <v>0.33611111111111108</v>
      </c>
      <c r="C26" s="30">
        <v>0.48888888888888887</v>
      </c>
      <c r="D26" s="30">
        <v>0.5541666666666667</v>
      </c>
      <c r="E26" s="30">
        <v>0.71111111111111114</v>
      </c>
      <c r="F26" s="30">
        <f>Tabela1[[#This Row],[Saída Tarde]]-Tabela1[[#This Row],[Entrada Tarde]]+Tabela1[[#This Row],[Saída Manhã]]-Tabela1[[#This Row],[Entrada Manhã]]</f>
        <v>0.30972222222222218</v>
      </c>
    </row>
    <row r="27" spans="1:6" x14ac:dyDescent="0.3">
      <c r="A27" s="29">
        <f t="shared" ca="1" si="0"/>
        <v>45422</v>
      </c>
      <c r="B27" s="30">
        <v>0.3347222222222222</v>
      </c>
      <c r="C27" s="30">
        <v>0.51388888888888895</v>
      </c>
      <c r="D27" s="30">
        <v>0.59583333333333299</v>
      </c>
      <c r="E27" s="30">
        <v>0.73402777777777783</v>
      </c>
      <c r="F27" s="30">
        <f>Tabela1[[#This Row],[Saída Tarde]]-Tabela1[[#This Row],[Entrada Tarde]]+Tabela1[[#This Row],[Saída Manhã]]-Tabela1[[#This Row],[Entrada Manhã]]</f>
        <v>0.31736111111111159</v>
      </c>
    </row>
    <row r="28" spans="1:6" x14ac:dyDescent="0.3">
      <c r="A28" s="12" t="s">
        <v>14</v>
      </c>
      <c r="B28" s="12"/>
      <c r="C28" s="12"/>
      <c r="D28" s="12"/>
      <c r="F28" s="31">
        <f>SUBTOTAL(9,Tabela1[Total Horas])</f>
        <v>8.8402777777777786</v>
      </c>
    </row>
    <row r="31" spans="1:6" x14ac:dyDescent="0.3">
      <c r="E31" s="3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3"/>
  <dimension ref="A1:H26"/>
  <sheetViews>
    <sheetView tabSelected="1" topLeftCell="A13" workbookViewId="0">
      <selection activeCell="H23" sqref="H23"/>
    </sheetView>
  </sheetViews>
  <sheetFormatPr defaultRowHeight="14.4" x14ac:dyDescent="0.3"/>
  <cols>
    <col min="1" max="1" width="17.33203125" bestFit="1" customWidth="1"/>
    <col min="2" max="2" width="23.109375" bestFit="1" customWidth="1"/>
    <col min="3" max="5" width="10.44140625" customWidth="1"/>
  </cols>
  <sheetData>
    <row r="1" spans="1:5" x14ac:dyDescent="0.3">
      <c r="A1" t="s">
        <v>73</v>
      </c>
      <c r="B1" t="s">
        <v>74</v>
      </c>
      <c r="C1" s="32" t="s">
        <v>75</v>
      </c>
      <c r="D1" t="s">
        <v>97</v>
      </c>
      <c r="E1" t="s">
        <v>98</v>
      </c>
    </row>
    <row r="2" spans="1:5" x14ac:dyDescent="0.3">
      <c r="A2" s="33" t="s">
        <v>80</v>
      </c>
      <c r="B2" s="34">
        <v>23131.866516203703</v>
      </c>
      <c r="C2">
        <f>DAY(Aniversáriantes[[#This Row],[Nascimento]])</f>
        <v>30</v>
      </c>
      <c r="D2">
        <f>MONTH(Aniversáriantes[[#This Row],[Nascimento]])</f>
        <v>4</v>
      </c>
      <c r="E2">
        <f>YEAR(Aniversáriantes[[#This Row],[Nascimento]])</f>
        <v>1963</v>
      </c>
    </row>
    <row r="3" spans="1:5" x14ac:dyDescent="0.3">
      <c r="A3" s="33" t="s">
        <v>82</v>
      </c>
      <c r="B3" s="34">
        <v>33999.367372685185</v>
      </c>
      <c r="C3">
        <f>DAY(Aniversáriantes[[#This Row],[Nascimento]])</f>
        <v>30</v>
      </c>
      <c r="D3">
        <f>MONTH(Aniversáriantes[[#This Row],[Nascimento]])</f>
        <v>1</v>
      </c>
      <c r="E3">
        <f>YEAR(Aniversáriantes[[#This Row],[Nascimento]])</f>
        <v>1993</v>
      </c>
    </row>
    <row r="4" spans="1:5" x14ac:dyDescent="0.3">
      <c r="A4" s="33" t="s">
        <v>77</v>
      </c>
      <c r="B4" s="34">
        <v>29340.900960648149</v>
      </c>
      <c r="C4">
        <f>DAY(Aniversáriantes[[#This Row],[Nascimento]])</f>
        <v>29</v>
      </c>
      <c r="D4">
        <f>MONTH(Aniversáriantes[[#This Row],[Nascimento]])</f>
        <v>4</v>
      </c>
      <c r="E4">
        <f>YEAR(Aniversáriantes[[#This Row],[Nascimento]])</f>
        <v>1980</v>
      </c>
    </row>
    <row r="5" spans="1:5" x14ac:dyDescent="0.3">
      <c r="A5" s="33" t="s">
        <v>83</v>
      </c>
      <c r="B5" s="34">
        <v>29792.137673611112</v>
      </c>
      <c r="C5">
        <f>DAY(Aniversáriantes[[#This Row],[Nascimento]])</f>
        <v>25</v>
      </c>
      <c r="D5">
        <f>MONTH(Aniversáriantes[[#This Row],[Nascimento]])</f>
        <v>7</v>
      </c>
      <c r="E5">
        <f>YEAR(Aniversáriantes[[#This Row],[Nascimento]])</f>
        <v>1981</v>
      </c>
    </row>
    <row r="6" spans="1:5" x14ac:dyDescent="0.3">
      <c r="A6" s="33" t="s">
        <v>88</v>
      </c>
      <c r="B6" s="34">
        <v>22671.239780092594</v>
      </c>
      <c r="C6">
        <f>DAY(Aniversáriantes[[#This Row],[Nascimento]])</f>
        <v>25</v>
      </c>
      <c r="D6">
        <f>MONTH(Aniversáriantes[[#This Row],[Nascimento]])</f>
        <v>1</v>
      </c>
      <c r="E6">
        <f>YEAR(Aniversáriantes[[#This Row],[Nascimento]])</f>
        <v>1962</v>
      </c>
    </row>
    <row r="7" spans="1:5" x14ac:dyDescent="0.3">
      <c r="A7" s="33" t="s">
        <v>18</v>
      </c>
      <c r="B7" s="34">
        <v>33779.173576388886</v>
      </c>
      <c r="C7">
        <f>DAY(Aniversáriantes[[#This Row],[Nascimento]])</f>
        <v>24</v>
      </c>
      <c r="D7">
        <f>MONTH(Aniversáriantes[[#This Row],[Nascimento]])</f>
        <v>6</v>
      </c>
      <c r="E7">
        <f>YEAR(Aniversáriantes[[#This Row],[Nascimento]])</f>
        <v>1992</v>
      </c>
    </row>
    <row r="8" spans="1:5" x14ac:dyDescent="0.3">
      <c r="A8" s="33" t="s">
        <v>15</v>
      </c>
      <c r="B8" s="34">
        <v>26503.226817129631</v>
      </c>
      <c r="C8">
        <f>DAY(Aniversáriantes[[#This Row],[Nascimento]])</f>
        <v>23</v>
      </c>
      <c r="D8">
        <f>MONTH(Aniversáriantes[[#This Row],[Nascimento]])</f>
        <v>7</v>
      </c>
      <c r="E8">
        <f>YEAR(Aniversáriantes[[#This Row],[Nascimento]])</f>
        <v>1972</v>
      </c>
    </row>
    <row r="9" spans="1:5" x14ac:dyDescent="0.3">
      <c r="A9" s="33" t="s">
        <v>17</v>
      </c>
      <c r="B9" s="34">
        <v>19471.79886574074</v>
      </c>
      <c r="C9">
        <f>DAY(Aniversáriantes[[#This Row],[Nascimento]])</f>
        <v>22</v>
      </c>
      <c r="D9">
        <f>MONTH(Aniversáriantes[[#This Row],[Nascimento]])</f>
        <v>4</v>
      </c>
      <c r="E9">
        <f>YEAR(Aniversáriantes[[#This Row],[Nascimento]])</f>
        <v>1953</v>
      </c>
    </row>
    <row r="10" spans="1:5" x14ac:dyDescent="0.3">
      <c r="A10" s="33" t="s">
        <v>22</v>
      </c>
      <c r="B10" s="34">
        <v>21115.785567129631</v>
      </c>
      <c r="C10">
        <f>DAY(Aniversáriantes[[#This Row],[Nascimento]])</f>
        <v>22</v>
      </c>
      <c r="D10">
        <f>MONTH(Aniversáriantes[[#This Row],[Nascimento]])</f>
        <v>10</v>
      </c>
      <c r="E10">
        <f>YEAR(Aniversáriantes[[#This Row],[Nascimento]])</f>
        <v>1957</v>
      </c>
    </row>
    <row r="11" spans="1:5" x14ac:dyDescent="0.3">
      <c r="A11" s="33" t="s">
        <v>23</v>
      </c>
      <c r="B11" s="34">
        <v>32284.150671296295</v>
      </c>
      <c r="C11">
        <f>DAY(Aniversáriantes[[#This Row],[Nascimento]])</f>
        <v>21</v>
      </c>
      <c r="D11">
        <f>MONTH(Aniversáriantes[[#This Row],[Nascimento]])</f>
        <v>5</v>
      </c>
      <c r="E11">
        <f>YEAR(Aniversáriantes[[#This Row],[Nascimento]])</f>
        <v>1988</v>
      </c>
    </row>
    <row r="12" spans="1:5" x14ac:dyDescent="0.3">
      <c r="A12" s="33" t="s">
        <v>81</v>
      </c>
      <c r="B12" s="34">
        <v>20321.661689814813</v>
      </c>
      <c r="C12">
        <f>DAY(Aniversáriantes[[#This Row],[Nascimento]])</f>
        <v>20</v>
      </c>
      <c r="D12">
        <f>MONTH(Aniversáriantes[[#This Row],[Nascimento]])</f>
        <v>8</v>
      </c>
      <c r="E12">
        <f>YEAR(Aniversáriantes[[#This Row],[Nascimento]])</f>
        <v>1955</v>
      </c>
    </row>
    <row r="13" spans="1:5" x14ac:dyDescent="0.3">
      <c r="A13" s="33" t="s">
        <v>24</v>
      </c>
      <c r="B13" s="34">
        <v>29450.732870370372</v>
      </c>
      <c r="C13">
        <f>DAY(Aniversáriantes[[#This Row],[Nascimento]])</f>
        <v>17</v>
      </c>
      <c r="D13">
        <f>MONTH(Aniversáriantes[[#This Row],[Nascimento]])</f>
        <v>8</v>
      </c>
      <c r="E13">
        <f>YEAR(Aniversáriantes[[#This Row],[Nascimento]])</f>
        <v>1980</v>
      </c>
    </row>
    <row r="14" spans="1:5" x14ac:dyDescent="0.3">
      <c r="A14" s="33" t="s">
        <v>19</v>
      </c>
      <c r="B14" s="34">
        <v>24396.411886574075</v>
      </c>
      <c r="C14">
        <f>DAY(Aniversáriantes[[#This Row],[Nascimento]])</f>
        <v>16</v>
      </c>
      <c r="D14">
        <f>MONTH(Aniversáriantes[[#This Row],[Nascimento]])</f>
        <v>10</v>
      </c>
      <c r="E14">
        <f>YEAR(Aniversáriantes[[#This Row],[Nascimento]])</f>
        <v>1966</v>
      </c>
    </row>
    <row r="15" spans="1:5" x14ac:dyDescent="0.3">
      <c r="A15" s="33" t="s">
        <v>20</v>
      </c>
      <c r="B15" s="34">
        <v>30726.713506944445</v>
      </c>
      <c r="C15">
        <f>DAY(Aniversáriantes[[#This Row],[Nascimento]])</f>
        <v>14</v>
      </c>
      <c r="D15">
        <f>MONTH(Aniversáriantes[[#This Row],[Nascimento]])</f>
        <v>2</v>
      </c>
      <c r="E15">
        <f>YEAR(Aniversáriantes[[#This Row],[Nascimento]])</f>
        <v>1984</v>
      </c>
    </row>
    <row r="16" spans="1:5" x14ac:dyDescent="0.3">
      <c r="A16" s="33" t="s">
        <v>25</v>
      </c>
      <c r="B16" s="34">
        <v>25489.297754629628</v>
      </c>
      <c r="C16">
        <f>DAY(Aniversáriantes[[#This Row],[Nascimento]])</f>
        <v>13</v>
      </c>
      <c r="D16">
        <f>MONTH(Aniversáriantes[[#This Row],[Nascimento]])</f>
        <v>10</v>
      </c>
      <c r="E16">
        <f>YEAR(Aniversáriantes[[#This Row],[Nascimento]])</f>
        <v>1969</v>
      </c>
    </row>
    <row r="17" spans="1:8" x14ac:dyDescent="0.3">
      <c r="A17" s="33" t="s">
        <v>76</v>
      </c>
      <c r="B17" s="34">
        <v>25335.390636574073</v>
      </c>
      <c r="C17">
        <f>DAY(Aniversáriantes[[#This Row],[Nascimento]])</f>
        <v>12</v>
      </c>
      <c r="D17">
        <f>MONTH(Aniversáriantes[[#This Row],[Nascimento]])</f>
        <v>5</v>
      </c>
      <c r="E17">
        <f>YEAR(Aniversáriantes[[#This Row],[Nascimento]])</f>
        <v>1969</v>
      </c>
    </row>
    <row r="18" spans="1:8" x14ac:dyDescent="0.3">
      <c r="A18" s="33" t="s">
        <v>86</v>
      </c>
      <c r="B18" s="34">
        <v>28014.10258101852</v>
      </c>
      <c r="C18">
        <f>DAY(Aniversáriantes[[#This Row],[Nascimento]])</f>
        <v>11</v>
      </c>
      <c r="D18">
        <f>MONTH(Aniversáriantes[[#This Row],[Nascimento]])</f>
        <v>9</v>
      </c>
      <c r="E18">
        <f>YEAR(Aniversáriantes[[#This Row],[Nascimento]])</f>
        <v>1976</v>
      </c>
    </row>
    <row r="19" spans="1:8" x14ac:dyDescent="0.3">
      <c r="A19" s="33" t="s">
        <v>89</v>
      </c>
      <c r="B19" s="34">
        <v>18973.489085648147</v>
      </c>
      <c r="C19">
        <f>DAY(Aniversáriantes[[#This Row],[Nascimento]])</f>
        <v>11</v>
      </c>
      <c r="D19">
        <f>MONTH(Aniversáriantes[[#This Row],[Nascimento]])</f>
        <v>12</v>
      </c>
      <c r="E19">
        <f>YEAR(Aniversáriantes[[#This Row],[Nascimento]])</f>
        <v>1951</v>
      </c>
    </row>
    <row r="20" spans="1:8" x14ac:dyDescent="0.3">
      <c r="A20" s="33" t="s">
        <v>21</v>
      </c>
      <c r="B20" s="34">
        <v>34402.407627314817</v>
      </c>
      <c r="C20">
        <f>DAY(Aniversáriantes[[#This Row],[Nascimento]])</f>
        <v>9</v>
      </c>
      <c r="D20">
        <f>MONTH(Aniversáriantes[[#This Row],[Nascimento]])</f>
        <v>3</v>
      </c>
      <c r="E20">
        <f>YEAR(Aniversáriantes[[#This Row],[Nascimento]])</f>
        <v>1994</v>
      </c>
    </row>
    <row r="21" spans="1:8" x14ac:dyDescent="0.3">
      <c r="A21" s="33" t="s">
        <v>79</v>
      </c>
      <c r="B21" s="34">
        <v>19001.477974537036</v>
      </c>
      <c r="C21">
        <f>DAY(Aniversáriantes[[#This Row],[Nascimento]])</f>
        <v>8</v>
      </c>
      <c r="D21">
        <f>MONTH(Aniversáriantes[[#This Row],[Nascimento]])</f>
        <v>1</v>
      </c>
      <c r="E21">
        <f>YEAR(Aniversáriantes[[#This Row],[Nascimento]])</f>
        <v>1952</v>
      </c>
    </row>
    <row r="22" spans="1:8" x14ac:dyDescent="0.3">
      <c r="A22" s="33" t="s">
        <v>78</v>
      </c>
      <c r="B22" s="34">
        <v>32423.573935185184</v>
      </c>
      <c r="C22">
        <f>DAY(Aniversáriantes[[#This Row],[Nascimento]])</f>
        <v>7</v>
      </c>
      <c r="D22">
        <f>MONTH(Aniversáriantes[[#This Row],[Nascimento]])</f>
        <v>10</v>
      </c>
      <c r="E22">
        <f>YEAR(Aniversáriantes[[#This Row],[Nascimento]])</f>
        <v>1988</v>
      </c>
    </row>
    <row r="23" spans="1:8" x14ac:dyDescent="0.3">
      <c r="A23" s="33" t="s">
        <v>84</v>
      </c>
      <c r="B23" s="34">
        <v>18390.641145833335</v>
      </c>
      <c r="C23">
        <f>DAY(Aniversáriantes[[#This Row],[Nascimento]])</f>
        <v>7</v>
      </c>
      <c r="D23">
        <f>MONTH(Aniversáriantes[[#This Row],[Nascimento]])</f>
        <v>5</v>
      </c>
      <c r="E23">
        <f>YEAR(Aniversáriantes[[#This Row],[Nascimento]])</f>
        <v>1950</v>
      </c>
      <c r="H23" s="37"/>
    </row>
    <row r="24" spans="1:8" x14ac:dyDescent="0.3">
      <c r="A24" s="33" t="s">
        <v>87</v>
      </c>
      <c r="B24" s="34">
        <v>30410.570324074073</v>
      </c>
      <c r="C24">
        <f>DAY(Aniversáriantes[[#This Row],[Nascimento]])</f>
        <v>4</v>
      </c>
      <c r="D24">
        <f>MONTH(Aniversáriantes[[#This Row],[Nascimento]])</f>
        <v>4</v>
      </c>
      <c r="E24">
        <f>YEAR(Aniversáriantes[[#This Row],[Nascimento]])</f>
        <v>1983</v>
      </c>
    </row>
    <row r="25" spans="1:8" x14ac:dyDescent="0.3">
      <c r="A25" s="33" t="s">
        <v>16</v>
      </c>
      <c r="B25" s="34">
        <v>29222.499282407407</v>
      </c>
      <c r="C25">
        <f>DAY(Aniversáriantes[[#This Row],[Nascimento]])</f>
        <v>2</v>
      </c>
      <c r="D25">
        <f>MONTH(Aniversáriantes[[#This Row],[Nascimento]])</f>
        <v>1</v>
      </c>
      <c r="E25">
        <f>YEAR(Aniversáriantes[[#This Row],[Nascimento]])</f>
        <v>1980</v>
      </c>
    </row>
    <row r="26" spans="1:8" x14ac:dyDescent="0.3">
      <c r="A26" s="33" t="s">
        <v>85</v>
      </c>
      <c r="B26" s="34">
        <v>29037.920555555556</v>
      </c>
      <c r="C26">
        <f>DAY(Aniversáriantes[[#This Row],[Nascimento]])</f>
        <v>1</v>
      </c>
      <c r="D26">
        <f>MONTH(Aniversáriantes[[#This Row],[Nascimento]])</f>
        <v>7</v>
      </c>
      <c r="E26">
        <f>YEAR(Aniversáriantes[[#This Row],[Nascimento]])</f>
        <v>1979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SE</vt:lpstr>
      <vt:lpstr>SE_E</vt:lpstr>
      <vt:lpstr>SE_OU</vt:lpstr>
      <vt:lpstr>CodigoPais</vt:lpstr>
      <vt:lpstr>DATAS</vt:lpstr>
      <vt:lpstr>DiasNascimento</vt:lpstr>
      <vt:lpstr>ABS</vt:lpstr>
      <vt:lpstr>Hoje</vt:lpstr>
      <vt:lpstr>DIA.DA.SEMANA</vt:lpstr>
      <vt:lpstr>HORA</vt:lpstr>
      <vt:lpstr>DIA_MES_ANO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Diego Maia Fernandes - 12523169668</cp:lastModifiedBy>
  <dcterms:created xsi:type="dcterms:W3CDTF">2015-04-05T22:42:27Z</dcterms:created>
  <dcterms:modified xsi:type="dcterms:W3CDTF">2024-04-15T18:23:16Z</dcterms:modified>
</cp:coreProperties>
</file>