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on\Documents\GitHub\sena\Actividades\emprendimiento\"/>
    </mc:Choice>
  </mc:AlternateContent>
  <xr:revisionPtr revIDLastSave="0" documentId="13_ncr:1_{55CEACF7-60E4-4330-B202-F83DF60FFB71}" xr6:coauthVersionLast="47" xr6:coauthVersionMax="47" xr10:uidLastSave="{00000000-0000-0000-0000-000000000000}"/>
  <bookViews>
    <workbookView xWindow="-120" yWindow="480" windowWidth="20730" windowHeight="11160" firstSheet="1" activeTab="2" xr2:uid="{514531DA-1B73-48DE-89F9-410146E98585}"/>
  </bookViews>
  <sheets>
    <sheet name="Plan de negocio " sheetId="1" r:id="rId1"/>
    <sheet name="Presupuesto de personal " sheetId="3" r:id="rId2"/>
    <sheet name="Gastos " sheetId="4" r:id="rId3"/>
    <sheet name="Ventas x trimestre " sheetId="2" r:id="rId4"/>
    <sheet name="Activos del negocio " sheetId="5" r:id="rId5"/>
    <sheet name="Capital para el negocio " sheetId="6" r:id="rId6"/>
    <sheet name="Flujo de caja 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7" l="1"/>
  <c r="A18" i="7"/>
  <c r="A12" i="7"/>
  <c r="C5" i="7"/>
  <c r="C7" i="7"/>
  <c r="B18" i="7"/>
  <c r="C18" i="7"/>
  <c r="B4" i="7"/>
  <c r="B12" i="7"/>
  <c r="D9" i="3"/>
  <c r="H9" i="3" s="1"/>
  <c r="I9" i="3" s="1"/>
  <c r="D8" i="3"/>
  <c r="H8" i="3" s="1"/>
  <c r="I8" i="3" s="1"/>
  <c r="D7" i="3"/>
  <c r="H7" i="3" s="1"/>
  <c r="I7" i="3" s="1"/>
  <c r="D10" i="3"/>
  <c r="H10" i="3" s="1"/>
  <c r="I10" i="3" s="1"/>
  <c r="E9" i="3"/>
  <c r="F9" i="3"/>
  <c r="G9" i="3"/>
  <c r="J9" i="3"/>
  <c r="E10" i="3"/>
  <c r="F10" i="3"/>
  <c r="G10" i="3"/>
  <c r="J10" i="3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5" i="5"/>
  <c r="D4" i="5"/>
  <c r="D27" i="5"/>
  <c r="F20" i="2"/>
  <c r="F21" i="2"/>
  <c r="F22" i="2"/>
  <c r="F23" i="2"/>
  <c r="F24" i="2"/>
  <c r="F25" i="2"/>
  <c r="F26" i="2"/>
  <c r="F27" i="2"/>
  <c r="F28" i="2"/>
  <c r="F27" i="4"/>
  <c r="F20" i="4"/>
  <c r="F12" i="4"/>
  <c r="F13" i="4"/>
  <c r="J8" i="3"/>
  <c r="J7" i="3"/>
  <c r="G8" i="3"/>
  <c r="G7" i="3"/>
  <c r="F8" i="3"/>
  <c r="F7" i="3"/>
  <c r="E8" i="3"/>
  <c r="E7" i="3"/>
  <c r="E6" i="4"/>
  <c r="F26" i="4"/>
  <c r="F19" i="4"/>
  <c r="B6" i="6"/>
  <c r="E5" i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6" i="2"/>
  <c r="C12" i="7" l="1"/>
  <c r="D7" i="7"/>
  <c r="E7" i="7"/>
  <c r="K10" i="3"/>
  <c r="K9" i="3"/>
  <c r="F29" i="2"/>
  <c r="K8" i="3"/>
  <c r="K7" i="3"/>
  <c r="K11" i="3" l="1"/>
</calcChain>
</file>

<file path=xl/sharedStrings.xml><?xml version="1.0" encoding="utf-8"?>
<sst xmlns="http://schemas.openxmlformats.org/spreadsheetml/2006/main" count="208" uniqueCount="121">
  <si>
    <t xml:space="preserve">productos </t>
  </si>
  <si>
    <t xml:space="preserve">proyección </t>
  </si>
  <si>
    <t xml:space="preserve">fecha inicio </t>
  </si>
  <si>
    <t xml:space="preserve">margen de ganancias   </t>
  </si>
  <si>
    <t xml:space="preserve">precio inicial del producto  </t>
  </si>
  <si>
    <t xml:space="preserve">incremento fijo  anual de producto </t>
  </si>
  <si>
    <t xml:space="preserve">fecha </t>
  </si>
  <si>
    <t>producto</t>
  </si>
  <si>
    <t xml:space="preserve">precio unidad </t>
  </si>
  <si>
    <t>trimestre 1</t>
  </si>
  <si>
    <t xml:space="preserve">unidades  vendidas </t>
  </si>
  <si>
    <t xml:space="preserve">total x producto </t>
  </si>
  <si>
    <t>total ventas trimestre 1</t>
  </si>
  <si>
    <t xml:space="preserve"> </t>
  </si>
  <si>
    <t xml:space="preserve">Presupuesto de personal </t>
  </si>
  <si>
    <t>Nomina</t>
  </si>
  <si>
    <t>cargo</t>
  </si>
  <si>
    <t>descripcion</t>
  </si>
  <si>
    <t xml:space="preserve">auxilio transporte </t>
  </si>
  <si>
    <t xml:space="preserve">aporte salud </t>
  </si>
  <si>
    <t xml:space="preserve">aporte pensión </t>
  </si>
  <si>
    <t>cesantias</t>
  </si>
  <si>
    <t>vacaciones</t>
  </si>
  <si>
    <t xml:space="preserve">neto a pagar </t>
  </si>
  <si>
    <t xml:space="preserve">gastos de administración </t>
  </si>
  <si>
    <t>fecha</t>
  </si>
  <si>
    <t>valor</t>
  </si>
  <si>
    <t>arriendo</t>
  </si>
  <si>
    <t>servicios publicos</t>
  </si>
  <si>
    <t>mantenimiento</t>
  </si>
  <si>
    <t xml:space="preserve">Plan  de negocio  </t>
  </si>
  <si>
    <t xml:space="preserve">nombre empleado </t>
  </si>
  <si>
    <t>salario basico</t>
  </si>
  <si>
    <t xml:space="preserve">prima de servicios </t>
  </si>
  <si>
    <t xml:space="preserve">intereses sobre cesantías </t>
  </si>
  <si>
    <t xml:space="preserve">total nomina mensual  de personal </t>
  </si>
  <si>
    <t xml:space="preserve">total gastos mensual </t>
  </si>
  <si>
    <t xml:space="preserve">mensual </t>
  </si>
  <si>
    <t xml:space="preserve">activos necesarios para el emprendimiento </t>
  </si>
  <si>
    <t>cantidad</t>
  </si>
  <si>
    <t>computador</t>
  </si>
  <si>
    <t>telefono</t>
  </si>
  <si>
    <t xml:space="preserve">sillas </t>
  </si>
  <si>
    <t>impresora</t>
  </si>
  <si>
    <t xml:space="preserve">total activos </t>
  </si>
  <si>
    <t xml:space="preserve">capital para inicio de negocio </t>
  </si>
  <si>
    <t>socios</t>
  </si>
  <si>
    <t>aporte</t>
  </si>
  <si>
    <t xml:space="preserve">total capital </t>
  </si>
  <si>
    <t>entradas</t>
  </si>
  <si>
    <t>salidas</t>
  </si>
  <si>
    <t>total</t>
  </si>
  <si>
    <t xml:space="preserve">variable mensual </t>
  </si>
  <si>
    <t>flujo neto trimestre 1</t>
  </si>
  <si>
    <t xml:space="preserve">gastos de transporte de mercancía  </t>
  </si>
  <si>
    <t>intermunicipal</t>
  </si>
  <si>
    <t xml:space="preserve">valor x viaje </t>
  </si>
  <si>
    <t>enero 2023</t>
  </si>
  <si>
    <t>febrero  2023</t>
  </si>
  <si>
    <t>marzo  2023</t>
  </si>
  <si>
    <t xml:space="preserve">viajes hechos </t>
  </si>
  <si>
    <t xml:space="preserve">total gastos viaje  </t>
  </si>
  <si>
    <t>valor total viajes</t>
  </si>
  <si>
    <t xml:space="preserve">total gastos viaje </t>
  </si>
  <si>
    <t xml:space="preserve">gastos transportes de mercancías </t>
  </si>
  <si>
    <t xml:space="preserve">total gastos </t>
  </si>
  <si>
    <t xml:space="preserve">total ganancias </t>
  </si>
  <si>
    <t xml:space="preserve">saldo final de efectivo </t>
  </si>
  <si>
    <t xml:space="preserve">saldo inicial </t>
  </si>
  <si>
    <t xml:space="preserve">flujo neto del trimestre </t>
  </si>
  <si>
    <t xml:space="preserve">flujo  de efectivo </t>
  </si>
  <si>
    <t xml:space="preserve">flujo neto  </t>
  </si>
  <si>
    <t xml:space="preserve">costo total  </t>
  </si>
  <si>
    <t xml:space="preserve">costos variables  </t>
  </si>
  <si>
    <t>2023-2028</t>
  </si>
  <si>
    <t xml:space="preserve"> ventas por trimestres </t>
  </si>
  <si>
    <t>Diego Mesa</t>
  </si>
  <si>
    <t>PhotoBook</t>
  </si>
  <si>
    <t>Album Personalizado</t>
  </si>
  <si>
    <t>Estudio 15*22</t>
  </si>
  <si>
    <t>Estudio 20*30</t>
  </si>
  <si>
    <t>Foto 30*40</t>
  </si>
  <si>
    <t>Foto 40*60</t>
  </si>
  <si>
    <t>Foto 50*70</t>
  </si>
  <si>
    <t>Foto 60*80</t>
  </si>
  <si>
    <t>Retablo 15*22</t>
  </si>
  <si>
    <t>Retablo 20*30</t>
  </si>
  <si>
    <t>Retablo 30*40</t>
  </si>
  <si>
    <t>Retablo 40*60</t>
  </si>
  <si>
    <t>Retablo 50*70</t>
  </si>
  <si>
    <t>Retablo 60*80</t>
  </si>
  <si>
    <t>Mug</t>
  </si>
  <si>
    <t>Cojin</t>
  </si>
  <si>
    <t>Lapicero</t>
  </si>
  <si>
    <t>Llavero</t>
  </si>
  <si>
    <t>Cuaderno</t>
  </si>
  <si>
    <t>Impresion 10*15 mas de 10</t>
  </si>
  <si>
    <t>Impresion 10*15 menos de 10</t>
  </si>
  <si>
    <t>Impresion 15*22 mas de 10</t>
  </si>
  <si>
    <t>Impresion 15*22 menos de 10</t>
  </si>
  <si>
    <t>Impresion 20*30 mas de 10</t>
  </si>
  <si>
    <t>Impresion 20*30 menos de 10</t>
  </si>
  <si>
    <t>Urbano</t>
  </si>
  <si>
    <t>Camara</t>
  </si>
  <si>
    <t>luces</t>
  </si>
  <si>
    <t>Tripodes</t>
  </si>
  <si>
    <t>mesa</t>
  </si>
  <si>
    <t>Bombillos</t>
  </si>
  <si>
    <t xml:space="preserve">Regleta </t>
  </si>
  <si>
    <t>Accesorios</t>
  </si>
  <si>
    <t>Trajes</t>
  </si>
  <si>
    <t>Aviso</t>
  </si>
  <si>
    <t>escritorio</t>
  </si>
  <si>
    <t>Total</t>
  </si>
  <si>
    <t>Pendom</t>
  </si>
  <si>
    <t>Maria Castaño</t>
  </si>
  <si>
    <t>Desarrollador</t>
  </si>
  <si>
    <t>Fotografa</t>
  </si>
  <si>
    <t>Diego Castaño</t>
  </si>
  <si>
    <t>Mensajero</t>
  </si>
  <si>
    <t>Aide Castaño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</si>
</sst>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\ #,##0;[Red]\-&quot;$&quot;\ #,##0"/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165" formatCode="_-[$$-240A]\ * #,##0_-;\-[$$-240A]\ * #,##0_-;_-[$$-240A]\ * &quot;-&quot;??_-;_-@_-"/>
    <numFmt numFmtId="166" formatCode="_-[$$-240A]\ * #,##0.00_-;\-[$$-240A]\ * #,##0.00_-;_-[$$-240A]\ * &quot;-&quot;??_-;_-@_-"/>
  </numFmts>
  <fonts count="15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  <font>
      <sz val="20"/>
      <color theme="0"/>
      <name val="Arial Black"/>
      <family val="2"/>
    </font>
    <font>
      <b/>
      <sz val="14"/>
      <color theme="1"/>
      <name val="Calibri"/>
      <family val="2"/>
      <scheme val="minor"/>
    </font>
    <font>
      <b/>
      <sz val="16"/>
      <color theme="0"/>
      <name val="Arial Rounded MT Bold"/>
      <family val="2"/>
    </font>
    <font>
      <sz val="14"/>
      <color theme="1"/>
      <name val="Berlin Sans FB Demi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8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4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7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left"/>
    </xf>
    <xf numFmtId="0" fontId="6" fillId="8" borderId="1" xfId="0" applyFont="1" applyFill="1" applyBorder="1"/>
    <xf numFmtId="9" fontId="6" fillId="8" borderId="1" xfId="0" applyNumberFormat="1" applyFont="1" applyFill="1" applyBorder="1"/>
    <xf numFmtId="0" fontId="0" fillId="10" borderId="0" xfId="0" applyFill="1"/>
    <xf numFmtId="0" fontId="0" fillId="8" borderId="0" xfId="0" applyFill="1"/>
    <xf numFmtId="0" fontId="3" fillId="11" borderId="1" xfId="0" applyFont="1" applyFill="1" applyBorder="1"/>
    <xf numFmtId="0" fontId="9" fillId="10" borderId="1" xfId="0" applyFont="1" applyFill="1" applyBorder="1"/>
    <xf numFmtId="0" fontId="9" fillId="5" borderId="1" xfId="0" applyFont="1" applyFill="1" applyBorder="1"/>
    <xf numFmtId="0" fontId="3" fillId="10" borderId="1" xfId="0" applyFont="1" applyFill="1" applyBorder="1"/>
    <xf numFmtId="0" fontId="3" fillId="10" borderId="0" xfId="0" applyFont="1" applyFill="1"/>
    <xf numFmtId="165" fontId="9" fillId="5" borderId="1" xfId="0" applyNumberFormat="1" applyFont="1" applyFill="1" applyBorder="1"/>
    <xf numFmtId="165" fontId="3" fillId="3" borderId="1" xfId="0" applyNumberFormat="1" applyFont="1" applyFill="1" applyBorder="1"/>
    <xf numFmtId="0" fontId="3" fillId="3" borderId="1" xfId="0" applyFont="1" applyFill="1" applyBorder="1"/>
    <xf numFmtId="0" fontId="7" fillId="4" borderId="0" xfId="0" applyFont="1" applyFill="1" applyAlignment="1">
      <alignment horizontal="center"/>
    </xf>
    <xf numFmtId="165" fontId="9" fillId="10" borderId="1" xfId="0" applyNumberFormat="1" applyFont="1" applyFill="1" applyBorder="1"/>
    <xf numFmtId="166" fontId="9" fillId="10" borderId="1" xfId="0" applyNumberFormat="1" applyFont="1" applyFill="1" applyBorder="1"/>
    <xf numFmtId="166" fontId="3" fillId="3" borderId="1" xfId="0" applyNumberFormat="1" applyFont="1" applyFill="1" applyBorder="1"/>
    <xf numFmtId="1" fontId="9" fillId="10" borderId="1" xfId="0" applyNumberFormat="1" applyFont="1" applyFill="1" applyBorder="1"/>
    <xf numFmtId="165" fontId="3" fillId="6" borderId="1" xfId="0" applyNumberFormat="1" applyFont="1" applyFill="1" applyBorder="1"/>
    <xf numFmtId="165" fontId="3" fillId="7" borderId="1" xfId="0" applyNumberFormat="1" applyFont="1" applyFill="1" applyBorder="1"/>
    <xf numFmtId="1" fontId="3" fillId="3" borderId="1" xfId="0" applyNumberFormat="1" applyFont="1" applyFill="1" applyBorder="1"/>
    <xf numFmtId="49" fontId="9" fillId="10" borderId="1" xfId="0" applyNumberFormat="1" applyFont="1" applyFill="1" applyBorder="1"/>
    <xf numFmtId="0" fontId="3" fillId="5" borderId="1" xfId="0" applyFont="1" applyFill="1" applyBorder="1"/>
    <xf numFmtId="166" fontId="0" fillId="0" borderId="0" xfId="0" applyNumberFormat="1"/>
    <xf numFmtId="165" fontId="0" fillId="0" borderId="0" xfId="0" applyNumberFormat="1"/>
    <xf numFmtId="0" fontId="3" fillId="8" borderId="1" xfId="0" applyFont="1" applyFill="1" applyBorder="1"/>
    <xf numFmtId="0" fontId="3" fillId="14" borderId="1" xfId="0" applyFont="1" applyFill="1" applyBorder="1"/>
    <xf numFmtId="165" fontId="3" fillId="14" borderId="1" xfId="0" applyNumberFormat="1" applyFont="1" applyFill="1" applyBorder="1"/>
    <xf numFmtId="1" fontId="3" fillId="14" borderId="1" xfId="0" applyNumberFormat="1" applyFont="1" applyFill="1" applyBorder="1"/>
    <xf numFmtId="165" fontId="3" fillId="5" borderId="1" xfId="0" applyNumberFormat="1" applyFont="1" applyFill="1" applyBorder="1"/>
    <xf numFmtId="0" fontId="10" fillId="3" borderId="1" xfId="0" applyFont="1" applyFill="1" applyBorder="1"/>
    <xf numFmtId="42" fontId="6" fillId="8" borderId="1" xfId="0" applyNumberFormat="1" applyFont="1" applyFill="1" applyBorder="1"/>
    <xf numFmtId="42" fontId="5" fillId="6" borderId="1" xfId="0" applyNumberFormat="1" applyFont="1" applyFill="1" applyBorder="1" applyAlignment="1">
      <alignment vertical="center"/>
    </xf>
    <xf numFmtId="42" fontId="0" fillId="0" borderId="0" xfId="0" applyNumberFormat="1"/>
    <xf numFmtId="6" fontId="6" fillId="8" borderId="1" xfId="0" applyNumberFormat="1" applyFont="1" applyFill="1" applyBorder="1"/>
    <xf numFmtId="0" fontId="13" fillId="13" borderId="1" xfId="0" applyFont="1" applyFill="1" applyBorder="1"/>
    <xf numFmtId="165" fontId="13" fillId="13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0" fontId="0" fillId="10" borderId="0" xfId="0" applyFill="1"/>
    <xf numFmtId="0" fontId="11" fillId="9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0" fillId="8" borderId="0" xfId="0" applyFill="1"/>
    <xf numFmtId="0" fontId="7" fillId="3" borderId="0" xfId="0" applyFont="1" applyFill="1" applyAlignment="1">
      <alignment horizontal="center"/>
    </xf>
    <xf numFmtId="44" fontId="3" fillId="10" borderId="0" xfId="0" applyNumberFormat="1" applyFont="1" applyFill="1"/>
    <xf numFmtId="44" fontId="3" fillId="10" borderId="1" xfId="0" applyNumberFormat="1" applyFont="1" applyFill="1" applyBorder="1"/>
    <xf numFmtId="44" fontId="9" fillId="5" borderId="1" xfId="0" applyNumberFormat="1" applyFont="1" applyFill="1" applyBorder="1"/>
    <xf numFmtId="44" fontId="3" fillId="3" borderId="1" xfId="0" applyNumberFormat="1" applyFont="1" applyFill="1" applyBorder="1"/>
    <xf numFmtId="44" fontId="0" fillId="0" borderId="0" xfId="0" applyNumberFormat="1"/>
    <xf numFmtId="44" fontId="0" fillId="10" borderId="0" xfId="0" applyNumberFormat="1" applyFill="1"/>
    <xf numFmtId="44" fontId="3" fillId="8" borderId="1" xfId="0" applyNumberFormat="1" applyFont="1" applyFill="1" applyBorder="1"/>
    <xf numFmtId="44" fontId="3" fillId="14" borderId="1" xfId="0" applyNumberFormat="1" applyFont="1" applyFill="1" applyBorder="1"/>
    <xf numFmtId="44" fontId="3" fillId="5" borderId="1" xfId="0" applyNumberFormat="1" applyFont="1" applyFill="1" applyBorder="1"/>
    <xf numFmtId="166" fontId="3" fillId="14" borderId="1" xfId="1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37C7-5FB1-4041-AEAF-2AFA677AD5AD}">
  <dimension ref="A1:O34"/>
  <sheetViews>
    <sheetView topLeftCell="A7" workbookViewId="0">
      <selection activeCell="C7" sqref="C7:D29"/>
    </sheetView>
  </sheetViews>
  <sheetFormatPr baseColWidth="10" defaultRowHeight="15" x14ac:dyDescent="0.25"/>
  <cols>
    <col min="1" max="1" width="22.7109375" customWidth="1"/>
    <col min="2" max="2" width="22.85546875" customWidth="1"/>
    <col min="3" max="3" width="33.85546875" customWidth="1"/>
    <col min="4" max="4" width="40.140625" style="42" customWidth="1"/>
    <col min="5" max="5" width="52" customWidth="1"/>
    <col min="6" max="6" width="36.7109375" customWidth="1"/>
    <col min="7" max="7" width="15.85546875" customWidth="1"/>
  </cols>
  <sheetData>
    <row r="1" spans="1:15" x14ac:dyDescent="0.25">
      <c r="A1" s="46" t="s">
        <v>30</v>
      </c>
      <c r="B1" s="46"/>
      <c r="C1" s="46"/>
      <c r="D1" s="46"/>
      <c r="E1" s="46"/>
      <c r="F1" s="46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6"/>
      <c r="B2" s="46"/>
      <c r="C2" s="46"/>
      <c r="D2" s="46"/>
      <c r="E2" s="46"/>
      <c r="F2" s="46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46"/>
      <c r="B3" s="46"/>
      <c r="C3" s="46"/>
      <c r="D3" s="46"/>
      <c r="E3" s="46"/>
      <c r="F3" s="46"/>
    </row>
    <row r="4" spans="1:15" ht="26.25" customHeight="1" x14ac:dyDescent="0.25">
      <c r="A4" s="8" t="s">
        <v>2</v>
      </c>
      <c r="B4" s="8" t="s">
        <v>1</v>
      </c>
      <c r="C4" s="8" t="s">
        <v>0</v>
      </c>
      <c r="D4" s="41" t="s">
        <v>4</v>
      </c>
      <c r="E4" s="8" t="s">
        <v>5</v>
      </c>
      <c r="F4" s="8" t="s">
        <v>3</v>
      </c>
    </row>
    <row r="5" spans="1:15" ht="15.75" x14ac:dyDescent="0.25">
      <c r="A5" s="9">
        <v>2023</v>
      </c>
      <c r="B5" s="9" t="s">
        <v>74</v>
      </c>
      <c r="C5" s="10" t="s">
        <v>77</v>
      </c>
      <c r="D5" s="43">
        <v>480000</v>
      </c>
      <c r="E5" s="11">
        <f>SUM(E11)</f>
        <v>0.2</v>
      </c>
      <c r="F5" s="11">
        <v>0.3</v>
      </c>
    </row>
    <row r="6" spans="1:15" ht="15.75" x14ac:dyDescent="0.25">
      <c r="A6" s="9">
        <v>2023</v>
      </c>
      <c r="B6" s="9" t="s">
        <v>74</v>
      </c>
      <c r="C6" s="10" t="s">
        <v>78</v>
      </c>
      <c r="D6" s="43">
        <v>280000</v>
      </c>
      <c r="E6" s="11">
        <v>0.2</v>
      </c>
      <c r="F6" s="11">
        <v>0.3</v>
      </c>
    </row>
    <row r="7" spans="1:15" ht="15.75" x14ac:dyDescent="0.25">
      <c r="A7" s="9">
        <v>2023</v>
      </c>
      <c r="B7" s="9" t="s">
        <v>74</v>
      </c>
      <c r="C7" s="10" t="s">
        <v>79</v>
      </c>
      <c r="D7" s="43">
        <v>9000</v>
      </c>
      <c r="E7" s="11">
        <v>0.2</v>
      </c>
      <c r="F7" s="11">
        <v>0.3</v>
      </c>
    </row>
    <row r="8" spans="1:15" ht="15.75" x14ac:dyDescent="0.25">
      <c r="A8" s="9">
        <v>2023</v>
      </c>
      <c r="B8" s="9" t="s">
        <v>74</v>
      </c>
      <c r="C8" s="10" t="s">
        <v>80</v>
      </c>
      <c r="D8" s="43">
        <v>14000</v>
      </c>
      <c r="E8" s="11">
        <v>0.2</v>
      </c>
      <c r="F8" s="11">
        <v>0.3</v>
      </c>
    </row>
    <row r="9" spans="1:15" ht="15.75" x14ac:dyDescent="0.25">
      <c r="A9" s="9">
        <v>2023</v>
      </c>
      <c r="B9" s="9" t="s">
        <v>74</v>
      </c>
      <c r="C9" s="10" t="s">
        <v>81</v>
      </c>
      <c r="D9" s="43">
        <v>25000</v>
      </c>
      <c r="E9" s="11">
        <v>0.2</v>
      </c>
      <c r="F9" s="11">
        <v>0.3</v>
      </c>
    </row>
    <row r="10" spans="1:15" ht="15.75" x14ac:dyDescent="0.25">
      <c r="A10" s="9">
        <v>2023</v>
      </c>
      <c r="B10" s="9" t="s">
        <v>74</v>
      </c>
      <c r="C10" s="10" t="s">
        <v>82</v>
      </c>
      <c r="D10" s="43">
        <v>40000</v>
      </c>
      <c r="E10" s="11">
        <v>0.2</v>
      </c>
      <c r="F10" s="11">
        <v>0.3</v>
      </c>
    </row>
    <row r="11" spans="1:15" ht="15.75" x14ac:dyDescent="0.25">
      <c r="A11" s="9">
        <v>2023</v>
      </c>
      <c r="B11" s="9" t="s">
        <v>74</v>
      </c>
      <c r="C11" s="10" t="s">
        <v>83</v>
      </c>
      <c r="D11" s="43">
        <v>65000</v>
      </c>
      <c r="E11" s="11">
        <v>0.2</v>
      </c>
      <c r="F11" s="11">
        <v>0.3</v>
      </c>
    </row>
    <row r="12" spans="1:15" ht="15.75" x14ac:dyDescent="0.25">
      <c r="A12" s="9">
        <v>2023</v>
      </c>
      <c r="B12" s="9" t="s">
        <v>74</v>
      </c>
      <c r="C12" s="10" t="s">
        <v>84</v>
      </c>
      <c r="D12" s="43">
        <v>80000</v>
      </c>
      <c r="E12" s="11">
        <v>0.2</v>
      </c>
      <c r="F12" s="11">
        <v>0.3</v>
      </c>
    </row>
    <row r="13" spans="1:15" ht="15.75" x14ac:dyDescent="0.25">
      <c r="A13" s="9">
        <v>2023</v>
      </c>
      <c r="B13" s="9" t="s">
        <v>74</v>
      </c>
      <c r="C13" s="10" t="s">
        <v>85</v>
      </c>
      <c r="D13" s="43">
        <v>12000</v>
      </c>
      <c r="E13" s="11">
        <v>0.2</v>
      </c>
      <c r="F13" s="11">
        <v>0.3</v>
      </c>
    </row>
    <row r="14" spans="1:15" ht="15.75" x14ac:dyDescent="0.25">
      <c r="A14" s="9">
        <v>2023</v>
      </c>
      <c r="B14" s="9" t="s">
        <v>74</v>
      </c>
      <c r="C14" s="10" t="s">
        <v>86</v>
      </c>
      <c r="D14" s="43">
        <v>18000</v>
      </c>
      <c r="E14" s="11">
        <v>0.2</v>
      </c>
      <c r="F14" s="11">
        <v>0.3</v>
      </c>
    </row>
    <row r="15" spans="1:15" ht="15.75" x14ac:dyDescent="0.25">
      <c r="A15" s="9">
        <v>2023</v>
      </c>
      <c r="B15" s="9" t="s">
        <v>74</v>
      </c>
      <c r="C15" s="10" t="s">
        <v>87</v>
      </c>
      <c r="D15" s="43">
        <v>40000</v>
      </c>
      <c r="E15" s="11">
        <v>0.2</v>
      </c>
      <c r="F15" s="11">
        <v>0.3</v>
      </c>
    </row>
    <row r="16" spans="1:15" ht="15.75" x14ac:dyDescent="0.25">
      <c r="A16" s="9">
        <v>2023</v>
      </c>
      <c r="B16" s="9" t="s">
        <v>74</v>
      </c>
      <c r="C16" s="10" t="s">
        <v>88</v>
      </c>
      <c r="D16" s="43">
        <v>75000</v>
      </c>
      <c r="E16" s="11">
        <v>0.2</v>
      </c>
      <c r="F16" s="11">
        <v>0.3</v>
      </c>
    </row>
    <row r="17" spans="1:6" ht="15.75" x14ac:dyDescent="0.25">
      <c r="A17" s="9">
        <v>2023</v>
      </c>
      <c r="B17" s="9" t="s">
        <v>74</v>
      </c>
      <c r="C17" s="10" t="s">
        <v>89</v>
      </c>
      <c r="D17" s="43">
        <v>110000</v>
      </c>
      <c r="E17" s="11">
        <v>0.2</v>
      </c>
      <c r="F17" s="11">
        <v>0.3</v>
      </c>
    </row>
    <row r="18" spans="1:6" ht="15.75" x14ac:dyDescent="0.25">
      <c r="A18" s="9">
        <v>2023</v>
      </c>
      <c r="B18" s="9" t="s">
        <v>74</v>
      </c>
      <c r="C18" s="10" t="s">
        <v>90</v>
      </c>
      <c r="D18" s="43">
        <v>145000</v>
      </c>
      <c r="E18" s="11">
        <v>0.2</v>
      </c>
      <c r="F18" s="11">
        <v>0.3</v>
      </c>
    </row>
    <row r="19" spans="1:6" ht="15.75" x14ac:dyDescent="0.25">
      <c r="A19" s="9">
        <v>2023</v>
      </c>
      <c r="B19" s="9" t="s">
        <v>74</v>
      </c>
      <c r="C19" s="10" t="s">
        <v>91</v>
      </c>
      <c r="D19" s="43">
        <v>13000</v>
      </c>
      <c r="E19" s="11">
        <v>0.2</v>
      </c>
      <c r="F19" s="11">
        <v>0.3</v>
      </c>
    </row>
    <row r="20" spans="1:6" ht="15.75" x14ac:dyDescent="0.25">
      <c r="A20" s="9">
        <v>2023</v>
      </c>
      <c r="B20" s="9" t="s">
        <v>74</v>
      </c>
      <c r="C20" s="10" t="s">
        <v>92</v>
      </c>
      <c r="D20" s="43">
        <v>38000</v>
      </c>
      <c r="E20" s="11">
        <v>0.2</v>
      </c>
      <c r="F20" s="11">
        <v>0.3</v>
      </c>
    </row>
    <row r="21" spans="1:6" ht="15.75" x14ac:dyDescent="0.25">
      <c r="A21" s="9">
        <v>2023</v>
      </c>
      <c r="B21" s="9" t="s">
        <v>74</v>
      </c>
      <c r="C21" s="10" t="s">
        <v>93</v>
      </c>
      <c r="D21" s="43">
        <v>7000</v>
      </c>
      <c r="E21" s="11">
        <v>0.2</v>
      </c>
      <c r="F21" s="11">
        <v>0.3</v>
      </c>
    </row>
    <row r="22" spans="1:6" ht="15.75" x14ac:dyDescent="0.25">
      <c r="A22" s="9">
        <v>2023</v>
      </c>
      <c r="B22" s="9" t="s">
        <v>74</v>
      </c>
      <c r="C22" s="10" t="s">
        <v>94</v>
      </c>
      <c r="D22" s="43">
        <v>5000</v>
      </c>
      <c r="E22" s="11">
        <v>0.2</v>
      </c>
      <c r="F22" s="11">
        <v>0.3</v>
      </c>
    </row>
    <row r="23" spans="1:6" ht="15.75" x14ac:dyDescent="0.25">
      <c r="A23" s="9">
        <v>2023</v>
      </c>
      <c r="B23" s="9" t="s">
        <v>74</v>
      </c>
      <c r="C23" s="10" t="s">
        <v>95</v>
      </c>
      <c r="D23" s="43">
        <v>32000</v>
      </c>
      <c r="E23" s="11">
        <v>0.2</v>
      </c>
      <c r="F23" s="11">
        <v>0.3</v>
      </c>
    </row>
    <row r="24" spans="1:6" ht="15.75" x14ac:dyDescent="0.25">
      <c r="A24" s="9">
        <v>2023</v>
      </c>
      <c r="B24" s="9" t="s">
        <v>74</v>
      </c>
      <c r="C24" s="10" t="s">
        <v>96</v>
      </c>
      <c r="D24" s="43">
        <v>3000</v>
      </c>
      <c r="E24" s="11">
        <v>0.2</v>
      </c>
      <c r="F24" s="11">
        <v>0.3</v>
      </c>
    </row>
    <row r="25" spans="1:6" ht="15.75" x14ac:dyDescent="0.25">
      <c r="A25" s="9">
        <v>2023</v>
      </c>
      <c r="B25" s="9" t="s">
        <v>74</v>
      </c>
      <c r="C25" s="10" t="s">
        <v>97</v>
      </c>
      <c r="D25" s="43">
        <v>4000</v>
      </c>
      <c r="E25" s="11">
        <v>0.2</v>
      </c>
      <c r="F25" s="11">
        <v>0.3</v>
      </c>
    </row>
    <row r="26" spans="1:6" ht="15.75" x14ac:dyDescent="0.25">
      <c r="A26" s="9">
        <v>2023</v>
      </c>
      <c r="B26" s="9" t="s">
        <v>74</v>
      </c>
      <c r="C26" s="10" t="s">
        <v>98</v>
      </c>
      <c r="D26" s="43">
        <v>6000</v>
      </c>
      <c r="E26" s="11">
        <v>0.2</v>
      </c>
      <c r="F26" s="11">
        <v>0.3</v>
      </c>
    </row>
    <row r="27" spans="1:6" ht="15.75" x14ac:dyDescent="0.25">
      <c r="A27" s="9">
        <v>2023</v>
      </c>
      <c r="B27" s="9" t="s">
        <v>74</v>
      </c>
      <c r="C27" s="10" t="s">
        <v>99</v>
      </c>
      <c r="D27" s="43">
        <v>8000</v>
      </c>
      <c r="E27" s="11">
        <v>0.2</v>
      </c>
      <c r="F27" s="11">
        <v>0.3</v>
      </c>
    </row>
    <row r="28" spans="1:6" ht="15.75" x14ac:dyDescent="0.25">
      <c r="A28" s="9">
        <v>2023</v>
      </c>
      <c r="B28" s="9" t="s">
        <v>74</v>
      </c>
      <c r="C28" s="10" t="s">
        <v>100</v>
      </c>
      <c r="D28" s="43">
        <v>9000</v>
      </c>
      <c r="E28" s="11">
        <v>0.2</v>
      </c>
      <c r="F28" s="11">
        <v>0.3</v>
      </c>
    </row>
    <row r="29" spans="1:6" ht="15.75" x14ac:dyDescent="0.25">
      <c r="A29" s="9">
        <v>2023</v>
      </c>
      <c r="B29" s="9" t="s">
        <v>74</v>
      </c>
      <c r="C29" s="10" t="s">
        <v>101</v>
      </c>
      <c r="D29" s="43">
        <v>10000</v>
      </c>
      <c r="E29" s="11">
        <v>0.2</v>
      </c>
      <c r="F29" s="11">
        <v>0.3</v>
      </c>
    </row>
    <row r="30" spans="1:6" ht="15.75" x14ac:dyDescent="0.25">
      <c r="A30" s="9">
        <v>2023</v>
      </c>
      <c r="B30" s="9" t="s">
        <v>74</v>
      </c>
      <c r="C30" s="10"/>
      <c r="D30" s="40"/>
      <c r="E30" s="11">
        <v>0.2</v>
      </c>
      <c r="F30" s="11">
        <v>0.3</v>
      </c>
    </row>
    <row r="31" spans="1:6" ht="15.75" x14ac:dyDescent="0.25">
      <c r="A31" s="9">
        <v>2023</v>
      </c>
      <c r="B31" s="9" t="s">
        <v>74</v>
      </c>
      <c r="C31" s="10"/>
      <c r="D31" s="40"/>
      <c r="E31" s="11">
        <v>0.2</v>
      </c>
      <c r="F31" s="11">
        <v>0.3</v>
      </c>
    </row>
    <row r="32" spans="1:6" ht="15.75" x14ac:dyDescent="0.25">
      <c r="A32" s="9">
        <v>2023</v>
      </c>
      <c r="B32" s="9" t="s">
        <v>74</v>
      </c>
      <c r="C32" s="10"/>
      <c r="D32" s="40"/>
      <c r="E32" s="11">
        <v>0.2</v>
      </c>
      <c r="F32" s="11">
        <v>0.3</v>
      </c>
    </row>
    <row r="33" spans="1:6" ht="15.75" x14ac:dyDescent="0.25">
      <c r="A33" s="9">
        <v>2023</v>
      </c>
      <c r="B33" s="9" t="s">
        <v>74</v>
      </c>
      <c r="C33" s="10"/>
      <c r="D33" s="40"/>
      <c r="E33" s="11">
        <v>0.2</v>
      </c>
      <c r="F33" s="11">
        <v>0.3</v>
      </c>
    </row>
    <row r="34" spans="1:6" ht="15.75" x14ac:dyDescent="0.25">
      <c r="A34" s="9">
        <v>2023</v>
      </c>
      <c r="B34" s="9" t="s">
        <v>74</v>
      </c>
      <c r="C34" s="10"/>
      <c r="D34" s="40"/>
      <c r="E34" s="11">
        <v>0.2</v>
      </c>
      <c r="F34" s="11">
        <v>0.3</v>
      </c>
    </row>
  </sheetData>
  <mergeCells count="1">
    <mergeCell ref="A1:F3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DB98-E4CB-4317-8069-A614E776563D}">
  <dimension ref="A1:K11"/>
  <sheetViews>
    <sheetView topLeftCell="F1" workbookViewId="0">
      <selection activeCell="C11" sqref="C11"/>
    </sheetView>
  </sheetViews>
  <sheetFormatPr baseColWidth="10" defaultRowHeight="15" x14ac:dyDescent="0.25"/>
  <cols>
    <col min="1" max="1" width="24" customWidth="1"/>
    <col min="2" max="3" width="24.5703125" customWidth="1"/>
    <col min="4" max="4" width="25.42578125" customWidth="1"/>
    <col min="5" max="5" width="22.28515625" customWidth="1"/>
    <col min="6" max="6" width="23.28515625" customWidth="1"/>
    <col min="7" max="8" width="28.140625" customWidth="1"/>
    <col min="9" max="9" width="31.7109375" style="71" customWidth="1"/>
    <col min="10" max="10" width="41" style="71" customWidth="1"/>
    <col min="11" max="11" width="33.5703125" customWidth="1"/>
  </cols>
  <sheetData>
    <row r="1" spans="1:11" ht="15" customHeight="1" x14ac:dyDescent="0.25">
      <c r="A1" s="48" t="s">
        <v>14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ht="1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1" x14ac:dyDescent="0.25">
      <c r="A3" s="12"/>
      <c r="B3" s="12"/>
      <c r="C3" s="12"/>
      <c r="D3" s="12"/>
      <c r="E3" s="12"/>
      <c r="F3" s="12"/>
      <c r="G3" s="47"/>
      <c r="H3" s="47"/>
      <c r="I3" s="47"/>
      <c r="J3" s="47"/>
      <c r="K3" s="47"/>
    </row>
    <row r="4" spans="1:11" ht="23.25" x14ac:dyDescent="0.25">
      <c r="A4" s="49" t="s">
        <v>15</v>
      </c>
      <c r="B4" s="49"/>
      <c r="C4" s="49"/>
      <c r="D4" s="49"/>
      <c r="E4" s="49"/>
      <c r="F4" s="49"/>
      <c r="G4" s="49"/>
      <c r="H4" s="49"/>
      <c r="I4" s="49"/>
      <c r="J4" s="49"/>
      <c r="K4" s="49"/>
    </row>
    <row r="5" spans="1:11" ht="18.75" x14ac:dyDescent="0.3">
      <c r="A5" s="47"/>
      <c r="B5" s="47"/>
      <c r="C5" s="47"/>
      <c r="D5" s="47"/>
      <c r="E5" s="47"/>
      <c r="F5" s="47"/>
      <c r="G5" s="18"/>
      <c r="H5" s="18"/>
      <c r="I5" s="67"/>
      <c r="J5" s="67"/>
      <c r="K5" s="12"/>
    </row>
    <row r="6" spans="1:11" ht="18.75" x14ac:dyDescent="0.3">
      <c r="A6" s="17" t="s">
        <v>31</v>
      </c>
      <c r="B6" s="17" t="s">
        <v>16</v>
      </c>
      <c r="C6" s="17" t="s">
        <v>32</v>
      </c>
      <c r="D6" s="17" t="s">
        <v>18</v>
      </c>
      <c r="E6" s="17" t="s">
        <v>19</v>
      </c>
      <c r="F6" s="17" t="s">
        <v>20</v>
      </c>
      <c r="G6" s="17" t="s">
        <v>33</v>
      </c>
      <c r="H6" s="17" t="s">
        <v>21</v>
      </c>
      <c r="I6" s="68" t="s">
        <v>34</v>
      </c>
      <c r="J6" s="68" t="s">
        <v>22</v>
      </c>
      <c r="K6" s="17" t="s">
        <v>23</v>
      </c>
    </row>
    <row r="7" spans="1:11" ht="18.75" x14ac:dyDescent="0.3">
      <c r="A7" s="16" t="s">
        <v>76</v>
      </c>
      <c r="B7" s="16" t="s">
        <v>116</v>
      </c>
      <c r="C7" s="19">
        <v>2000000</v>
      </c>
      <c r="D7" s="19">
        <f>IF(C7 &gt; 0,(IF(C7 &gt;2000000,0,140606)),0)</f>
        <v>140606</v>
      </c>
      <c r="E7" s="19">
        <f>C7*0.085</f>
        <v>170000</v>
      </c>
      <c r="F7" s="19">
        <f>C7*0.12</f>
        <v>240000</v>
      </c>
      <c r="G7" s="19">
        <f>C7*0.0833</f>
        <v>166600</v>
      </c>
      <c r="H7" s="19">
        <f>(C7 + D7)*0.0833</f>
        <v>178312.4798</v>
      </c>
      <c r="I7" s="69">
        <f>(((H7*12)*0.12)*30)/360</f>
        <v>21397.497576000002</v>
      </c>
      <c r="J7" s="69">
        <f>C7*0.0417</f>
        <v>83400</v>
      </c>
      <c r="K7" s="19">
        <f>SUM(C7:J7)</f>
        <v>3000315.977376</v>
      </c>
    </row>
    <row r="8" spans="1:11" ht="18.75" x14ac:dyDescent="0.3">
      <c r="A8" s="16" t="s">
        <v>115</v>
      </c>
      <c r="B8" s="16" t="s">
        <v>117</v>
      </c>
      <c r="C8" s="19">
        <v>2000000</v>
      </c>
      <c r="D8" s="19">
        <f>IF(C8 &gt; 0,(IF(C8 &gt;2000000,0,140606)),0)</f>
        <v>140606</v>
      </c>
      <c r="E8" s="19">
        <f t="shared" ref="E8:E10" si="0">C8*0.085</f>
        <v>170000</v>
      </c>
      <c r="F8" s="19">
        <f t="shared" ref="F8:F10" si="1">C8*0.12</f>
        <v>240000</v>
      </c>
      <c r="G8" s="19">
        <f t="shared" ref="G8:G10" si="2">C8*0.0833</f>
        <v>166600</v>
      </c>
      <c r="H8" s="19">
        <f t="shared" ref="H8:H10" si="3">(C8 + D8)*0.0833</f>
        <v>178312.4798</v>
      </c>
      <c r="I8" s="69">
        <f t="shared" ref="I8:I10" si="4">(((H8*12)*0.12)*30)/360</f>
        <v>21397.497576000002</v>
      </c>
      <c r="J8" s="69">
        <f t="shared" ref="J8:J10" si="5">C8*0.0417</f>
        <v>83400</v>
      </c>
      <c r="K8" s="19">
        <f>SUM(C8:J8)</f>
        <v>3000315.977376</v>
      </c>
    </row>
    <row r="9" spans="1:11" ht="18.75" x14ac:dyDescent="0.3">
      <c r="A9" s="16" t="s">
        <v>118</v>
      </c>
      <c r="B9" s="16" t="s">
        <v>119</v>
      </c>
      <c r="C9" s="19">
        <v>1160000</v>
      </c>
      <c r="D9" s="19">
        <f>IF(C9 &gt; 0,(IF(C9 &gt;2000000,0,140606)),0)</f>
        <v>140606</v>
      </c>
      <c r="E9" s="19">
        <f t="shared" si="0"/>
        <v>98600</v>
      </c>
      <c r="F9" s="19">
        <f t="shared" si="1"/>
        <v>139200</v>
      </c>
      <c r="G9" s="19">
        <f t="shared" si="2"/>
        <v>96628</v>
      </c>
      <c r="H9" s="19">
        <f t="shared" si="3"/>
        <v>108340.4798</v>
      </c>
      <c r="I9" s="69">
        <f t="shared" si="4"/>
        <v>13000.857576</v>
      </c>
      <c r="J9" s="69">
        <f t="shared" si="5"/>
        <v>48372</v>
      </c>
      <c r="K9" s="19">
        <f t="shared" ref="K9:K10" si="6">SUM(C9:J9)</f>
        <v>1804747.3373760001</v>
      </c>
    </row>
    <row r="10" spans="1:11" ht="18.75" x14ac:dyDescent="0.3">
      <c r="A10" s="16"/>
      <c r="B10" s="16"/>
      <c r="C10" s="19">
        <v>0</v>
      </c>
      <c r="D10" s="19">
        <f>IF(C10 &gt; 0,(IF(C10 &gt;2000000,0,140606)),0)</f>
        <v>0</v>
      </c>
      <c r="E10" s="19">
        <f t="shared" si="0"/>
        <v>0</v>
      </c>
      <c r="F10" s="19">
        <f t="shared" si="1"/>
        <v>0</v>
      </c>
      <c r="G10" s="19">
        <f t="shared" si="2"/>
        <v>0</v>
      </c>
      <c r="H10" s="19">
        <f t="shared" si="3"/>
        <v>0</v>
      </c>
      <c r="I10" s="69">
        <f t="shared" si="4"/>
        <v>0</v>
      </c>
      <c r="J10" s="69">
        <f t="shared" si="5"/>
        <v>0</v>
      </c>
      <c r="K10" s="19">
        <f t="shared" si="6"/>
        <v>0</v>
      </c>
    </row>
    <row r="11" spans="1:11" ht="18.75" x14ac:dyDescent="0.3">
      <c r="J11" s="70" t="s">
        <v>35</v>
      </c>
      <c r="K11" s="20">
        <f>SUM(K7:K10)</f>
        <v>7805379.2921280004</v>
      </c>
    </row>
  </sheetData>
  <mergeCells count="4">
    <mergeCell ref="A5:F5"/>
    <mergeCell ref="A1:K2"/>
    <mergeCell ref="G3:K3"/>
    <mergeCell ref="A4:K4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A6F4-466A-4114-9968-648A4ABFDF1F}">
  <dimension ref="A1:I27"/>
  <sheetViews>
    <sheetView tabSelected="1" topLeftCell="A7" workbookViewId="0">
      <selection activeCell="F28" sqref="F28"/>
    </sheetView>
  </sheetViews>
  <sheetFormatPr baseColWidth="10" defaultRowHeight="15" x14ac:dyDescent="0.25"/>
  <cols>
    <col min="1" max="1" width="16.42578125" customWidth="1"/>
    <col min="2" max="2" width="26.140625" customWidth="1"/>
    <col min="3" max="3" width="18.42578125" customWidth="1"/>
    <col min="4" max="4" width="23.85546875" customWidth="1"/>
    <col min="5" max="5" width="26.7109375" customWidth="1"/>
    <col min="6" max="6" width="23.85546875" customWidth="1"/>
    <col min="9" max="9" width="26.7109375" customWidth="1"/>
    <col min="10" max="10" width="14.42578125" customWidth="1"/>
    <col min="11" max="11" width="15.7109375" customWidth="1"/>
  </cols>
  <sheetData>
    <row r="1" spans="1:9" ht="26.25" x14ac:dyDescent="0.4">
      <c r="A1" s="50" t="s">
        <v>24</v>
      </c>
      <c r="B1" s="50"/>
      <c r="C1" s="50"/>
      <c r="D1" s="50"/>
      <c r="E1" s="22"/>
      <c r="F1" s="22"/>
    </row>
    <row r="2" spans="1:9" x14ac:dyDescent="0.25">
      <c r="A2" s="13"/>
      <c r="B2" s="13"/>
      <c r="C2" s="13"/>
      <c r="D2" s="13"/>
      <c r="E2" s="13"/>
      <c r="F2" s="13"/>
    </row>
    <row r="3" spans="1:9" ht="18.75" x14ac:dyDescent="0.3">
      <c r="A3" s="14" t="s">
        <v>25</v>
      </c>
      <c r="B3" s="14" t="s">
        <v>17</v>
      </c>
      <c r="C3" s="14" t="s">
        <v>26</v>
      </c>
      <c r="D3" s="14" t="s">
        <v>52</v>
      </c>
      <c r="E3" s="31" t="s">
        <v>36</v>
      </c>
      <c r="F3" s="14"/>
    </row>
    <row r="4" spans="1:9" ht="18.75" x14ac:dyDescent="0.3">
      <c r="A4" s="15" t="s">
        <v>37</v>
      </c>
      <c r="B4" s="15" t="s">
        <v>27</v>
      </c>
      <c r="C4" s="23">
        <v>500000</v>
      </c>
      <c r="D4" s="23">
        <v>100000</v>
      </c>
      <c r="E4" s="26"/>
      <c r="F4" s="26"/>
    </row>
    <row r="5" spans="1:9" ht="18.75" x14ac:dyDescent="0.3">
      <c r="A5" s="15"/>
      <c r="B5" s="15" t="s">
        <v>28</v>
      </c>
      <c r="C5" s="23">
        <v>180000</v>
      </c>
      <c r="D5" s="23">
        <v>40000</v>
      </c>
      <c r="E5" s="26"/>
      <c r="F5" s="26"/>
    </row>
    <row r="6" spans="1:9" ht="18.75" x14ac:dyDescent="0.3">
      <c r="A6" s="15"/>
      <c r="B6" s="15" t="s">
        <v>29</v>
      </c>
      <c r="C6" s="23">
        <v>300000</v>
      </c>
      <c r="D6" s="23"/>
      <c r="E6" s="25">
        <f>C4+C5+C6</f>
        <v>980000</v>
      </c>
      <c r="F6" s="24"/>
    </row>
    <row r="9" spans="1:9" ht="26.25" x14ac:dyDescent="0.4">
      <c r="A9" s="50" t="s">
        <v>54</v>
      </c>
      <c r="B9" s="50"/>
      <c r="C9" s="50"/>
      <c r="D9" s="50"/>
      <c r="E9" s="22"/>
      <c r="F9" s="22"/>
      <c r="I9" s="32"/>
    </row>
    <row r="10" spans="1:9" x14ac:dyDescent="0.25">
      <c r="A10" s="13"/>
      <c r="B10" s="13"/>
      <c r="C10" s="13"/>
      <c r="D10" s="13"/>
      <c r="E10" s="13"/>
      <c r="F10" s="13"/>
    </row>
    <row r="11" spans="1:9" ht="18.75" x14ac:dyDescent="0.3">
      <c r="A11" s="14" t="s">
        <v>25</v>
      </c>
      <c r="B11" s="14" t="s">
        <v>17</v>
      </c>
      <c r="C11" s="14" t="s">
        <v>56</v>
      </c>
      <c r="D11" s="14" t="s">
        <v>52</v>
      </c>
      <c r="E11" s="14" t="s">
        <v>60</v>
      </c>
      <c r="F11" s="14" t="s">
        <v>62</v>
      </c>
    </row>
    <row r="12" spans="1:9" ht="18.75" x14ac:dyDescent="0.3">
      <c r="A12" s="30" t="s">
        <v>57</v>
      </c>
      <c r="B12" s="15" t="s">
        <v>102</v>
      </c>
      <c r="C12" s="23">
        <v>7000</v>
      </c>
      <c r="D12" s="23">
        <v>2000</v>
      </c>
      <c r="E12" s="26">
        <v>6</v>
      </c>
      <c r="F12" s="23">
        <f>C12*E12</f>
        <v>42000</v>
      </c>
    </row>
    <row r="13" spans="1:9" ht="18.75" x14ac:dyDescent="0.3">
      <c r="A13" s="15"/>
      <c r="B13" s="21" t="s">
        <v>61</v>
      </c>
      <c r="C13" s="29"/>
      <c r="D13" s="29"/>
      <c r="E13" s="29"/>
      <c r="F13" s="20">
        <f>C12*E12+D12</f>
        <v>44000</v>
      </c>
    </row>
    <row r="16" spans="1:9" ht="26.25" x14ac:dyDescent="0.4">
      <c r="A16" s="50" t="s">
        <v>54</v>
      </c>
      <c r="B16" s="50"/>
      <c r="C16" s="50"/>
      <c r="D16" s="50"/>
      <c r="E16" s="22"/>
      <c r="F16" s="22"/>
    </row>
    <row r="17" spans="1:6" x14ac:dyDescent="0.25">
      <c r="A17" s="13"/>
      <c r="B17" s="13"/>
      <c r="C17" s="13"/>
      <c r="D17" s="13"/>
      <c r="E17" s="13"/>
      <c r="F17" s="13"/>
    </row>
    <row r="18" spans="1:6" ht="18.75" x14ac:dyDescent="0.3">
      <c r="A18" s="14" t="s">
        <v>25</v>
      </c>
      <c r="B18" s="14" t="s">
        <v>17</v>
      </c>
      <c r="C18" s="14" t="s">
        <v>56</v>
      </c>
      <c r="D18" s="14" t="s">
        <v>52</v>
      </c>
      <c r="E18" s="14" t="s">
        <v>60</v>
      </c>
      <c r="F18" s="14" t="s">
        <v>62</v>
      </c>
    </row>
    <row r="19" spans="1:6" ht="18.75" x14ac:dyDescent="0.3">
      <c r="A19" s="30" t="s">
        <v>58</v>
      </c>
      <c r="B19" s="15" t="s">
        <v>102</v>
      </c>
      <c r="C19" s="23">
        <v>7000</v>
      </c>
      <c r="D19" s="23">
        <v>2000</v>
      </c>
      <c r="E19" s="26">
        <v>6</v>
      </c>
      <c r="F19" s="23">
        <f>C19*E19</f>
        <v>42000</v>
      </c>
    </row>
    <row r="20" spans="1:6" ht="18.75" x14ac:dyDescent="0.3">
      <c r="A20" s="15"/>
      <c r="B20" s="21" t="s">
        <v>61</v>
      </c>
      <c r="C20" s="29"/>
      <c r="D20" s="29"/>
      <c r="E20" s="29"/>
      <c r="F20" s="20">
        <f>C19*E19+D19</f>
        <v>44000</v>
      </c>
    </row>
    <row r="23" spans="1:6" ht="26.25" x14ac:dyDescent="0.4">
      <c r="A23" s="50" t="s">
        <v>54</v>
      </c>
      <c r="B23" s="50"/>
      <c r="C23" s="50"/>
      <c r="D23" s="50"/>
      <c r="E23" s="22"/>
      <c r="F23" s="22"/>
    </row>
    <row r="24" spans="1:6" x14ac:dyDescent="0.25">
      <c r="A24" s="13"/>
      <c r="B24" s="13"/>
      <c r="C24" s="13"/>
      <c r="D24" s="13"/>
      <c r="E24" s="13"/>
      <c r="F24" s="13"/>
    </row>
    <row r="25" spans="1:6" ht="18.75" x14ac:dyDescent="0.3">
      <c r="A25" s="14" t="s">
        <v>25</v>
      </c>
      <c r="B25" s="14" t="s">
        <v>17</v>
      </c>
      <c r="C25" s="14" t="s">
        <v>56</v>
      </c>
      <c r="D25" s="14" t="s">
        <v>52</v>
      </c>
      <c r="E25" s="14" t="s">
        <v>60</v>
      </c>
      <c r="F25" s="14" t="s">
        <v>62</v>
      </c>
    </row>
    <row r="26" spans="1:6" ht="18.75" x14ac:dyDescent="0.3">
      <c r="A26" s="30" t="s">
        <v>59</v>
      </c>
      <c r="B26" s="15" t="s">
        <v>55</v>
      </c>
      <c r="C26" s="23">
        <v>7000</v>
      </c>
      <c r="D26" s="23">
        <v>2000</v>
      </c>
      <c r="E26" s="26">
        <v>6</v>
      </c>
      <c r="F26" s="23">
        <f>C26*E26</f>
        <v>42000</v>
      </c>
    </row>
    <row r="27" spans="1:6" ht="18.75" x14ac:dyDescent="0.3">
      <c r="A27" s="15"/>
      <c r="B27" s="21" t="s">
        <v>63</v>
      </c>
      <c r="C27" s="29"/>
      <c r="D27" s="29"/>
      <c r="E27" s="29"/>
      <c r="F27" s="20">
        <f>C26*E26+D26</f>
        <v>44000</v>
      </c>
    </row>
  </sheetData>
  <mergeCells count="4">
    <mergeCell ref="A1:D1"/>
    <mergeCell ref="A9:D9"/>
    <mergeCell ref="A16:D16"/>
    <mergeCell ref="A23:D23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729D-7FB1-4DA7-A456-CCF1919C5188}">
  <dimension ref="A1:M29"/>
  <sheetViews>
    <sheetView topLeftCell="B14" workbookViewId="0">
      <selection activeCell="E29" sqref="E29"/>
    </sheetView>
  </sheetViews>
  <sheetFormatPr baseColWidth="10" defaultRowHeight="15" x14ac:dyDescent="0.25"/>
  <cols>
    <col min="3" max="3" width="22.7109375" customWidth="1"/>
    <col min="4" max="4" width="24.42578125" customWidth="1"/>
    <col min="5" max="5" width="31" customWidth="1"/>
    <col min="6" max="6" width="21.5703125" customWidth="1"/>
  </cols>
  <sheetData>
    <row r="1" spans="1:13" ht="15" customHeight="1" x14ac:dyDescent="0.25">
      <c r="A1" s="61" t="s">
        <v>13</v>
      </c>
      <c r="B1" s="52" t="s">
        <v>75</v>
      </c>
      <c r="C1" s="53"/>
      <c r="D1" s="53"/>
      <c r="E1" s="53"/>
      <c r="F1" s="54"/>
      <c r="G1" s="7"/>
      <c r="H1" s="7"/>
      <c r="I1" s="7"/>
      <c r="J1" s="7"/>
      <c r="K1" s="7"/>
      <c r="L1" s="7"/>
      <c r="M1" s="7"/>
    </row>
    <row r="2" spans="1:13" ht="15" customHeight="1" x14ac:dyDescent="0.25">
      <c r="A2" s="62"/>
      <c r="B2" s="55"/>
      <c r="C2" s="56"/>
      <c r="D2" s="56"/>
      <c r="E2" s="56"/>
      <c r="F2" s="57"/>
      <c r="G2" s="7"/>
      <c r="H2" s="7"/>
      <c r="I2" s="7"/>
      <c r="J2" s="7"/>
      <c r="K2" s="7"/>
      <c r="L2" s="7"/>
      <c r="M2" s="7"/>
    </row>
    <row r="3" spans="1:13" ht="15" customHeight="1" x14ac:dyDescent="0.25">
      <c r="A3" s="63"/>
      <c r="B3" s="58"/>
      <c r="C3" s="59"/>
      <c r="D3" s="59"/>
      <c r="E3" s="59"/>
      <c r="F3" s="60"/>
      <c r="G3" s="7"/>
      <c r="H3" s="7"/>
      <c r="I3" s="7"/>
      <c r="J3" s="7"/>
      <c r="K3" s="7"/>
      <c r="L3" s="7"/>
      <c r="M3" s="7"/>
    </row>
    <row r="4" spans="1:13" ht="35.25" customHeight="1" x14ac:dyDescent="0.25">
      <c r="A4" s="2"/>
      <c r="B4" s="51" t="s">
        <v>9</v>
      </c>
      <c r="C4" s="51"/>
      <c r="D4" s="51"/>
      <c r="E4" s="51"/>
      <c r="F4" s="51"/>
    </row>
    <row r="5" spans="1:13" ht="24.75" customHeight="1" x14ac:dyDescent="0.25">
      <c r="A5" s="2"/>
      <c r="B5" s="3" t="s">
        <v>6</v>
      </c>
      <c r="C5" s="3" t="s">
        <v>7</v>
      </c>
      <c r="D5" s="3" t="s">
        <v>8</v>
      </c>
      <c r="E5" s="3" t="s">
        <v>10</v>
      </c>
      <c r="F5" s="3" t="s">
        <v>11</v>
      </c>
    </row>
    <row r="6" spans="1:13" ht="18.75" x14ac:dyDescent="0.3">
      <c r="A6" s="2"/>
      <c r="B6" s="4">
        <v>2023</v>
      </c>
      <c r="C6" s="10" t="s">
        <v>79</v>
      </c>
      <c r="D6" s="43">
        <v>9000</v>
      </c>
      <c r="E6" s="5">
        <v>36</v>
      </c>
      <c r="F6" s="27">
        <f>D6*E6</f>
        <v>324000</v>
      </c>
    </row>
    <row r="7" spans="1:13" ht="18.75" x14ac:dyDescent="0.3">
      <c r="A7" s="2"/>
      <c r="B7" s="4">
        <v>2023</v>
      </c>
      <c r="C7" s="10" t="s">
        <v>80</v>
      </c>
      <c r="D7" s="43">
        <v>14000</v>
      </c>
      <c r="E7" s="5">
        <v>28</v>
      </c>
      <c r="F7" s="27">
        <f t="shared" ref="F7:F19" si="0">D7*E7</f>
        <v>392000</v>
      </c>
    </row>
    <row r="8" spans="1:13" ht="18.75" x14ac:dyDescent="0.3">
      <c r="A8" s="2"/>
      <c r="B8" s="4">
        <v>2023</v>
      </c>
      <c r="C8" s="10" t="s">
        <v>81</v>
      </c>
      <c r="D8" s="43">
        <v>25000</v>
      </c>
      <c r="E8" s="5">
        <v>12</v>
      </c>
      <c r="F8" s="27">
        <f t="shared" si="0"/>
        <v>300000</v>
      </c>
    </row>
    <row r="9" spans="1:13" ht="18.75" x14ac:dyDescent="0.3">
      <c r="A9" s="2"/>
      <c r="B9" s="4">
        <v>2023</v>
      </c>
      <c r="C9" s="10" t="s">
        <v>82</v>
      </c>
      <c r="D9" s="43">
        <v>40000</v>
      </c>
      <c r="E9" s="5">
        <v>18</v>
      </c>
      <c r="F9" s="27">
        <f t="shared" si="0"/>
        <v>720000</v>
      </c>
    </row>
    <row r="10" spans="1:13" ht="18.75" x14ac:dyDescent="0.3">
      <c r="A10" s="2"/>
      <c r="B10" s="4">
        <v>2023</v>
      </c>
      <c r="C10" s="10" t="s">
        <v>83</v>
      </c>
      <c r="D10" s="43">
        <v>65000</v>
      </c>
      <c r="E10" s="5">
        <v>36</v>
      </c>
      <c r="F10" s="27">
        <f t="shared" si="0"/>
        <v>2340000</v>
      </c>
    </row>
    <row r="11" spans="1:13" ht="18.75" x14ac:dyDescent="0.3">
      <c r="A11" s="2"/>
      <c r="B11" s="4">
        <v>2023</v>
      </c>
      <c r="C11" s="10" t="s">
        <v>84</v>
      </c>
      <c r="D11" s="43">
        <v>80000</v>
      </c>
      <c r="E11" s="5">
        <v>8</v>
      </c>
      <c r="F11" s="27">
        <f t="shared" si="0"/>
        <v>640000</v>
      </c>
    </row>
    <row r="12" spans="1:13" ht="18.75" x14ac:dyDescent="0.3">
      <c r="A12" s="2"/>
      <c r="B12" s="4">
        <v>2023</v>
      </c>
      <c r="C12" s="10" t="s">
        <v>85</v>
      </c>
      <c r="D12" s="43">
        <v>12000</v>
      </c>
      <c r="E12" s="5">
        <v>6</v>
      </c>
      <c r="F12" s="27">
        <f t="shared" si="0"/>
        <v>72000</v>
      </c>
    </row>
    <row r="13" spans="1:13" ht="18.75" x14ac:dyDescent="0.3">
      <c r="A13" s="2"/>
      <c r="B13" s="4">
        <v>2023</v>
      </c>
      <c r="C13" s="10" t="s">
        <v>86</v>
      </c>
      <c r="D13" s="43">
        <v>18000</v>
      </c>
      <c r="E13" s="5">
        <v>30</v>
      </c>
      <c r="F13" s="27">
        <f t="shared" si="0"/>
        <v>540000</v>
      </c>
    </row>
    <row r="14" spans="1:13" ht="18.75" x14ac:dyDescent="0.3">
      <c r="A14" s="2"/>
      <c r="B14" s="4">
        <v>2023</v>
      </c>
      <c r="C14" s="10" t="s">
        <v>87</v>
      </c>
      <c r="D14" s="43">
        <v>40000</v>
      </c>
      <c r="E14" s="5">
        <v>6</v>
      </c>
      <c r="F14" s="27">
        <f t="shared" si="0"/>
        <v>240000</v>
      </c>
    </row>
    <row r="15" spans="1:13" ht="18.75" x14ac:dyDescent="0.3">
      <c r="A15" s="2"/>
      <c r="B15" s="4">
        <v>2023</v>
      </c>
      <c r="C15" s="10" t="s">
        <v>88</v>
      </c>
      <c r="D15" s="43">
        <v>75000</v>
      </c>
      <c r="E15" s="5">
        <v>6</v>
      </c>
      <c r="F15" s="27">
        <f t="shared" si="0"/>
        <v>450000</v>
      </c>
    </row>
    <row r="16" spans="1:13" ht="18.75" x14ac:dyDescent="0.3">
      <c r="A16" s="2"/>
      <c r="B16" s="4">
        <v>2023</v>
      </c>
      <c r="C16" s="10" t="s">
        <v>89</v>
      </c>
      <c r="D16" s="43">
        <v>110000</v>
      </c>
      <c r="E16" s="5">
        <v>36</v>
      </c>
      <c r="F16" s="27">
        <f t="shared" si="0"/>
        <v>3960000</v>
      </c>
    </row>
    <row r="17" spans="1:6" ht="18.75" x14ac:dyDescent="0.3">
      <c r="A17" s="2"/>
      <c r="B17" s="4">
        <v>2023</v>
      </c>
      <c r="C17" s="10" t="s">
        <v>90</v>
      </c>
      <c r="D17" s="43">
        <v>145000</v>
      </c>
      <c r="E17" s="5">
        <v>24</v>
      </c>
      <c r="F17" s="27">
        <f t="shared" si="0"/>
        <v>3480000</v>
      </c>
    </row>
    <row r="18" spans="1:6" ht="18.75" x14ac:dyDescent="0.3">
      <c r="A18" s="2"/>
      <c r="B18" s="4">
        <v>2023</v>
      </c>
      <c r="C18" s="10" t="s">
        <v>91</v>
      </c>
      <c r="D18" s="43">
        <v>13000</v>
      </c>
      <c r="E18" s="5">
        <v>30</v>
      </c>
      <c r="F18" s="27">
        <f t="shared" si="0"/>
        <v>390000</v>
      </c>
    </row>
    <row r="19" spans="1:6" ht="18.75" x14ac:dyDescent="0.3">
      <c r="A19" s="2"/>
      <c r="B19" s="4">
        <v>2023</v>
      </c>
      <c r="C19" s="10" t="s">
        <v>92</v>
      </c>
      <c r="D19" s="43">
        <v>38000</v>
      </c>
      <c r="E19" s="5">
        <v>12</v>
      </c>
      <c r="F19" s="27">
        <f t="shared" si="0"/>
        <v>456000</v>
      </c>
    </row>
    <row r="20" spans="1:6" ht="18.75" x14ac:dyDescent="0.3">
      <c r="B20" s="4">
        <v>2023</v>
      </c>
      <c r="C20" s="10" t="s">
        <v>93</v>
      </c>
      <c r="D20" s="43">
        <v>7000</v>
      </c>
      <c r="E20" s="5">
        <v>40</v>
      </c>
      <c r="F20" s="27">
        <f t="shared" ref="F20:F28" si="1">D20*E20</f>
        <v>280000</v>
      </c>
    </row>
    <row r="21" spans="1:6" ht="18.75" x14ac:dyDescent="0.3">
      <c r="B21" s="4">
        <v>2023</v>
      </c>
      <c r="C21" s="10" t="s">
        <v>94</v>
      </c>
      <c r="D21" s="43">
        <v>5000</v>
      </c>
      <c r="E21" s="5">
        <v>60</v>
      </c>
      <c r="F21" s="27">
        <f t="shared" si="1"/>
        <v>300000</v>
      </c>
    </row>
    <row r="22" spans="1:6" ht="18.75" x14ac:dyDescent="0.3">
      <c r="B22" s="4">
        <v>2023</v>
      </c>
      <c r="C22" s="10" t="s">
        <v>95</v>
      </c>
      <c r="D22" s="43">
        <v>32000</v>
      </c>
      <c r="E22" s="5">
        <v>12</v>
      </c>
      <c r="F22" s="27">
        <f t="shared" si="1"/>
        <v>384000</v>
      </c>
    </row>
    <row r="23" spans="1:6" ht="18.75" x14ac:dyDescent="0.3">
      <c r="B23" s="4">
        <v>2023</v>
      </c>
      <c r="C23" s="10" t="s">
        <v>96</v>
      </c>
      <c r="D23" s="43">
        <v>3000</v>
      </c>
      <c r="E23" s="5">
        <v>100</v>
      </c>
      <c r="F23" s="27">
        <f t="shared" si="1"/>
        <v>300000</v>
      </c>
    </row>
    <row r="24" spans="1:6" ht="18.75" x14ac:dyDescent="0.3">
      <c r="B24" s="4">
        <v>2023</v>
      </c>
      <c r="C24" s="10" t="s">
        <v>97</v>
      </c>
      <c r="D24" s="43">
        <v>4000</v>
      </c>
      <c r="E24" s="5">
        <v>60</v>
      </c>
      <c r="F24" s="27">
        <f t="shared" si="1"/>
        <v>240000</v>
      </c>
    </row>
    <row r="25" spans="1:6" ht="18.75" x14ac:dyDescent="0.3">
      <c r="B25" s="4">
        <v>2023</v>
      </c>
      <c r="C25" s="10" t="s">
        <v>98</v>
      </c>
      <c r="D25" s="43">
        <v>6000</v>
      </c>
      <c r="E25" s="5">
        <v>80</v>
      </c>
      <c r="F25" s="27">
        <f t="shared" si="1"/>
        <v>480000</v>
      </c>
    </row>
    <row r="26" spans="1:6" ht="18.75" x14ac:dyDescent="0.3">
      <c r="B26" s="4">
        <v>2023</v>
      </c>
      <c r="C26" s="10" t="s">
        <v>99</v>
      </c>
      <c r="D26" s="43">
        <v>8000</v>
      </c>
      <c r="E26" s="5">
        <v>40</v>
      </c>
      <c r="F26" s="27">
        <f t="shared" si="1"/>
        <v>320000</v>
      </c>
    </row>
    <row r="27" spans="1:6" ht="18.75" x14ac:dyDescent="0.3">
      <c r="B27" s="4">
        <v>2023</v>
      </c>
      <c r="C27" s="10" t="s">
        <v>100</v>
      </c>
      <c r="D27" s="43">
        <v>9000</v>
      </c>
      <c r="E27" s="5">
        <v>24</v>
      </c>
      <c r="F27" s="27">
        <f t="shared" si="1"/>
        <v>216000</v>
      </c>
    </row>
    <row r="28" spans="1:6" ht="18.75" x14ac:dyDescent="0.3">
      <c r="B28" s="4">
        <v>2023</v>
      </c>
      <c r="C28" s="10" t="s">
        <v>101</v>
      </c>
      <c r="D28" s="43">
        <v>10000</v>
      </c>
      <c r="E28" s="5">
        <v>16</v>
      </c>
      <c r="F28" s="27">
        <f t="shared" si="1"/>
        <v>160000</v>
      </c>
    </row>
    <row r="29" spans="1:6" ht="18.75" x14ac:dyDescent="0.3">
      <c r="E29" s="6" t="s">
        <v>12</v>
      </c>
      <c r="F29" s="28">
        <f>SUM(F6:F19)</f>
        <v>14304000</v>
      </c>
    </row>
  </sheetData>
  <mergeCells count="3">
    <mergeCell ref="B4:F4"/>
    <mergeCell ref="B1:F3"/>
    <mergeCell ref="A1:A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4073-91C6-476C-9067-E337D860E56B}">
  <dimension ref="A1:F27"/>
  <sheetViews>
    <sheetView topLeftCell="A12" workbookViewId="0">
      <selection activeCell="E27" sqref="E27"/>
    </sheetView>
  </sheetViews>
  <sheetFormatPr baseColWidth="10" defaultRowHeight="15" x14ac:dyDescent="0.25"/>
  <cols>
    <col min="1" max="1" width="14.85546875" customWidth="1"/>
    <col min="2" max="2" width="14.5703125" customWidth="1"/>
    <col min="3" max="3" width="18" bestFit="1" customWidth="1"/>
    <col min="4" max="4" width="23.140625" customWidth="1"/>
  </cols>
  <sheetData>
    <row r="1" spans="1:6" ht="26.25" x14ac:dyDescent="0.25">
      <c r="A1" s="64" t="s">
        <v>38</v>
      </c>
      <c r="B1" s="64"/>
      <c r="C1" s="64"/>
      <c r="D1" s="64"/>
      <c r="E1" s="64"/>
      <c r="F1" s="64"/>
    </row>
    <row r="2" spans="1:6" x14ac:dyDescent="0.25">
      <c r="A2" s="65"/>
      <c r="B2" s="65"/>
      <c r="C2" s="65"/>
      <c r="D2" s="65"/>
      <c r="E2" s="65"/>
      <c r="F2" s="65"/>
    </row>
    <row r="3" spans="1:6" ht="18.75" x14ac:dyDescent="0.3">
      <c r="A3" s="15" t="s">
        <v>17</v>
      </c>
      <c r="B3" s="15" t="s">
        <v>39</v>
      </c>
      <c r="C3" s="15" t="s">
        <v>26</v>
      </c>
      <c r="D3" s="15" t="s">
        <v>113</v>
      </c>
    </row>
    <row r="4" spans="1:6" ht="18.75" x14ac:dyDescent="0.3">
      <c r="A4" s="15" t="s">
        <v>40</v>
      </c>
      <c r="B4" s="15">
        <v>1</v>
      </c>
      <c r="C4" s="23">
        <v>2300000</v>
      </c>
      <c r="D4" s="23">
        <f>B4*C4</f>
        <v>2300000</v>
      </c>
    </row>
    <row r="5" spans="1:6" ht="18.75" x14ac:dyDescent="0.3">
      <c r="A5" s="15" t="s">
        <v>112</v>
      </c>
      <c r="B5" s="15">
        <v>1</v>
      </c>
      <c r="C5" s="23">
        <v>850000</v>
      </c>
      <c r="D5" s="23">
        <f>B5*C5</f>
        <v>850000</v>
      </c>
    </row>
    <row r="6" spans="1:6" ht="18.75" x14ac:dyDescent="0.3">
      <c r="A6" s="15" t="s">
        <v>41</v>
      </c>
      <c r="B6" s="15">
        <v>2</v>
      </c>
      <c r="C6" s="23">
        <v>1200000</v>
      </c>
      <c r="D6" s="23">
        <f t="shared" ref="D6:D25" si="0">B6*C6</f>
        <v>2400000</v>
      </c>
    </row>
    <row r="7" spans="1:6" ht="18.75" x14ac:dyDescent="0.3">
      <c r="A7" s="15" t="s">
        <v>42</v>
      </c>
      <c r="B7" s="15">
        <v>1</v>
      </c>
      <c r="C7" s="23">
        <v>600000</v>
      </c>
      <c r="D7" s="23">
        <f t="shared" si="0"/>
        <v>600000</v>
      </c>
    </row>
    <row r="8" spans="1:6" ht="18.75" x14ac:dyDescent="0.3">
      <c r="A8" s="15" t="s">
        <v>103</v>
      </c>
      <c r="B8" s="15">
        <v>1</v>
      </c>
      <c r="C8" s="23">
        <v>3000000</v>
      </c>
      <c r="D8" s="23">
        <f t="shared" si="0"/>
        <v>3000000</v>
      </c>
    </row>
    <row r="9" spans="1:6" ht="18.75" x14ac:dyDescent="0.3">
      <c r="A9" s="15" t="s">
        <v>43</v>
      </c>
      <c r="B9" s="15">
        <v>1</v>
      </c>
      <c r="C9" s="23">
        <v>700000</v>
      </c>
      <c r="D9" s="23">
        <f t="shared" si="0"/>
        <v>700000</v>
      </c>
    </row>
    <row r="10" spans="1:6" ht="18.75" x14ac:dyDescent="0.3">
      <c r="A10" s="15" t="s">
        <v>104</v>
      </c>
      <c r="B10" s="15">
        <v>4</v>
      </c>
      <c r="C10" s="23">
        <v>90000</v>
      </c>
      <c r="D10" s="23">
        <f t="shared" si="0"/>
        <v>360000</v>
      </c>
    </row>
    <row r="11" spans="1:6" ht="18.75" x14ac:dyDescent="0.3">
      <c r="A11" s="15" t="s">
        <v>105</v>
      </c>
      <c r="B11" s="15">
        <v>4</v>
      </c>
      <c r="C11" s="23">
        <v>75000</v>
      </c>
      <c r="D11" s="23">
        <f t="shared" si="0"/>
        <v>300000</v>
      </c>
    </row>
    <row r="12" spans="1:6" ht="18.75" x14ac:dyDescent="0.3">
      <c r="A12" s="15" t="s">
        <v>106</v>
      </c>
      <c r="B12" s="15">
        <v>1</v>
      </c>
      <c r="C12" s="23">
        <v>125000</v>
      </c>
      <c r="D12" s="23">
        <f t="shared" si="0"/>
        <v>125000</v>
      </c>
    </row>
    <row r="13" spans="1:6" ht="18.75" x14ac:dyDescent="0.3">
      <c r="A13" s="15" t="s">
        <v>107</v>
      </c>
      <c r="B13" s="15">
        <v>4</v>
      </c>
      <c r="C13" s="23">
        <v>30000</v>
      </c>
      <c r="D13" s="23">
        <f t="shared" si="0"/>
        <v>120000</v>
      </c>
    </row>
    <row r="14" spans="1:6" ht="18.75" x14ac:dyDescent="0.3">
      <c r="A14" s="15" t="s">
        <v>108</v>
      </c>
      <c r="B14" s="15">
        <v>1</v>
      </c>
      <c r="C14" s="23">
        <v>8000</v>
      </c>
      <c r="D14" s="23">
        <f t="shared" si="0"/>
        <v>8000</v>
      </c>
    </row>
    <row r="15" spans="1:6" ht="18.75" x14ac:dyDescent="0.3">
      <c r="A15" s="15" t="s">
        <v>109</v>
      </c>
      <c r="B15" s="15">
        <v>20</v>
      </c>
      <c r="C15" s="23">
        <v>15000</v>
      </c>
      <c r="D15" s="23">
        <f t="shared" si="0"/>
        <v>300000</v>
      </c>
    </row>
    <row r="16" spans="1:6" ht="18.75" x14ac:dyDescent="0.3">
      <c r="A16" s="15" t="s">
        <v>110</v>
      </c>
      <c r="B16" s="15">
        <v>12</v>
      </c>
      <c r="C16" s="23">
        <v>20000</v>
      </c>
      <c r="D16" s="23">
        <f t="shared" si="0"/>
        <v>240000</v>
      </c>
    </row>
    <row r="17" spans="1:4" ht="18.75" x14ac:dyDescent="0.3">
      <c r="A17" s="15" t="s">
        <v>111</v>
      </c>
      <c r="B17" s="15">
        <v>1</v>
      </c>
      <c r="C17" s="23">
        <v>180000</v>
      </c>
      <c r="D17" s="23">
        <f t="shared" si="0"/>
        <v>180000</v>
      </c>
    </row>
    <row r="18" spans="1:4" ht="18.75" x14ac:dyDescent="0.3">
      <c r="A18" s="15" t="s">
        <v>114</v>
      </c>
      <c r="B18" s="15">
        <v>1</v>
      </c>
      <c r="C18" s="23">
        <v>75000</v>
      </c>
      <c r="D18" s="23">
        <f t="shared" si="0"/>
        <v>75000</v>
      </c>
    </row>
    <row r="19" spans="1:4" ht="18.75" x14ac:dyDescent="0.3">
      <c r="A19" s="15" t="s">
        <v>104</v>
      </c>
      <c r="B19" s="15">
        <v>0</v>
      </c>
      <c r="C19" s="23">
        <v>90000</v>
      </c>
      <c r="D19" s="23">
        <f t="shared" si="0"/>
        <v>0</v>
      </c>
    </row>
    <row r="20" spans="1:4" ht="18.75" x14ac:dyDescent="0.3">
      <c r="A20" s="15" t="s">
        <v>104</v>
      </c>
      <c r="B20" s="15">
        <v>0</v>
      </c>
      <c r="C20" s="23">
        <v>90000</v>
      </c>
      <c r="D20" s="23">
        <f t="shared" si="0"/>
        <v>0</v>
      </c>
    </row>
    <row r="21" spans="1:4" ht="18.75" x14ac:dyDescent="0.3">
      <c r="A21" s="15" t="s">
        <v>104</v>
      </c>
      <c r="B21" s="15">
        <v>0</v>
      </c>
      <c r="C21" s="23">
        <v>90000</v>
      </c>
      <c r="D21" s="23">
        <f t="shared" si="0"/>
        <v>0</v>
      </c>
    </row>
    <row r="22" spans="1:4" ht="18.75" x14ac:dyDescent="0.3">
      <c r="A22" s="15" t="s">
        <v>104</v>
      </c>
      <c r="B22" s="15">
        <v>0</v>
      </c>
      <c r="C22" s="23">
        <v>90000</v>
      </c>
      <c r="D22" s="23">
        <f t="shared" si="0"/>
        <v>0</v>
      </c>
    </row>
    <row r="23" spans="1:4" ht="18.75" x14ac:dyDescent="0.3">
      <c r="A23" s="15" t="s">
        <v>104</v>
      </c>
      <c r="B23" s="15">
        <v>0</v>
      </c>
      <c r="C23" s="23">
        <v>90000</v>
      </c>
      <c r="D23" s="23">
        <f t="shared" si="0"/>
        <v>0</v>
      </c>
    </row>
    <row r="24" spans="1:4" ht="18.75" x14ac:dyDescent="0.3">
      <c r="A24" s="15" t="s">
        <v>104</v>
      </c>
      <c r="B24" s="15">
        <v>0</v>
      </c>
      <c r="C24" s="23">
        <v>90000</v>
      </c>
      <c r="D24" s="23">
        <f t="shared" si="0"/>
        <v>0</v>
      </c>
    </row>
    <row r="25" spans="1:4" ht="18.75" x14ac:dyDescent="0.3">
      <c r="A25" s="15" t="s">
        <v>104</v>
      </c>
      <c r="B25" s="15">
        <v>0</v>
      </c>
      <c r="C25" s="23">
        <v>90000</v>
      </c>
      <c r="D25" s="23">
        <f t="shared" si="0"/>
        <v>0</v>
      </c>
    </row>
    <row r="27" spans="1:4" ht="18.75" x14ac:dyDescent="0.3">
      <c r="A27" s="15"/>
      <c r="C27" s="44" t="s">
        <v>44</v>
      </c>
      <c r="D27" s="45">
        <f>SUM(C4:C20)</f>
        <v>9448000</v>
      </c>
    </row>
  </sheetData>
  <mergeCells count="2">
    <mergeCell ref="A1:F1"/>
    <mergeCell ref="A2:F2"/>
  </mergeCells>
  <pageMargins left="0.7" right="0.7" top="0.75" bottom="0.75" header="0.3" footer="0.3"/>
  <pageSetup paperSize="260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806E-7D7F-46D2-8B47-6521438635FE}">
  <dimension ref="A1:E6"/>
  <sheetViews>
    <sheetView workbookViewId="0">
      <selection activeCell="B6" sqref="B6"/>
    </sheetView>
  </sheetViews>
  <sheetFormatPr baseColWidth="10" defaultRowHeight="15" x14ac:dyDescent="0.25"/>
  <cols>
    <col min="1" max="1" width="15.5703125" customWidth="1"/>
    <col min="2" max="2" width="18" bestFit="1" customWidth="1"/>
  </cols>
  <sheetData>
    <row r="1" spans="1:5" ht="26.25" x14ac:dyDescent="0.25">
      <c r="A1" s="64" t="s">
        <v>45</v>
      </c>
      <c r="B1" s="64"/>
      <c r="C1" s="64"/>
      <c r="D1" s="64"/>
      <c r="E1" s="64"/>
    </row>
    <row r="2" spans="1:5" x14ac:dyDescent="0.25">
      <c r="A2" s="13"/>
      <c r="B2" s="13"/>
      <c r="C2" s="13"/>
      <c r="D2" s="13"/>
      <c r="E2" s="13"/>
    </row>
    <row r="3" spans="1:5" ht="18.75" x14ac:dyDescent="0.3">
      <c r="A3" s="15" t="s">
        <v>46</v>
      </c>
      <c r="B3" s="15" t="s">
        <v>47</v>
      </c>
    </row>
    <row r="4" spans="1:5" ht="18.75" x14ac:dyDescent="0.3">
      <c r="A4" s="15" t="s">
        <v>76</v>
      </c>
      <c r="B4" s="23">
        <v>6000000</v>
      </c>
    </row>
    <row r="5" spans="1:5" ht="18.75" x14ac:dyDescent="0.3">
      <c r="A5" s="15" t="s">
        <v>120</v>
      </c>
      <c r="B5" s="23">
        <v>6000000</v>
      </c>
    </row>
    <row r="6" spans="1:5" ht="18.75" x14ac:dyDescent="0.3">
      <c r="A6" s="21" t="s">
        <v>48</v>
      </c>
      <c r="B6" s="20">
        <f>SUM(B4:B5)</f>
        <v>12000000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6B01-0276-4872-8F50-5091B3CCBDCB}">
  <dimension ref="A1:F24"/>
  <sheetViews>
    <sheetView workbookViewId="0">
      <selection activeCell="A6" sqref="A6"/>
    </sheetView>
  </sheetViews>
  <sheetFormatPr baseColWidth="10" defaultRowHeight="15" x14ac:dyDescent="0.25"/>
  <cols>
    <col min="1" max="1" width="40.5703125" customWidth="1"/>
    <col min="2" max="2" width="28.5703125" style="71" customWidth="1"/>
    <col min="3" max="3" width="21.7109375" bestFit="1" customWidth="1"/>
    <col min="4" max="4" width="20.140625" customWidth="1"/>
    <col min="5" max="5" width="25.28515625" customWidth="1"/>
    <col min="6" max="6" width="13" bestFit="1" customWidth="1"/>
  </cols>
  <sheetData>
    <row r="1" spans="1:6" ht="26.25" x14ac:dyDescent="0.4">
      <c r="A1" s="66" t="s">
        <v>53</v>
      </c>
      <c r="B1" s="66"/>
      <c r="C1" s="66"/>
      <c r="D1" s="66"/>
      <c r="E1" s="66"/>
    </row>
    <row r="2" spans="1:6" x14ac:dyDescent="0.25">
      <c r="A2" s="12"/>
      <c r="B2" s="72"/>
      <c r="C2" s="12"/>
      <c r="D2" s="12"/>
      <c r="E2" s="12"/>
    </row>
    <row r="3" spans="1:6" ht="21" x14ac:dyDescent="0.35">
      <c r="A3" s="39" t="s">
        <v>9</v>
      </c>
      <c r="B3" s="73" t="s">
        <v>49</v>
      </c>
      <c r="C3" s="34" t="s">
        <v>50</v>
      </c>
      <c r="D3" s="34" t="s">
        <v>65</v>
      </c>
      <c r="E3" s="34" t="s">
        <v>66</v>
      </c>
    </row>
    <row r="4" spans="1:6" ht="18.75" x14ac:dyDescent="0.3">
      <c r="A4" s="35"/>
      <c r="B4" s="76">
        <f>SUM('Ventas x trimestre '!F29,0)</f>
        <v>14304000</v>
      </c>
      <c r="C4" s="36"/>
      <c r="D4" s="35"/>
      <c r="E4" s="35"/>
    </row>
    <row r="5" spans="1:6" ht="18.75" x14ac:dyDescent="0.3">
      <c r="A5" s="35" t="s">
        <v>24</v>
      </c>
      <c r="B5" s="74"/>
      <c r="C5" s="36">
        <f>SUM('Presupuesto de personal '!K11,0)</f>
        <v>7805379.2921280004</v>
      </c>
      <c r="D5" s="37"/>
      <c r="E5" s="35"/>
    </row>
    <row r="6" spans="1:6" ht="18.75" x14ac:dyDescent="0.3">
      <c r="A6" s="35"/>
      <c r="B6" s="74"/>
      <c r="C6" s="36"/>
      <c r="D6" s="35"/>
      <c r="E6" s="35"/>
      <c r="F6" s="33"/>
    </row>
    <row r="7" spans="1:6" ht="18.75" x14ac:dyDescent="0.3">
      <c r="A7" s="35" t="s">
        <v>64</v>
      </c>
      <c r="B7" s="74"/>
      <c r="C7" s="36">
        <f>SUM('Gastos '!F20,0)</f>
        <v>44000</v>
      </c>
      <c r="D7" s="20">
        <f>C5+C7</f>
        <v>7849379.2921280004</v>
      </c>
      <c r="E7" s="20">
        <f>B4-D7</f>
        <v>6454620.7078719996</v>
      </c>
    </row>
    <row r="9" spans="1:6" ht="26.25" x14ac:dyDescent="0.4">
      <c r="A9" s="66" t="s">
        <v>67</v>
      </c>
      <c r="B9" s="66"/>
      <c r="C9" s="66"/>
    </row>
    <row r="10" spans="1:6" x14ac:dyDescent="0.25">
      <c r="A10" s="12"/>
      <c r="B10" s="72"/>
      <c r="C10" s="12"/>
    </row>
    <row r="11" spans="1:6" ht="18.75" x14ac:dyDescent="0.3">
      <c r="A11" s="31" t="s">
        <v>68</v>
      </c>
      <c r="B11" s="75" t="s">
        <v>71</v>
      </c>
      <c r="C11" s="31" t="s">
        <v>51</v>
      </c>
    </row>
    <row r="12" spans="1:6" ht="18.75" x14ac:dyDescent="0.3">
      <c r="A12" s="38">
        <f>SUM('Capital para el negocio '!B6,0)</f>
        <v>12000000</v>
      </c>
      <c r="B12" s="76">
        <f>SUM('Ventas x trimestre '!F29,0)</f>
        <v>14304000</v>
      </c>
      <c r="C12" s="38">
        <f>A12+B12</f>
        <v>26304000</v>
      </c>
    </row>
    <row r="15" spans="1:6" ht="26.25" x14ac:dyDescent="0.4">
      <c r="A15" s="66" t="s">
        <v>70</v>
      </c>
      <c r="B15" s="66"/>
      <c r="C15" s="66"/>
    </row>
    <row r="16" spans="1:6" x14ac:dyDescent="0.25">
      <c r="A16" s="12"/>
      <c r="B16" s="72"/>
      <c r="C16" s="12"/>
    </row>
    <row r="17" spans="1:3" ht="18.75" x14ac:dyDescent="0.3">
      <c r="A17" s="31" t="s">
        <v>68</v>
      </c>
      <c r="B17" s="75" t="s">
        <v>69</v>
      </c>
      <c r="C17" s="31" t="s">
        <v>51</v>
      </c>
    </row>
    <row r="18" spans="1:3" ht="18.75" x14ac:dyDescent="0.3">
      <c r="A18" s="38">
        <f>SUM('Capital para el negocio '!B6,0)</f>
        <v>12000000</v>
      </c>
      <c r="B18" s="75">
        <f>SUM('Ventas x trimestre '!F29,0)</f>
        <v>14304000</v>
      </c>
      <c r="C18" s="38">
        <f>SUM('Ventas x trimestre '!F29,0)</f>
        <v>14304000</v>
      </c>
    </row>
    <row r="21" spans="1:3" ht="26.25" x14ac:dyDescent="0.4">
      <c r="A21" s="66" t="s">
        <v>72</v>
      </c>
      <c r="B21" s="66"/>
      <c r="C21" s="66"/>
    </row>
    <row r="22" spans="1:3" x14ac:dyDescent="0.25">
      <c r="A22" s="12"/>
      <c r="B22" s="72"/>
      <c r="C22" s="12"/>
    </row>
    <row r="23" spans="1:3" ht="18.75" x14ac:dyDescent="0.3">
      <c r="A23" s="31" t="s">
        <v>68</v>
      </c>
      <c r="B23" s="75" t="s">
        <v>73</v>
      </c>
      <c r="C23" s="31" t="s">
        <v>51</v>
      </c>
    </row>
    <row r="24" spans="1:3" ht="18.75" x14ac:dyDescent="0.3">
      <c r="A24" s="38">
        <f>SUM('Capital para el negocio '!B6,0)</f>
        <v>12000000</v>
      </c>
      <c r="B24" s="75"/>
      <c r="C24" s="38"/>
    </row>
  </sheetData>
  <mergeCells count="4">
    <mergeCell ref="A1:E1"/>
    <mergeCell ref="A9:C9"/>
    <mergeCell ref="A15:C15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Plan de negocio </vt:lpstr>
      <vt:lpstr>Presupuesto de personal </vt:lpstr>
      <vt:lpstr>Gastos </vt:lpstr>
      <vt:lpstr>Ventas x trimestre </vt:lpstr>
      <vt:lpstr>Activos del negocio </vt:lpstr>
      <vt:lpstr>Capital para el negocio </vt:lpstr>
      <vt:lpstr>Flujo de caja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Minion</cp:lastModifiedBy>
  <dcterms:created xsi:type="dcterms:W3CDTF">2023-07-21T15:15:45Z</dcterms:created>
  <dcterms:modified xsi:type="dcterms:W3CDTF">2023-11-08T17:45:05Z</dcterms:modified>
</cp:coreProperties>
</file>