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Educational-CubeSat-Design\ADCS\"/>
    </mc:Choice>
  </mc:AlternateContent>
  <xr:revisionPtr revIDLastSave="0" documentId="13_ncr:1_{17B5D94F-DCFD-4F43-950E-72283CD2250A}"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2" sheetId="3" r:id="rId2"/>
    <sheet name="backu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 i="1" l="1"/>
  <c r="N15" i="1"/>
  <c r="N11" i="1"/>
  <c r="G11" i="1"/>
  <c r="M15" i="1" s="1"/>
  <c r="G13" i="3"/>
  <c r="N12" i="3"/>
  <c r="N13" i="3" s="1"/>
  <c r="G7" i="3"/>
  <c r="G12" i="3" s="1"/>
  <c r="N5" i="3"/>
  <c r="N4" i="3"/>
  <c r="P3" i="3"/>
  <c r="N4" i="1"/>
  <c r="G12" i="1"/>
  <c r="O15" i="1" s="1"/>
  <c r="P3" i="1"/>
  <c r="G15" i="2"/>
  <c r="G14" i="2"/>
  <c r="G7" i="2"/>
  <c r="L5" i="2"/>
  <c r="L14" i="2" s="1"/>
  <c r="L15" i="2" s="1"/>
  <c r="G6" i="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tc={A223C7AE-1985-43A4-ADE5-E58CA4739DE3}</author>
    <author>tc={ADD2A2B8-E78C-43ED-81B6-D32204D9C575}</author>
    <author>tc={DF56C191-D829-4F12-ACD2-AADEE60B2667}</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F4" authorId="6" shapeId="0" xr:uid="{A223C7AE-1985-43A4-ADE5-E58CA4739DE3}">
      <text>
        <t>[Threaded comment]
Your version of Excel allows you to read this threaded comment; however, any edits to it will get removed if the file is opened in a newer version of Excel. Learn more: https://go.microsoft.com/fwlink/?linkid=870924
Comment:
    https://www.amazon.es/TECNOIOT-GY-91-MPU9250-Acceleration-Gyroscope/dp/B07HMQZ7N9/ref=sr_1_5?__mk_es_ES=%C3%85M%C3%85%C5%BD%C3%95%C3%91&amp;dchild=1&amp;keywords=MPU9250&amp;qid=1623582751&amp;sr=8-5
Reply:
    https://artofcircuits.com/product/10dof-gy-91-4-in-1-mpu-9250-and-bmp280-multi-sensor-module</t>
      </text>
    </comment>
    <comment ref="N4" authorId="7" shapeId="0" xr:uid="{ADD2A2B8-E78C-43ED-81B6-D32204D9C575}">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DF56C191-D829-4F12-ACD2-AADEE60B2667}">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0"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1"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2"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3"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4"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5"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6"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7"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18"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19"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tc={879C4270-98E3-4BA9-A4DB-37E0B66CC35B}</author>
    <author>tc={B8372618-AFD2-4B66-8C9A-59B1D3F9CA0B}</author>
    <author>tc={EE07DD9E-2A55-45F1-8790-AA25966C1F58}</author>
    <author>tc={D733A5B1-AC71-4C3C-872A-8243395B61A7}</author>
    <author>tc={44F72D8A-CB53-484A-B90A-DDA365B9EBB0}</author>
    <author>tc={9ED9F486-2AD9-4591-89A5-DF230C655A9E}</author>
    <author>tc={6EC85208-8045-44C6-93BD-2AFC1117D2A8}</author>
    <author>tc={BD06406C-32C0-4EC8-A4D7-44101DF23029}</author>
    <author>tc={2A6E444A-DBFD-4AFA-8FC1-612520D6CFC1}</author>
    <author>tc={B10EC71B-0A06-40F0-A8B4-D3169CE42616}</author>
    <author>tc={E87DEE2A-CCD3-4C64-9A62-186991AB8E90}</author>
    <author>tc={9F1597EE-5914-430C-9C04-C710D916586C}</author>
    <author>tc={B50E9E02-1317-4F6F-9344-9387B73A8E62}</author>
    <author>tc={445D315B-2CA6-4E04-AD34-CBE325D13C1D}</author>
    <author>tc={A8B10EFC-F5A4-4E49-AA2D-80B0B273F5B3}</author>
    <author>tc={F1D7791E-F9B2-4DD6-8837-51507AB705F1}</author>
    <author>tc={9D95497E-0349-461A-8F17-1DCD2E14D4C6}</author>
    <author>tc={1FAFD129-78D1-4038-8CCC-A4058757A0CF}</author>
    <author>tc={D8F45EB1-D39B-450A-8AF2-F75E0D30FD62}</author>
    <author>tc={CF5390C7-A574-4A60-80B7-C2D3DFC12F24}</author>
    <author>tc={C6DFDC4D-E2EE-4ED4-95F2-3AA5CFAE45A8}</author>
    <author>tc={CCAC1503-4EED-46BC-837A-056891285D6F}</author>
    <author>tc={288E050B-CD57-4243-8015-D7CA6B8C04A2}</author>
    <author>tc={6B56FF73-7A08-4B8A-921D-EC7A438D441B}</author>
    <author>tc={E46D656B-D295-4352-8945-78A6AD1B2A6A}</author>
  </authors>
  <commentList>
    <comment ref="B2" authorId="0" shapeId="0" xr:uid="{879C4270-98E3-4BA9-A4DB-37E0B66CC35B}">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
Reply:
    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
      </text>
    </comment>
    <comment ref="D2" authorId="1" shapeId="0" xr:uid="{B8372618-AFD2-4B66-8C9A-59B1D3F9CA0B}">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
Reply:
    https://core.ac.uk/download/pdf/37320266.pdf</t>
      </text>
    </comment>
    <comment ref="E2" authorId="2" shapeId="0" xr:uid="{EE07DD9E-2A55-45F1-8790-AA25966C1F58}">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
Reply:
    Attitude Determination using Infrared Earth Horizon Sensors AeroAstro MIT</t>
      </text>
    </comment>
    <comment ref="F2" authorId="3" shapeId="0" xr:uid="{D733A5B1-AC71-4C3C-872A-8243395B61A7}">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44F72D8A-CB53-484A-B90A-DDA365B9EBB0}">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9ED9F486-2AD9-4591-89A5-DF230C655A9E}">
      <text>
        <t>[Threaded comment]
Your version of Excel allows you to read this threaded comment; however, any edits to it will get removed if the file is opened in a newer version of Excel. Learn more: https://go.microsoft.com/fwlink/?linkid=870924
Comment:
    A VOLEO</t>
      </text>
    </comment>
    <comment ref="D4" authorId="6" shapeId="0" xr:uid="{6EC85208-8045-44C6-93BD-2AFC1117D2A8}">
      <text>
        <t>[Threaded comment]
Your version of Excel allows you to read this threaded comment; however, any edits to it will get removed if the file is opened in a newer version of Excel. Learn more: https://go.microsoft.com/fwlink/?linkid=870924
Comment:
    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
Reply:
    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
      </text>
    </comment>
    <comment ref="N4" authorId="7" shapeId="0" xr:uid="{BD06406C-32C0-4EC8-A4D7-44101DF23029}">
      <text>
        <t>[Threaded comment]
Your version of Excel allows you to read this threaded comment; however, any edits to it will get removed if the file is opened in a newer version of Excel. Learn more: https://go.microsoft.com/fwlink/?linkid=870924
Comment:
    100 microA * 3.6V</t>
      </text>
    </comment>
    <comment ref="Q4" authorId="8" shapeId="0" xr:uid="{2A6E444A-DBFD-4AFA-8FC1-612520D6CFC1}">
      <text>
        <t>[Threaded comment]
Your version of Excel allows you to read this threaded comment; however, any edits to it will get removed if the file is opened in a newer version of Excel. Learn more: https://go.microsoft.com/fwlink/?linkid=870924
Comment:
    https://digital.wpi.edu/concern/file_sets/tb09j7484?locale=en</t>
      </text>
    </comment>
    <comment ref="F5" authorId="9" shapeId="0" xr:uid="{B10EC71B-0A06-40F0-A8B4-D3169CE42616}">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5" authorId="10" shapeId="0" xr:uid="{E87DEE2A-CCD3-4C64-9A62-186991AB8E90}">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5" authorId="11" shapeId="0" xr:uid="{9F1597EE-5914-430C-9C04-C710D916586C}">
      <text>
        <t>[Threaded comment]
Your version of Excel allows you to read this threaded comment; however, any edits to it will get removed if the file is opened in a newer version of Excel. Learn more: https://go.microsoft.com/fwlink/?linkid=870924
Comment:
    0.45mA * 3.4V</t>
      </text>
    </comment>
    <comment ref="P5" authorId="12" shapeId="0" xr:uid="{B50E9E02-1317-4F6F-9344-9387B73A8E62}">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5" authorId="13" shapeId="0" xr:uid="{445D315B-2CA6-4E04-AD34-CBE325D13C1D}">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14" shapeId="0" xr:uid="{A8B10EFC-F5A4-4E49-AA2D-80B0B273F5B3}">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6" authorId="15" shapeId="0" xr:uid="{F1D7791E-F9B2-4DD6-8837-51507AB705F1}">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6" authorId="16" shapeId="0" xr:uid="{9D95497E-0349-461A-8F17-1DCD2E14D4C6}">
      <text>
        <t>[Threaded comment]
Your version of Excel allows you to read this threaded comment; however, any edits to it will get removed if the file is opened in a newer version of Excel. Learn more: https://go.microsoft.com/fwlink/?linkid=870924
Comment:
    750 mW @ max speed</t>
      </text>
    </comment>
    <comment ref="P6" authorId="17" shapeId="0" xr:uid="{1FAFD129-78D1-4038-8CCC-A4058757A0CF}">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8" shapeId="0" xr:uid="{D8F45EB1-D39B-450A-8AF2-F75E0D30FD62}">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9" shapeId="0" xr:uid="{CF5390C7-A574-4A60-80B7-C2D3DFC12F24}">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7" authorId="20" shapeId="0" xr:uid="{C6DFDC4D-E2EE-4ED4-95F2-3AA5CFAE45A8}">
      <text>
        <t>[Threaded comment]
Your version of Excel allows you to read this threaded comment; however, any edits to it will get removed if the file is opened in a newer version of Excel. Learn more: https://go.microsoft.com/fwlink/?linkid=870924
Comment:
    A voleo</t>
      </text>
    </comment>
    <comment ref="P7" authorId="21" shapeId="0" xr:uid="{CCAC1503-4EED-46BC-837A-056891285D6F}">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9" authorId="22" shapeId="0" xr:uid="{288E050B-CD57-4243-8015-D7CA6B8C04A2}">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9" authorId="23" shapeId="0" xr:uid="{6B56FF73-7A08-4B8A-921D-EC7A438D441B}">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9" authorId="24" shapeId="0" xr:uid="{E46D656B-D295-4352-8945-78A6AD1B2A6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<sst xmlns="http://schemas.openxmlformats.org/spreadsheetml/2006/main" count="430" uniqueCount="127">
  <si>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</si>
  <si>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</si>
  <si>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</si>
  <si>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</si>
  <si>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</si>
  <si>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</si>
  <si>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</si>
  <si>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</si>
  <si>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</si>
  <si>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</si>
  <si>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</si>
  <si>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</si>
  <si>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</si>
  <si>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</si>
  <si>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</si>
  <si>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</si>
  <si>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</si>
  <si>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</si>
  <si>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</si>
  <si>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</si>
  <si>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</si>
  <si>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</si>
  <si>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</si>
  <si>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</si>
  <si>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</si>
  <si>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</si>
  <si>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</si>
  <si>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</si>
  <si>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</si>
  <si>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</si>
  <si>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</si>
  <si>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</si>
  <si>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</si>
  <si>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</si>
  <si>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</si>
  <si>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</si>
  <si>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</si>
  <si>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</si>
  <si>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</si>
  <si>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</si>
  <si>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</si>
  <si>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</si>
  <si>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</si>
  <si>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</si>
  <si>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</si>
  <si>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</si>
  <si>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</si>
  <si>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</si>
  <si>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</si>
  <si>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</si>
  <si>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</si>
  <si>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</si>
  <si>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</si>
  <si>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</si>
  <si>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</si>
  <si>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</si>
  <si>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</si>
  <si>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</si>
  <si>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</si>
  <si>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</si>
  <si>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</si>
  <si>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</si>
  <si>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</si>
  <si>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</si>
  <si>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</si>
  <si>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</si>
  <si>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</si>
  <si>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</si>
  <si>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</si>
  <si>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</si>
  <si>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</si>
  <si>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</si>
  <si>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</si>
  <si>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</si>
  <si>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</si>
  <si>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</si>
  <si>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</si>
  <si>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</si>
  <si>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</si>
  <si>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</si>
  <si>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</si>
  <si>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</si>
  <si>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</si>
  <si>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</si>
  <si>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</si>
  <si>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</si>
  <si>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</si>
  <si>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</si>
  <si>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</si>
  <si>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</si>
  <si>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</si>
  <si>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</si>
  <si>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</si>
  <si>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</si>
  <si>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</si>
  <si>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</si>
  <si>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</si>
  <si>
    <t>https://www.colorado.edu/aerospace/sites/default/files/attached-files/ETHOS_CDD.pdf</t>
  </si>
  <si>
    <t>HMC5883L</t>
  </si>
  <si>
    <t>13.2x14.2</t>
  </si>
  <si>
    <t xml:space="preserve">2.16 - 3.6 </t>
  </si>
  <si>
    <t>-30 - +85</t>
  </si>
  <si>
    <t>https://www.amazon.es/SATKIT-Magnet%C3%B3metro-HMC5883L-Arduino-Compatible/dp/B06Y3TJPGC</t>
  </si>
  <si>
    <t xml:space="preserve">Honeywe GY-271 </t>
  </si>
  <si>
    <t>-30 to 75</t>
  </si>
  <si>
    <t>https://digital.wpi.edu/concern/file_sets/tb09j7484?locale=en</t>
  </si>
  <si>
    <t>Studied for a 3U cubesat for NASA</t>
  </si>
  <si>
    <t>GY-91 MPU9250</t>
  </si>
  <si>
    <t>MPU 9250</t>
  </si>
  <si>
    <t>Giroscopio de tres ejes, acelerómetro triaxial, triaxial campo magnético</t>
  </si>
  <si>
    <t>ADCS</t>
  </si>
  <si>
    <t>Masa [g]</t>
  </si>
  <si>
    <t>Precio [€]</t>
  </si>
  <si>
    <t>Range de Temperaturas</t>
  </si>
  <si>
    <t>Potencia [mW]</t>
  </si>
  <si>
    <t>Subsistema</t>
  </si>
  <si>
    <t>11.5x6x1</t>
  </si>
  <si>
    <t>https://arc.aiaa.org/doi/pdf/10.2514/1.A34010</t>
  </si>
  <si>
    <t>https://core.ac.uk/download/pdf/37320266.pdf</t>
  </si>
  <si>
    <t>https://cdn-reichelt.de/documents/datenblatt/A500/TPS334%23PE.pdf</t>
  </si>
  <si>
    <t>https://artofcircuits.com/product/10dof-gy-91-4-in-1-mpu-9250-and-bmp280-multi-sensor-module</t>
  </si>
  <si>
    <t>[9]</t>
  </si>
  <si>
    <t>[7] mag</t>
  </si>
  <si>
    <t>http://citeseerx.ist.psu.edu/viewdoc/download?doi=10.1.1.823.8473&amp;rep=rep1&amp;type=pdf</t>
  </si>
  <si>
    <t>https://sci-hub.st/10.1016/j.actaastro.2015.12.003</t>
  </si>
  <si>
    <t>https://www.indiamart.com/proddetail/faulhaber-dc-motor-with-encoder-6700289991.html</t>
  </si>
  <si>
    <t>https://www.datasheetarchive.com/pdf/download.php?id=3479938d3103537f1fafc8c82e5efbcd63f10c&amp;type=P&amp;term=faulhaber%25202209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</si>
</sst>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
      <sz val="9"/>
      <color theme="1"/>
      <name val="Segoe UI"/>
      <family val="2"/>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0" fillId="0" borderId="5" xfId="0" applyBorder="1" applyAlignment="1">
      <alignment horizontal="center" vertical="center"/>
    </xf>
    <xf numFmtId="16" fontId="0" fillId="0" borderId="1" xfId="0" quotePrefix="1" applyNumberFormat="1" applyFont="1" applyBorder="1" applyAlignment="1">
      <alignment horizontal="center" vertical="center"/>
    </xf>
    <xf numFmtId="0" fontId="0" fillId="0" borderId="1" xfId="0" quotePrefix="1" applyFont="1" applyBorder="1" applyAlignment="1">
      <alignment horizontal="center" vertical="center"/>
    </xf>
    <xf numFmtId="0" fontId="0" fillId="0" borderId="1" xfId="0" quotePrefix="1" applyBorder="1" applyAlignment="1">
      <alignment horizontal="center" vertical="center"/>
    </xf>
    <xf numFmtId="0" fontId="0" fillId="0" borderId="0" xfId="0" applyFont="1" applyBorder="1" applyAlignment="1">
      <alignment horizontal="center" vertical="center"/>
    </xf>
    <xf numFmtId="0" fontId="1" fillId="0" borderId="4" xfId="0" applyFont="1" applyBorder="1" applyAlignment="1">
      <alignment horizontal="center" vertical="center"/>
    </xf>
    <xf numFmtId="1" fontId="0" fillId="0" borderId="0" xfId="0" applyNumberFormat="1" applyBorder="1" applyAlignment="1">
      <alignment horizontal="center" vertical="center"/>
    </xf>
    <xf numFmtId="0" fontId="0" fillId="0" borderId="0" xfId="0" applyFill="1" applyBorder="1" applyAlignment="1">
      <alignment horizontal="left" vertical="center"/>
    </xf>
    <xf numFmtId="1" fontId="0" fillId="0" borderId="0" xfId="0" applyNumberFormat="1"/>
    <xf numFmtId="0" fontId="0" fillId="0" borderId="0" xfId="0" applyFill="1" applyBorder="1"/>
    <xf numFmtId="0" fontId="4" fillId="0" borderId="0" xfId="0" applyFont="1" applyAlignment="1">
      <alignment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5" xfId="0" applyFont="1" applyBorder="1" applyAlignment="1">
      <alignment horizontal="center" vertical="center" wrapText="1"/>
    </xf>
    <xf numFmtId="0" fontId="1" fillId="0" borderId="3" xfId="0" applyFont="1" applyBorder="1" applyAlignment="1">
      <alignment horizontal="center" vertical="center"/>
    </xf>
    <xf numFmtId="0" fontId="3"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94724</xdr:colOff>
      <xdr:row>56</xdr:row>
      <xdr:rowOff>131004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781051</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18</xdr:row>
      <xdr:rowOff>133349</xdr:rowOff>
    </xdr:from>
    <xdr:to>
      <xdr:col>10</xdr:col>
      <xdr:colOff>9930</xdr:colOff>
      <xdr:row>46</xdr:row>
      <xdr:rowOff>98498</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1" y="4010024"/>
          <a:ext cx="7258454" cy="50324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485775</xdr:colOff>
      <xdr:row>24</xdr:row>
      <xdr:rowOff>142875</xdr:rowOff>
    </xdr:from>
    <xdr:to>
      <xdr:col>21</xdr:col>
      <xdr:colOff>2723409</xdr:colOff>
      <xdr:row>35</xdr:row>
      <xdr:rowOff>37864</xdr:rowOff>
    </xdr:to>
    <xdr:pic>
      <xdr:nvPicPr>
        <xdr:cNvPr id="2" name="Picture 1">
          <a:extLst>
            <a:ext uri="{FF2B5EF4-FFF2-40B4-BE49-F238E27FC236}">
              <a16:creationId xmlns:a16="http://schemas.microsoft.com/office/drawing/2014/main" id="{E92952A1-3658-406B-94D0-BBED14684BB4}"/>
            </a:ext>
          </a:extLst>
        </xdr:cNvPr>
        <xdr:cNvPicPr>
          <a:picLocks noChangeAspect="1"/>
        </xdr:cNvPicPr>
      </xdr:nvPicPr>
      <xdr:blipFill>
        <a:blip xmlns:r="http://schemas.openxmlformats.org/officeDocument/2006/relationships" r:embed="rId1"/>
        <a:stretch>
          <a:fillRect/>
        </a:stretch>
      </xdr:blipFill>
      <xdr:spPr>
        <a:xfrm>
          <a:off x="12475845" y="5113020"/>
          <a:ext cx="5923809" cy="1887619"/>
        </a:xfrm>
        <a:prstGeom prst="rect">
          <a:avLst/>
        </a:prstGeom>
      </xdr:spPr>
    </xdr:pic>
    <xdr:clientData/>
  </xdr:twoCellAnchor>
  <xdr:twoCellAnchor editAs="oneCell">
    <xdr:from>
      <xdr:col>18</xdr:col>
      <xdr:colOff>57150</xdr:colOff>
      <xdr:row>38</xdr:row>
      <xdr:rowOff>38100</xdr:rowOff>
    </xdr:from>
    <xdr:to>
      <xdr:col>21</xdr:col>
      <xdr:colOff>2531219</xdr:colOff>
      <xdr:row>57</xdr:row>
      <xdr:rowOff>131004</xdr:rowOff>
    </xdr:to>
    <xdr:pic>
      <xdr:nvPicPr>
        <xdr:cNvPr id="3" name="Picture 2">
          <a:extLst>
            <a:ext uri="{FF2B5EF4-FFF2-40B4-BE49-F238E27FC236}">
              <a16:creationId xmlns:a16="http://schemas.microsoft.com/office/drawing/2014/main" id="{5B9003DF-FBA6-4FB3-A855-47C925CC7BB2}"/>
            </a:ext>
          </a:extLst>
        </xdr:cNvPr>
        <xdr:cNvPicPr>
          <a:picLocks noChangeAspect="1"/>
        </xdr:cNvPicPr>
      </xdr:nvPicPr>
      <xdr:blipFill>
        <a:blip xmlns:r="http://schemas.openxmlformats.org/officeDocument/2006/relationships" r:embed="rId2"/>
        <a:stretch>
          <a:fillRect/>
        </a:stretch>
      </xdr:blipFill>
      <xdr:spPr>
        <a:xfrm>
          <a:off x="12769215" y="7543800"/>
          <a:ext cx="4203809" cy="3531429"/>
        </a:xfrm>
        <a:prstGeom prst="rect">
          <a:avLst/>
        </a:prstGeom>
      </xdr:spPr>
    </xdr:pic>
    <xdr:clientData/>
  </xdr:twoCellAnchor>
  <xdr:twoCellAnchor editAs="oneCell">
    <xdr:from>
      <xdr:col>10</xdr:col>
      <xdr:colOff>1</xdr:colOff>
      <xdr:row>24</xdr:row>
      <xdr:rowOff>50639</xdr:rowOff>
    </xdr:from>
    <xdr:to>
      <xdr:col>16</xdr:col>
      <xdr:colOff>440056</xdr:colOff>
      <xdr:row>44</xdr:row>
      <xdr:rowOff>116206</xdr:rowOff>
    </xdr:to>
    <xdr:pic>
      <xdr:nvPicPr>
        <xdr:cNvPr id="4" name="Picture 3" descr="Delfin3xt_Auto10">
          <a:extLst>
            <a:ext uri="{FF2B5EF4-FFF2-40B4-BE49-F238E27FC236}">
              <a16:creationId xmlns:a16="http://schemas.microsoft.com/office/drawing/2014/main" id="{3E089CB3-162D-49DC-BB19-BBCE2AEB58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48526" y="5026499"/>
          <a:ext cx="4591050" cy="3681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23</xdr:row>
      <xdr:rowOff>129929</xdr:rowOff>
    </xdr:from>
    <xdr:to>
      <xdr:col>6</xdr:col>
      <xdr:colOff>664845</xdr:colOff>
      <xdr:row>46</xdr:row>
      <xdr:rowOff>174697</xdr:rowOff>
    </xdr:to>
    <xdr:pic>
      <xdr:nvPicPr>
        <xdr:cNvPr id="5" name="Picture 4">
          <a:extLst>
            <a:ext uri="{FF2B5EF4-FFF2-40B4-BE49-F238E27FC236}">
              <a16:creationId xmlns:a16="http://schemas.microsoft.com/office/drawing/2014/main" id="{7CD36710-E5D0-4B55-AD2B-433AD2BCC835}"/>
            </a:ext>
          </a:extLst>
        </xdr:cNvPr>
        <xdr:cNvPicPr>
          <a:picLocks noChangeAspect="1"/>
        </xdr:cNvPicPr>
      </xdr:nvPicPr>
      <xdr:blipFill>
        <a:blip xmlns:r="http://schemas.openxmlformats.org/officeDocument/2006/relationships" r:embed="rId4"/>
        <a:stretch>
          <a:fillRect/>
        </a:stretch>
      </xdr:blipFill>
      <xdr:spPr>
        <a:xfrm>
          <a:off x="510540" y="4924814"/>
          <a:ext cx="6040755" cy="42033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D87A6314-C68B-4093-A092-AFDF61E1059C}" parentId="{E284142A-A8DE-4195-8D44-43AA7A152A5F}">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D2" dT="2021-06-13T08:18:20.42" personId="{252194BF-4C31-49AD-9DE1-352BFEC7A8C8}" id="{25F58076-4998-4B8F-AD75-D197245B1F80}" parentId="{9FFC239E-466C-4CA7-8EDC-13E2ACCE4836}">
    <text>https://core.ac.uk/download/pdf/37320266.pdf</text>
  </threadedComment>
  <threadedComment ref="E2" dT="2021-06-12T17:06:25.06" personId="{252194BF-4C31-49AD-9DE1-352BFEC7A8C8}" id="{BD2546C3-1394-41EF-A710-C8CA9C44709C}">
    <text>https://cdn-reichelt.de/documents/datenblatt/A500/TPS334%23PE.pdf</text>
  </threadedComment>
  <threadedComment ref="E2" dT="2021-06-13T08:41:45.66" personId="{252194BF-4C31-49AD-9DE1-352BFEC7A8C8}" id="{07F9E5D2-DD74-49CD-8CF8-0924A099F125}" parentId="{BD2546C3-1394-41EF-A710-C8CA9C44709C}">
    <text>Attitude Determination using Infrared Earth Horizon Sensors AeroAstro MIT</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F4" dT="2021-06-12T14:22:50.06" personId="{252194BF-4C31-49AD-9DE1-352BFEC7A8C8}" id="{A223C7AE-1985-43A4-ADE5-E58CA4739DE3}">
    <text>https://www.amazon.es/TECNOIOT-GY-91-MPU9250-Acceleration-Gyroscope/dp/B07HMQZ7N9/ref=sr_1_5?__mk_es_ES=%C3%85M%C3%85%C5%BD%C3%95%C3%91&amp;dchild=1&amp;keywords=MPU9250&amp;qid=1623582751&amp;sr=8-5</text>
  </threadedComment>
  <threadedComment ref="F4" dT="2021-06-13T12:37:51.63" personId="{252194BF-4C31-49AD-9DE1-352BFEC7A8C8}" id="{C68F60B0-606B-46D5-B91E-EA830A759628}" parentId="{A223C7AE-1985-43A4-ADE5-E58CA4739DE3}">
    <text>https://artofcircuits.com/product/10dof-gy-91-4-in-1-mpu-9250-and-bmp280-multi-sensor-module</text>
  </threadedComment>
  <threadedComment ref="N4" dT="2021-06-13T09:23:15.28" personId="{252194BF-4C31-49AD-9DE1-352BFEC7A8C8}" id="{ADD2A2B8-E78C-43ED-81B6-D32204D9C575}">
    <text>100 microA * 3.6V</text>
  </threadedComment>
  <threadedComment ref="Q4" dT="2021-06-13T09:27:06.44" personId="{252194BF-4C31-49AD-9DE1-352BFEC7A8C8}" id="{DF56C191-D829-4F12-ACD2-AADEE60B2667}">
    <text>https://digital.wpi.edu/concern/file_sets/tb09j7484?locale=en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1-06-12T16:55:45.63" personId="{252194BF-4C31-49AD-9DE1-352BFEC7A8C8}" id="{879C4270-98E3-4BA9-A4DB-37E0B66CC35B}">
    <text>The horizon is detected when sensor’s field of view is partially obstructed by Earth</text>
  </threadedComment>
  <threadedComment ref="B2" dT="2021-06-12T17:15:23.48" personId="{252194BF-4C31-49AD-9DE1-352BFEC7A8C8}" id="{419B1ABE-142B-4D0A-B9BE-4486C9DA3628}" parentId="{879C4270-98E3-4BA9-A4DB-37E0B66CC35B}">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B2" dT="2021-06-13T08:32:46.25" personId="{252194BF-4C31-49AD-9DE1-352BFEC7A8C8}" id="{E5921051-537E-479E-BE46-767C9C786188}" parentId="{879C4270-98E3-4BA9-A4DB-37E0B66CC35B}">
    <text>he EHS system consists of two orthogonally-mounted sensor assemblies:one in the−x(anti-ram) direction and one in the+y(side) direction. Each mount consists of 4EHS: one coarse sensor with approximately 60◦FOV and 3 fine sensors with FOV of approximately10◦each [23]. The 3 fine sensors’ boresights have distinct dip angles and are used as Earth, hori-zon (limb), and space sensors during nominal operation. This technique is used to overcome theEarth’s complex thermal variations due to seasonal and weather factors. The coarse EHS are usedto provide rough attitude knowledge, bringing the fine EHS sensors into the desired Earth, limb,space configuration</text>
  </threadedComment>
  <threadedComment ref="D2" dT="2021-06-12T16:54:39.28" personId="{252194BF-4C31-49AD-9DE1-352BFEC7A8C8}" id="{B8372618-AFD2-4B66-8C9A-59B1D3F9CA0B}">
    <text>Termopilas</text>
  </threadedComment>
  <threadedComment ref="D2" dT="2021-06-12T17:03:41.14" personId="{252194BF-4C31-49AD-9DE1-352BFEC7A8C8}" id="{89854CE5-0BE0-494F-B89F-2C939722C843}" parentId="{B8372618-AFD2-4B66-8C9A-59B1D3F9CA0B}">
    <text>Many thermopile-based horizon sensing systems include opticsto reduce the effective field of view (FOV), lowering the probabilityofinterference by the Sun and Moon</text>
  </threadedComment>
  <threadedComment ref="D2" dT="2021-06-12T17:04:06.87" personId="{252194BF-4C31-49AD-9DE1-352BFEC7A8C8}" id="{AA109DC9-BDE0-4612-9DC3-579B4B3EB066}" parentId="{B8372618-AFD2-4B66-8C9A-59B1D3F9CA0B}">
    <text>https://arc.aiaa.org/doi/pdf/10.2514/1.A34010</text>
  </threadedComment>
  <threadedComment ref="D2" dT="2021-06-13T08:18:20.42" personId="{252194BF-4C31-49AD-9DE1-352BFEC7A8C8}" id="{42C1D318-9761-430D-809B-855A8B5AC2C0}" parentId="{B8372618-AFD2-4B66-8C9A-59B1D3F9CA0B}">
    <text>https://core.ac.uk/download/pdf/37320266.pdf</text>
  </threadedComment>
  <threadedComment ref="E2" dT="2021-06-12T17:06:25.06" personId="{252194BF-4C31-49AD-9DE1-352BFEC7A8C8}" id="{EE07DD9E-2A55-45F1-8790-AA25966C1F58}">
    <text>https://cdn-reichelt.de/documents/datenblatt/A500/TPS334%23PE.pdf</text>
  </threadedComment>
  <threadedComment ref="E2" dT="2021-06-13T08:41:45.66" personId="{252194BF-4C31-49AD-9DE1-352BFEC7A8C8}" id="{596CCAB1-6D1C-496D-8E34-CE9E0486F994}" parentId="{EE07DD9E-2A55-45F1-8790-AA25966C1F58}">
    <text>Attitude Determination using Infrared Earth Horizon Sensors AeroAstro MIT</text>
  </threadedComment>
  <threadedComment ref="F2" dT="2021-06-12T16:32:37.13" personId="{252194BF-4C31-49AD-9DE1-352BFEC7A8C8}" id="{D733A5B1-AC71-4C3C-872A-8243395B61A7}">
    <text>diameter 9.3 mm, height 17.4 mm</text>
  </threadedComment>
  <threadedComment ref="L2" dT="2021-06-12T16:33:09.86" personId="{252194BF-4C31-49AD-9DE1-352BFEC7A8C8}" id="{44F72D8A-CB53-484A-B90A-DDA365B9EBB0}">
    <text>https://www.reichelt.com/de/en/thermopile-detector-tpd-1t-0214-tpd-1t-0214-p47516.html?r=1</text>
  </threadedComment>
  <threadedComment ref="G3" dT="2021-06-12T17:11:50.27" personId="{252194BF-4C31-49AD-9DE1-352BFEC7A8C8}" id="{9ED9F486-2AD9-4591-89A5-DF230C655A9E}">
    <text>A VOLEO</text>
  </threadedComment>
  <threadedComment ref="D4" dT="2021-06-13T09:18:46.41" personId="{252194BF-4C31-49AD-9DE1-352BFEC7A8C8}" id="{6EC85208-8045-44C6-93BD-2AFC1117D2A8}">
    <text>To  select  the  specific  model  for  our  mission  we  first  consulted  the  previous  project  team’s  research.    The  previous  research  team  outlined  four  main  design  specifications  for  the  magnetometer system based on the requirements of their ADC system:  1.The magnetometer is a digital instrument 2.The magnetometer can measure in all three axis 3.The magnetometer operates in the 3.3 Volt range 4.The magnetometer has its own circuit board Using  these  specifications  they  settled  on  the  HMC5883L  from  Honeywell.    This  model  met  three  out  of  four  of  their  design  requirements  and  had  many  advantages  over  other  available  sensors (Oliva, Schaalman, and Stanley, 2011, p.87).   Using their research as a starting point we isolated  solid  state,  magneto-resistive  sensors  as  the  best  possible  sensor  solution  for  our  application.      We   also   conducted   our   own   research   in   the   flight   heritage   of   various   magnetometers.    We  determined  that  Honeywell  was  considered  the  most  reliable  and  widely  used   brand   for   these   types   of   sensors.      Additionally   Honeywell’s   HMC2003   3-axis   magnetometer  had  been  flown  successfully  on  a  number  of  CubeSat  missions.    A  table  describing  a  number  of  these  missions  and  their  magnetometers  can  be  found  in  Appendix  D.    The  table  from  Appendix  D  also  shows  that  other  HMC  series  magnetometers  have  been  flow  successfully on a variety of missions.</text>
  </threadedComment>
  <threadedComment ref="D4" dT="2021-06-13T09:19:04.37" personId="{252194BF-4C31-49AD-9DE1-352BFEC7A8C8}" id="{557DAB04-585A-493D-99D6-46B21A1132F3}" parentId="{6EC85208-8045-44C6-93BD-2AFC1117D2A8}">
    <text>Our  research  allows  us  to  reaffirm  the  previous  project  group’s  recommendation  of  the  HMC5883L,  as  well  as  find  a  model  of  the  HMC5883L  with  an  included  breakout  board.    Abreakout   board   is   a   small   printed   circuit   board   (PCB)   equipped   with   various   electrical   components  to  make  the  integration  of  various  chip  types  easier.    Figure  26  shows  the  HMC5883L   on   a   breakout   board   constructed   by   SparkFun   Electronics.      While   other   magnetometer  models  may  offer  better  specifications  in  terms  of  sensitivity  and  resolution  ultimately we decided to go with the HMC5883L model because of the quality of the technology and  the  HMC  series  known  flight  heritage.    The  datasheet  for  the  HMC5883L  can  be  found  in  Appendix E.</text>
  </threadedComment>
  <threadedComment ref="N4" dT="2021-06-13T09:23:15.28" personId="{252194BF-4C31-49AD-9DE1-352BFEC7A8C8}" id="{BD06406C-32C0-4EC8-A4D7-44101DF23029}">
    <text>100 microA * 3.6V</text>
  </threadedComment>
  <threadedComment ref="Q4" dT="2021-06-13T09:27:06.44" personId="{252194BF-4C31-49AD-9DE1-352BFEC7A8C8}" id="{2A6E444A-DBFD-4AFA-8FC1-612520D6CFC1}">
    <text>https://digital.wpi.edu/concern/file_sets/tb09j7484?locale=en</text>
  </threadedComment>
  <threadedComment ref="F5" dT="2021-06-12T14:22:50.06" personId="{252194BF-4C31-49AD-9DE1-352BFEC7A8C8}" id="{B10EC71B-0A06-40F0-A8B4-D3169CE42616}">
    <text>https://store.prometec.net/producto/mpu6050-gy-521-acelerometro-giroscopo/</text>
  </threadedComment>
  <threadedComment ref="L5" dT="2021-06-12T16:42:45.04" personId="{252194BF-4C31-49AD-9DE1-352BFEC7A8C8}" id="{E87DEE2A-CCD3-4C64-9A62-186991AB8E90}">
    <text>https://electrosdr.com/shields-y-sensores/230-modulo-gy-521-acelerometro-giroscopio-mpu6050.html</text>
  </threadedComment>
  <threadedComment ref="N5" dT="2021-06-12T14:54:45.16" personId="{252194BF-4C31-49AD-9DE1-352BFEC7A8C8}" id="{9F1597EE-5914-430C-9C04-C710D916586C}">
    <text>0.45mA * 3.4V</text>
  </threadedComment>
  <threadedComment ref="P5" dT="2021-06-12T14:28:19.24" personId="{252194BF-4C31-49AD-9DE1-352BFEC7A8C8}" id="{B50E9E02-1317-4F6F-9344-9387B73A8E62}">
    <text>https://protosupplies.com/product/mpu-6050-gy-521-3-axis-accel-gryo-sensor-module/</text>
  </threadedComment>
  <threadedComment ref="T5" dT="2021-06-12T14:23:37.07" personId="{252194BF-4C31-49AD-9DE1-352BFEC7A8C8}" id="{445D315B-2CA6-4E04-AD34-CBE325D13C1D}">
    <text>Digital Motion Processing™ (DMP™) engine offloads complex MotionFusion, sensor timing synchronization and gesture detection</text>
  </threadedComment>
  <threadedComment ref="F6" dT="2021-06-12T15:07:50.17" personId="{252194BF-4C31-49AD-9DE1-352BFEC7A8C8}" id="{A8B10EFC-F5A4-4E49-AA2D-80B0B273F5B3}">
    <text>http://citeseerx.ist.psu.edu/viewdoc/download?doi=10.1.1.823.8473&amp;rep=rep1&amp;type=pdf</text>
  </threadedComment>
  <threadedComment ref="F6" dT="2021-06-12T15:07:53.46" personId="{252194BF-4C31-49AD-9DE1-352BFEC7A8C8}" id="{056ADA09-85C8-4FE2-883D-0F9A5782916C}" parentId="{A8B10EFC-F5A4-4E49-AA2D-80B0B273F5B3}">
    <text>P.22</text>
  </threadedComment>
  <threadedComment ref="F6" dT="2021-06-12T15:26:41.50" personId="{252194BF-4C31-49AD-9DE1-352BFEC7A8C8}" id="{04394A15-4250-4601-BF88-18741DAE0FAB}" parentId="{A8B10EFC-F5A4-4E49-AA2D-80B0B273F5B3}">
    <text>20 mm diameter 2mm height</text>
  </threadedComment>
  <threadedComment ref="F6" dT="2021-06-12T15:29:02.69" personId="{252194BF-4C31-49AD-9DE1-352BFEC7A8C8}" id="{B702238A-ADBA-40C4-B3FA-BE15DA118D03}" parentId="{A8B10EFC-F5A4-4E49-AA2D-80B0B273F5B3}">
    <text>http://www.smetal.ru/wp-content/uploads/2016/07/Faulhaber-Flat-Brushless-DC-Micromotors.pdf</text>
  </threadedComment>
  <threadedComment ref="L6" dT="2021-06-12T15:17:15.51" personId="{252194BF-4C31-49AD-9DE1-352BFEC7A8C8}" id="{F1D7791E-F9B2-4DD6-8837-51507AB705F1}">
    <text>https://www.indiamart.com/proddetail/faulhaber-dc-motor-with-encoder-6700289991.html</text>
  </threadedComment>
  <threadedComment ref="L6" dT="2021-06-12T15:17:24.11" personId="{252194BF-4C31-49AD-9DE1-352BFEC7A8C8}" id="{060A92CB-D622-4F37-86D0-FA72FB0109D5}" parentId="{F1D7791E-F9B2-4DD6-8837-51507AB705F1}">
    <text>Desde china</text>
  </threadedComment>
  <threadedComment ref="L6" dT="2021-06-12T16:35:09.86" personId="{252194BF-4C31-49AD-9DE1-352BFEC7A8C8}" id="{7E90A981-319A-4F8E-A5E9-6BC5BFFED141}" parentId="{F1D7791E-F9B2-4DD6-8837-51507AB705F1}">
    <text>https://sci-hub.st/10.1016/j.actaastro.2015.12.003</text>
  </threadedComment>
  <threadedComment ref="N6" dT="2021-06-12T16:34:48.67" personId="{252194BF-4C31-49AD-9DE1-352BFEC7A8C8}" id="{9D95497E-0349-461A-8F17-1DCD2E14D4C6}">
    <text>750 mW @ max speed</text>
  </threadedComment>
  <threadedComment ref="P6" dT="2021-06-12T15:23:04.15" personId="{252194BF-4C31-49AD-9DE1-352BFEC7A8C8}" id="{1FAFD129-78D1-4038-8CCC-A4058757A0CF}">
    <text>https://www.datasheetarchive.com/pdf/download.php?id=3479938d3103537f1fafc8c82e5efbcd63f10c&amp;type=P&amp;term=faulhaber%25202209</text>
  </threadedComment>
  <threadedComment ref="F7" dT="2021-06-12T16:07:27.84" personId="{252194BF-4C31-49AD-9DE1-352BFEC7A8C8}" id="{D8F45EB1-D39B-450A-8AF2-F75E0D30FD62}">
    <text>http://citeseerx.ist.psu.edu/viewdoc/download?doi=10.1.1.823.8473&amp;rep=rep1&amp;type=pdf</text>
  </threadedComment>
  <threadedComment ref="G7" dT="2021-06-12T16:26:13.44" personId="{252194BF-4C31-49AD-9DE1-352BFEC7A8C8}" id="{CF5390C7-A574-4A60-80B7-C2D3DFC12F24}">
    <text>DENSITY PCB * VOLUME PCB * 1.5 (FoS)</text>
  </threadedComment>
  <threadedComment ref="N7" dT="2021-06-12T17:13:08.72" personId="{252194BF-4C31-49AD-9DE1-352BFEC7A8C8}" id="{C6DFDC4D-E2EE-4ED4-95F2-3AA5CFAE45A8}">
    <text>A voleo</text>
  </threadedComment>
  <threadedComment ref="P7" dT="2021-06-12T17:12:51.32" personId="{252194BF-4C31-49AD-9DE1-352BFEC7A8C8}" id="{CCAC1503-4EED-46BC-837A-056891285D6F}">
    <text>A voleo un poco, teniendo en cuenta los valores que he visto para otras PCB</text>
  </threadedComment>
  <threadedComment ref="D9" dT="2021-06-12T14:41:38.03" personId="{252194BF-4C31-49AD-9DE1-352BFEC7A8C8}" id="{288E050B-CD57-4243-8015-D7CA6B8C04A2}">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9" dT="2021-06-12T14:42:30.12" personId="{252194BF-4C31-49AD-9DE1-352BFEC7A8C8}" id="{81B77E68-AF20-4456-BD8F-8A6B164F4F36}" parentId="{288E050B-CD57-4243-8015-D7CA6B8C04A2}">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9" dT="2021-06-12T14:44:04.73" personId="{252194BF-4C31-49AD-9DE1-352BFEC7A8C8}" id="{6B56FF73-7A08-4B8A-921D-EC7A438D441B}">
    <text>They are embedded into the cubesats panels</text>
  </threadedComment>
  <threadedComment ref="P9" dT="2021-06-12T14:58:41.39" personId="{252194BF-4C31-49AD-9DE1-352BFEC7A8C8}" id="{E46D656B-D295-4352-8945-78A6AD1B2A6A}">
    <text>Taken from other types of magnertorquers, no info found specifically for this type</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digital.wpi.edu/concern/file_sets/tb09j7484?locale=en" TargetMode="External"/><Relationship Id="rId7" Type="http://schemas.openxmlformats.org/officeDocument/2006/relationships/drawing" Target="../drawings/drawing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printerSettings" Target="../printerSettings/printerSettings1.bin"/><Relationship Id="rId5" Type="http://schemas.openxmlformats.org/officeDocument/2006/relationships/hyperlink" Target="https://www.indiamart.com/proddetail/faulhaber-dc-motor-with-encoder-6700289991.html" TargetMode="External"/><Relationship Id="rId10" Type="http://schemas.microsoft.com/office/2017/10/relationships/threadedComment" Target="../threadedComments/threadedComment1.xml"/><Relationship Id="rId4" Type="http://schemas.openxmlformats.org/officeDocument/2006/relationships/hyperlink" Target="https://www.datasheetarchive.com/pdf/download.php?id=3479938d3103537f1fafc8c82e5efbcd63f10c&amp;type=P&amp;term=faulhaber%25202209"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digital.wpi.edu/concern/file_sets/tb09j7484?locale=en" TargetMode="External"/><Relationship Id="rId7" Type="http://schemas.microsoft.com/office/2017/10/relationships/threadedComment" Target="../threadedComments/threadedComment2.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zoomScaleNormal="100" workbookViewId="0">
      <selection activeCell="E5" sqref="E5"/>
    </sheetView>
  </sheetViews>
  <sheetFormatPr defaultRowHeight="14.4" x14ac:dyDescent="0.3"/>
  <cols>
    <col min="1" max="1" width="12.77734375" bestFit="1" customWidth="1"/>
    <col min="2" max="2" width="16.21875" bestFit="1" customWidth="1"/>
    <col min="3" max="3" width="3" bestFit="1" customWidth="1"/>
    <col min="4" max="4" width="15"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61" t="s">
        <v>19</v>
      </c>
      <c r="B1" s="61"/>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59" t="s">
        <v>0</v>
      </c>
      <c r="B2" s="62" t="s">
        <v>77</v>
      </c>
      <c r="C2" s="38">
        <v>5</v>
      </c>
      <c r="D2" s="38" t="s">
        <v>78</v>
      </c>
      <c r="E2" s="38" t="s">
        <v>86</v>
      </c>
      <c r="F2" s="43" t="s">
        <v>83</v>
      </c>
      <c r="G2" s="38">
        <v>1</v>
      </c>
      <c r="H2" s="38">
        <v>5</v>
      </c>
      <c r="I2" s="38" t="s">
        <v>56</v>
      </c>
      <c r="J2" s="38" t="s">
        <v>56</v>
      </c>
      <c r="K2" s="38" t="s">
        <v>46</v>
      </c>
      <c r="L2" s="38">
        <v>13.27</v>
      </c>
      <c r="M2" s="38" t="s">
        <v>94</v>
      </c>
      <c r="N2" s="38">
        <v>0</v>
      </c>
      <c r="O2" s="38">
        <v>0</v>
      </c>
      <c r="P2" s="22" t="s">
        <v>82</v>
      </c>
      <c r="Q2" s="54"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P6</f>
        <v>-30 - +85</v>
      </c>
      <c r="Q3" s="57"/>
      <c r="R3" s="40"/>
      <c r="S3" s="40"/>
      <c r="T3" s="40"/>
      <c r="U3" s="2"/>
      <c r="Y3" s="19"/>
    </row>
    <row r="4" spans="1:25" ht="15" customHeight="1" thickBot="1" x14ac:dyDescent="0.35">
      <c r="A4" s="64"/>
      <c r="B4" s="48" t="s">
        <v>23</v>
      </c>
      <c r="C4" s="39">
        <v>1</v>
      </c>
      <c r="D4" s="23" t="s">
        <v>108</v>
      </c>
      <c r="E4" s="11" t="s">
        <v>107</v>
      </c>
      <c r="F4" s="24" t="s">
        <v>116</v>
      </c>
      <c r="G4" s="39">
        <v>20</v>
      </c>
      <c r="H4" s="39" t="s">
        <v>46</v>
      </c>
      <c r="I4" s="39" t="s">
        <v>56</v>
      </c>
      <c r="J4" s="39" t="s">
        <v>55</v>
      </c>
      <c r="K4" s="39" t="s">
        <v>31</v>
      </c>
      <c r="L4" s="39">
        <v>13.61</v>
      </c>
      <c r="M4" s="39" t="s">
        <v>94</v>
      </c>
      <c r="N4" s="39">
        <f>1000*(100*0.000001*3.6)</f>
        <v>0.36</v>
      </c>
      <c r="O4" s="37" t="s">
        <v>100</v>
      </c>
      <c r="P4" s="34" t="s">
        <v>101</v>
      </c>
      <c r="Q4" s="39" t="s">
        <v>106</v>
      </c>
      <c r="R4" s="11" t="s">
        <v>122</v>
      </c>
      <c r="S4" s="39"/>
      <c r="T4" s="39"/>
      <c r="U4" s="2"/>
      <c r="X4" t="s">
        <v>7</v>
      </c>
      <c r="Y4" t="s">
        <v>97</v>
      </c>
    </row>
    <row r="5" spans="1:25" ht="29.4" thickTop="1" x14ac:dyDescent="0.3">
      <c r="A5" s="59" t="s">
        <v>1</v>
      </c>
      <c r="B5" s="58" t="s">
        <v>25</v>
      </c>
      <c r="C5" s="8">
        <v>3</v>
      </c>
      <c r="D5" s="8" t="s">
        <v>26</v>
      </c>
      <c r="E5" s="21" t="s">
        <v>69</v>
      </c>
      <c r="F5" s="8" t="s">
        <v>76</v>
      </c>
      <c r="G5" s="8">
        <v>6</v>
      </c>
      <c r="H5" s="54" t="s">
        <v>46</v>
      </c>
      <c r="I5" s="8" t="s">
        <v>56</v>
      </c>
      <c r="J5" s="8" t="s">
        <v>56</v>
      </c>
      <c r="K5" s="8" t="s">
        <v>31</v>
      </c>
      <c r="L5" s="8">
        <v>90</v>
      </c>
      <c r="M5" s="8" t="s">
        <v>95</v>
      </c>
      <c r="N5" s="8">
        <v>150</v>
      </c>
      <c r="O5" s="8" t="s">
        <v>75</v>
      </c>
      <c r="P5" s="22" t="s">
        <v>74</v>
      </c>
      <c r="Q5" s="54" t="s">
        <v>70</v>
      </c>
      <c r="R5" s="8"/>
      <c r="S5" s="8" t="s">
        <v>17</v>
      </c>
      <c r="T5" s="8"/>
      <c r="U5" s="2"/>
      <c r="X5" t="s">
        <v>8</v>
      </c>
      <c r="Y5" t="s">
        <v>84</v>
      </c>
    </row>
    <row r="6" spans="1:25" x14ac:dyDescent="0.3">
      <c r="A6" s="59"/>
      <c r="B6" s="59"/>
      <c r="C6" s="4">
        <v>3</v>
      </c>
      <c r="D6" s="4" t="s">
        <v>79</v>
      </c>
      <c r="E6" s="4" t="s">
        <v>46</v>
      </c>
      <c r="F6" s="4" t="s">
        <v>80</v>
      </c>
      <c r="G6" s="33">
        <f>1.85*0.001*(13.4*13.4*4.5)*1.5</f>
        <v>2.2422554999999997</v>
      </c>
      <c r="H6" s="55"/>
      <c r="I6" s="4" t="s">
        <v>56</v>
      </c>
      <c r="J6" s="4" t="s">
        <v>56</v>
      </c>
      <c r="K6" s="4" t="s">
        <v>31</v>
      </c>
      <c r="L6" s="4" t="s">
        <v>46</v>
      </c>
      <c r="M6" s="4" t="s">
        <v>95</v>
      </c>
      <c r="N6" s="4">
        <v>0.5</v>
      </c>
      <c r="O6" s="34" t="s">
        <v>85</v>
      </c>
      <c r="P6" s="34" t="s">
        <v>101</v>
      </c>
      <c r="Q6" s="55"/>
      <c r="R6" s="4"/>
      <c r="S6" s="4"/>
      <c r="T6" s="4"/>
      <c r="U6" s="2"/>
      <c r="X6" t="s">
        <v>9</v>
      </c>
      <c r="Y6" t="s">
        <v>102</v>
      </c>
    </row>
    <row r="7" spans="1:25" x14ac:dyDescent="0.3">
      <c r="A7" s="59"/>
      <c r="B7" s="60"/>
      <c r="C7" s="4">
        <v>3</v>
      </c>
      <c r="D7" s="4" t="s">
        <v>28</v>
      </c>
      <c r="E7" s="4" t="s">
        <v>46</v>
      </c>
      <c r="F7" s="4" t="s">
        <v>76</v>
      </c>
      <c r="G7" s="4">
        <v>10</v>
      </c>
      <c r="H7" s="57"/>
      <c r="I7" s="4" t="s">
        <v>55</v>
      </c>
      <c r="J7" s="4" t="s">
        <v>56</v>
      </c>
      <c r="K7" s="4" t="s">
        <v>46</v>
      </c>
      <c r="L7" s="4" t="s">
        <v>46</v>
      </c>
      <c r="M7" s="4" t="s">
        <v>46</v>
      </c>
      <c r="N7" s="4">
        <v>0</v>
      </c>
      <c r="O7" s="4" t="s">
        <v>46</v>
      </c>
      <c r="P7" s="4" t="s">
        <v>46</v>
      </c>
      <c r="Q7" s="55"/>
      <c r="R7" s="4"/>
      <c r="S7" s="4"/>
      <c r="T7" s="4"/>
      <c r="U7" s="2"/>
      <c r="X7" t="s">
        <v>10</v>
      </c>
      <c r="Y7" s="19" t="s">
        <v>105</v>
      </c>
    </row>
    <row r="8" spans="1:25" ht="28.8" x14ac:dyDescent="0.3">
      <c r="A8" s="60"/>
      <c r="B8" s="3" t="s">
        <v>29</v>
      </c>
      <c r="C8" s="14">
        <v>2</v>
      </c>
      <c r="D8" s="15" t="s">
        <v>57</v>
      </c>
      <c r="E8" s="14" t="s">
        <v>46</v>
      </c>
      <c r="F8" s="14" t="s">
        <v>59</v>
      </c>
      <c r="G8" s="14">
        <v>2</v>
      </c>
      <c r="H8" s="14" t="s">
        <v>46</v>
      </c>
      <c r="I8" s="14" t="s">
        <v>55</v>
      </c>
      <c r="J8" s="14" t="s">
        <v>46</v>
      </c>
      <c r="K8" s="14" t="s">
        <v>31</v>
      </c>
      <c r="L8" s="14" t="s">
        <v>46</v>
      </c>
      <c r="M8" s="14" t="s">
        <v>95</v>
      </c>
      <c r="N8" s="14">
        <v>120</v>
      </c>
      <c r="O8" s="16" t="s">
        <v>58</v>
      </c>
      <c r="P8" s="20" t="s">
        <v>68</v>
      </c>
      <c r="Q8" s="14" t="s">
        <v>53</v>
      </c>
      <c r="R8" s="14" t="s">
        <v>6</v>
      </c>
      <c r="S8" s="14" t="s">
        <v>46</v>
      </c>
      <c r="T8" s="14"/>
      <c r="U8" s="2"/>
      <c r="X8" t="s">
        <v>11</v>
      </c>
      <c r="Y8" s="53" t="s">
        <v>117</v>
      </c>
    </row>
    <row r="9" spans="1:25" x14ac:dyDescent="0.3">
      <c r="U9" s="2"/>
      <c r="X9" t="s">
        <v>121</v>
      </c>
      <c r="Y9" s="53" t="s">
        <v>118</v>
      </c>
    </row>
    <row r="10" spans="1:25" ht="15" thickBot="1" x14ac:dyDescent="0.35">
      <c r="F10" s="56" t="s">
        <v>61</v>
      </c>
      <c r="G10" s="56"/>
      <c r="H10" s="56"/>
      <c r="I10" s="30"/>
      <c r="L10" s="28" t="s">
        <v>65</v>
      </c>
      <c r="M10" s="28"/>
      <c r="N10" s="28">
        <v>450</v>
      </c>
      <c r="O10" s="29" t="s">
        <v>64</v>
      </c>
      <c r="X10" t="s">
        <v>12</v>
      </c>
      <c r="Y10" s="53" t="s">
        <v>119</v>
      </c>
    </row>
    <row r="11" spans="1:25" ht="15" thickTop="1" x14ac:dyDescent="0.3">
      <c r="F11" s="17" t="s">
        <v>88</v>
      </c>
      <c r="G11" s="49">
        <f>C2*G2+C5*G5+C6*G6+C7*G7+C8*G8+C3*G3+G4*C4</f>
        <v>86.226766499999997</v>
      </c>
      <c r="H11" s="30" t="s">
        <v>62</v>
      </c>
      <c r="I11" s="30"/>
      <c r="L11" s="18" t="s">
        <v>66</v>
      </c>
      <c r="M11" s="30"/>
      <c r="N11" s="30">
        <f>C2*N2+N5*C5+N6*C6+N7*C7+N8*C8+N3*C3+N4*C4</f>
        <v>692.36</v>
      </c>
      <c r="O11" s="31" t="s">
        <v>64</v>
      </c>
      <c r="X11" t="s">
        <v>13</v>
      </c>
      <c r="Y11" s="53" t="s">
        <v>84</v>
      </c>
    </row>
    <row r="12" spans="1:25" x14ac:dyDescent="0.3">
      <c r="F12" s="35" t="s">
        <v>89</v>
      </c>
      <c r="G12" s="35">
        <f>C2*L2+C5*L5+L4*C4</f>
        <v>349.96000000000004</v>
      </c>
      <c r="H12" s="30" t="s">
        <v>87</v>
      </c>
      <c r="I12" s="30"/>
      <c r="K12" s="30"/>
      <c r="L12" s="30" t="s">
        <v>67</v>
      </c>
      <c r="M12" s="30"/>
      <c r="N12" s="30">
        <f>N10-N11</f>
        <v>-242.36</v>
      </c>
      <c r="O12" s="31" t="s">
        <v>64</v>
      </c>
      <c r="X12" t="s">
        <v>14</v>
      </c>
      <c r="Y12" t="s">
        <v>120</v>
      </c>
    </row>
    <row r="13" spans="1:25" x14ac:dyDescent="0.3">
      <c r="F13" s="36" t="s">
        <v>90</v>
      </c>
      <c r="G13" s="46" t="s">
        <v>104</v>
      </c>
      <c r="H13" s="10" t="s">
        <v>91</v>
      </c>
      <c r="I13" s="30"/>
      <c r="K13" s="30"/>
      <c r="L13" s="28"/>
      <c r="M13" s="28"/>
      <c r="N13" s="28"/>
      <c r="O13" s="28"/>
      <c r="X13" t="s">
        <v>15</v>
      </c>
      <c r="Y13" s="53" t="s">
        <v>123</v>
      </c>
    </row>
    <row r="14" spans="1:25" x14ac:dyDescent="0.3">
      <c r="F14" s="30"/>
      <c r="G14" s="30"/>
      <c r="H14" s="30"/>
      <c r="I14" s="30"/>
      <c r="L14" s="52" t="s">
        <v>115</v>
      </c>
      <c r="M14" t="s">
        <v>111</v>
      </c>
      <c r="N14" t="s">
        <v>114</v>
      </c>
      <c r="O14" t="s">
        <v>112</v>
      </c>
      <c r="P14" s="50" t="s">
        <v>113</v>
      </c>
      <c r="X14" t="s">
        <v>16</v>
      </c>
      <c r="Y14" s="53" t="s">
        <v>124</v>
      </c>
    </row>
    <row r="15" spans="1:25" x14ac:dyDescent="0.3">
      <c r="L15" t="s">
        <v>110</v>
      </c>
      <c r="M15" s="51">
        <f>G11</f>
        <v>86.226766499999997</v>
      </c>
      <c r="N15">
        <f>N11</f>
        <v>692.36</v>
      </c>
      <c r="O15">
        <f>G12</f>
        <v>349.96000000000004</v>
      </c>
      <c r="P15" t="str">
        <f>G13</f>
        <v>-30 to 75</v>
      </c>
      <c r="X15" t="s">
        <v>17</v>
      </c>
      <c r="Y15" s="67" t="s">
        <v>125</v>
      </c>
    </row>
    <row r="16" spans="1:25" x14ac:dyDescent="0.3">
      <c r="X16" t="s">
        <v>18</v>
      </c>
      <c r="Y16" s="67" t="s">
        <v>126</v>
      </c>
    </row>
    <row r="17" spans="18:25" x14ac:dyDescent="0.3">
      <c r="Y17" s="53"/>
    </row>
    <row r="23" spans="18:25" x14ac:dyDescent="0.3">
      <c r="R23" s="1" t="s">
        <v>72</v>
      </c>
    </row>
    <row r="37" spans="18:22" x14ac:dyDescent="0.3">
      <c r="R37" s="1" t="s">
        <v>71</v>
      </c>
      <c r="V37" t="s">
        <v>73</v>
      </c>
    </row>
  </sheetData>
  <mergeCells count="9">
    <mergeCell ref="Q5:Q7"/>
    <mergeCell ref="F10:H10"/>
    <mergeCell ref="H5:H7"/>
    <mergeCell ref="B5:B7"/>
    <mergeCell ref="A1:B1"/>
    <mergeCell ref="B2:B3"/>
    <mergeCell ref="A2:A4"/>
    <mergeCell ref="A5:A8"/>
    <mergeCell ref="Q2:Q3"/>
  </mergeCells>
  <hyperlinks>
    <hyperlink ref="Y2" r:id="rId1" xr:uid="{FF008533-D4FE-4696-9B87-12C5E708D3BC}"/>
    <hyperlink ref="Y1" r:id="rId2" xr:uid="{08A89FE6-41E7-4AA0-A712-683B642494A0}"/>
    <hyperlink ref="Y7" r:id="rId3" xr:uid="{5256DDCE-AE28-4A7F-B5F5-FD833C83F89F}"/>
    <hyperlink ref="Y16" r:id="rId4" xr:uid="{197720C5-B9CC-4BA6-BA20-3818D05A0BC6}"/>
    <hyperlink ref="Y15" r:id="rId5" xr:uid="{4D35E17D-A062-4939-A0F0-973AA3F29EE6}"/>
  </hyperlinks>
  <pageMargins left="0.7" right="0.7" top="0.75" bottom="0.75" header="0.3" footer="0.3"/>
  <pageSetup paperSize="9" orientation="portrait" r:id="rId6"/>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32F3-C66E-4356-8E6F-B4A0F059442B}">
  <dimension ref="A1:Y38"/>
  <sheetViews>
    <sheetView workbookViewId="0">
      <selection activeCell="Q4" sqref="Q4"/>
    </sheetView>
  </sheetViews>
  <sheetFormatPr defaultRowHeight="14.4" x14ac:dyDescent="0.3"/>
  <cols>
    <col min="1" max="1" width="12.77734375" bestFit="1" customWidth="1"/>
    <col min="2" max="2" width="24.88671875" bestFit="1" customWidth="1"/>
    <col min="3" max="3" width="3" bestFit="1" customWidth="1"/>
    <col min="4" max="4" width="16" bestFit="1" customWidth="1"/>
    <col min="5" max="5" width="15.44140625" customWidth="1"/>
    <col min="6" max="6" width="13.5546875" bestFit="1" customWidth="1"/>
    <col min="7" max="7" width="11" bestFit="1" customWidth="1"/>
    <col min="8" max="8" width="7.6640625" bestFit="1" customWidth="1"/>
    <col min="9" max="9" width="8.5546875" bestFit="1" customWidth="1"/>
    <col min="10" max="10" width="4.5546875" bestFit="1" customWidth="1"/>
    <col min="11" max="11" width="5.5546875" bestFit="1" customWidth="1"/>
    <col min="12" max="12" width="16.21875" bestFit="1" customWidth="1"/>
    <col min="13" max="13" width="8.33203125" bestFit="1" customWidth="1"/>
    <col min="14" max="14" width="7.6640625" bestFit="1" customWidth="1"/>
    <col min="15" max="15" width="10.6640625" bestFit="1" customWidth="1"/>
    <col min="16" max="16" width="11.88671875" customWidth="1"/>
    <col min="17" max="17" width="30.5546875" bestFit="1" customWidth="1"/>
    <col min="18" max="18" width="28.5546875" bestFit="1" customWidth="1"/>
    <col min="19" max="19" width="12.88671875" bestFit="1" customWidth="1"/>
    <col min="20" max="21" width="6.109375" bestFit="1" customWidth="1"/>
    <col min="22" max="22" width="80.44140625" bestFit="1" customWidth="1"/>
    <col min="24" max="24" width="4.33203125" bestFit="1" customWidth="1"/>
    <col min="25" max="25" width="92.88671875" bestFit="1" customWidth="1"/>
  </cols>
  <sheetData>
    <row r="1" spans="1:25" ht="29.4" thickBot="1" x14ac:dyDescent="0.35">
      <c r="A1" s="61" t="s">
        <v>19</v>
      </c>
      <c r="B1" s="61"/>
      <c r="C1" s="9" t="s">
        <v>48</v>
      </c>
      <c r="D1" s="42" t="s">
        <v>2</v>
      </c>
      <c r="E1" s="42" t="s">
        <v>36</v>
      </c>
      <c r="F1" s="9" t="s">
        <v>33</v>
      </c>
      <c r="G1" s="9" t="s">
        <v>60</v>
      </c>
      <c r="H1" s="9" t="s">
        <v>92</v>
      </c>
      <c r="I1" s="9" t="s">
        <v>54</v>
      </c>
      <c r="J1" s="42" t="s">
        <v>34</v>
      </c>
      <c r="K1" s="42" t="s">
        <v>30</v>
      </c>
      <c r="L1" s="9" t="s">
        <v>40</v>
      </c>
      <c r="M1" s="9" t="s">
        <v>93</v>
      </c>
      <c r="N1" s="9" t="s">
        <v>63</v>
      </c>
      <c r="O1" s="9" t="s">
        <v>42</v>
      </c>
      <c r="P1" s="9" t="s">
        <v>44</v>
      </c>
      <c r="Q1" s="9" t="s">
        <v>52</v>
      </c>
      <c r="R1" s="42" t="s">
        <v>3</v>
      </c>
      <c r="S1" s="42" t="s">
        <v>4</v>
      </c>
      <c r="T1" s="42" t="s">
        <v>27</v>
      </c>
      <c r="X1" t="s">
        <v>5</v>
      </c>
      <c r="Y1" s="19" t="s">
        <v>47</v>
      </c>
    </row>
    <row r="2" spans="1:25" ht="15.6" customHeight="1" thickTop="1" x14ac:dyDescent="0.3">
      <c r="A2" s="59" t="s">
        <v>0</v>
      </c>
      <c r="B2" s="65" t="s">
        <v>77</v>
      </c>
      <c r="C2" s="38">
        <v>5</v>
      </c>
      <c r="D2" s="38" t="s">
        <v>78</v>
      </c>
      <c r="E2" s="38" t="s">
        <v>86</v>
      </c>
      <c r="F2" s="43" t="s">
        <v>83</v>
      </c>
      <c r="G2" s="38">
        <v>1</v>
      </c>
      <c r="H2" s="38">
        <v>5</v>
      </c>
      <c r="I2" s="38" t="s">
        <v>56</v>
      </c>
      <c r="J2" s="38" t="s">
        <v>56</v>
      </c>
      <c r="K2" s="38" t="s">
        <v>46</v>
      </c>
      <c r="L2" s="38">
        <v>13.27</v>
      </c>
      <c r="M2" s="38" t="s">
        <v>94</v>
      </c>
      <c r="N2" s="38">
        <v>0</v>
      </c>
      <c r="O2" s="38">
        <v>0</v>
      </c>
      <c r="P2" s="22" t="s">
        <v>82</v>
      </c>
      <c r="Q2" s="38" t="s">
        <v>81</v>
      </c>
      <c r="R2" s="43" t="s">
        <v>7</v>
      </c>
      <c r="S2" s="38" t="s">
        <v>8</v>
      </c>
      <c r="T2" s="38"/>
      <c r="U2" s="2"/>
      <c r="X2" t="s">
        <v>6</v>
      </c>
      <c r="Y2" s="19" t="s">
        <v>51</v>
      </c>
    </row>
    <row r="3" spans="1:25" ht="15" customHeight="1" x14ac:dyDescent="0.3">
      <c r="A3" s="59"/>
      <c r="B3" s="63"/>
      <c r="C3" s="40">
        <v>1</v>
      </c>
      <c r="D3" s="40" t="s">
        <v>22</v>
      </c>
      <c r="E3" s="40" t="s">
        <v>46</v>
      </c>
      <c r="F3" s="12" t="s">
        <v>96</v>
      </c>
      <c r="G3" s="40">
        <v>2.5</v>
      </c>
      <c r="H3" s="40" t="s">
        <v>46</v>
      </c>
      <c r="I3" s="40" t="s">
        <v>55</v>
      </c>
      <c r="J3" s="40" t="s">
        <v>56</v>
      </c>
      <c r="K3" s="40" t="s">
        <v>31</v>
      </c>
      <c r="L3" s="40" t="s">
        <v>46</v>
      </c>
      <c r="M3" s="40" t="s">
        <v>94</v>
      </c>
      <c r="N3" s="40">
        <v>0.5</v>
      </c>
      <c r="O3" s="44" t="s">
        <v>85</v>
      </c>
      <c r="P3" s="45" t="str">
        <f>P7</f>
        <v>-30 - +85</v>
      </c>
      <c r="Q3" s="40"/>
      <c r="R3" s="40"/>
      <c r="S3" s="40"/>
      <c r="T3" s="40"/>
      <c r="U3" s="2"/>
      <c r="Y3" s="19"/>
    </row>
    <row r="4" spans="1:25" ht="15" customHeight="1" x14ac:dyDescent="0.3">
      <c r="A4" s="59"/>
      <c r="B4" s="27" t="s">
        <v>20</v>
      </c>
      <c r="C4" s="39">
        <v>1</v>
      </c>
      <c r="D4" s="39" t="s">
        <v>103</v>
      </c>
      <c r="E4" s="39" t="s">
        <v>98</v>
      </c>
      <c r="F4" s="11" t="s">
        <v>99</v>
      </c>
      <c r="G4" s="39">
        <v>2</v>
      </c>
      <c r="H4" s="39" t="s">
        <v>46</v>
      </c>
      <c r="I4" s="39" t="s">
        <v>56</v>
      </c>
      <c r="J4" s="39" t="s">
        <v>55</v>
      </c>
      <c r="K4" s="39" t="s">
        <v>31</v>
      </c>
      <c r="L4" s="39">
        <v>4.76</v>
      </c>
      <c r="M4" s="39" t="s">
        <v>94</v>
      </c>
      <c r="N4" s="39">
        <f>1000*(100*0.000001*3.6)</f>
        <v>0.36</v>
      </c>
      <c r="O4" s="37" t="s">
        <v>100</v>
      </c>
      <c r="P4" s="34" t="s">
        <v>101</v>
      </c>
      <c r="Q4" s="39" t="s">
        <v>106</v>
      </c>
      <c r="R4" s="11" t="s">
        <v>10</v>
      </c>
      <c r="S4" s="39" t="s">
        <v>9</v>
      </c>
      <c r="T4" s="39"/>
      <c r="U4" s="2"/>
      <c r="Y4" s="19"/>
    </row>
    <row r="5" spans="1:25" ht="15" thickBot="1" x14ac:dyDescent="0.35">
      <c r="A5" s="64"/>
      <c r="B5" s="42" t="s">
        <v>23</v>
      </c>
      <c r="C5" s="23">
        <v>1</v>
      </c>
      <c r="D5" s="23" t="s">
        <v>108</v>
      </c>
      <c r="E5" s="11" t="s">
        <v>107</v>
      </c>
      <c r="F5" s="24" t="s">
        <v>41</v>
      </c>
      <c r="G5" s="24">
        <v>15</v>
      </c>
      <c r="H5" s="24" t="s">
        <v>46</v>
      </c>
      <c r="I5" s="24" t="s">
        <v>56</v>
      </c>
      <c r="J5" s="23" t="s">
        <v>5</v>
      </c>
      <c r="K5" s="23" t="s">
        <v>31</v>
      </c>
      <c r="L5" s="25">
        <v>4.95</v>
      </c>
      <c r="M5" s="25" t="s">
        <v>94</v>
      </c>
      <c r="N5" s="25">
        <f>0.48</f>
        <v>0.48</v>
      </c>
      <c r="O5" s="24" t="s">
        <v>43</v>
      </c>
      <c r="P5" s="26" t="s">
        <v>45</v>
      </c>
      <c r="Q5" s="26"/>
      <c r="R5" s="23"/>
      <c r="S5" s="23"/>
      <c r="T5" s="23"/>
      <c r="U5" s="2"/>
      <c r="X5" t="s">
        <v>7</v>
      </c>
      <c r="Y5" t="s">
        <v>97</v>
      </c>
    </row>
    <row r="6" spans="1:25" ht="29.4" thickTop="1" x14ac:dyDescent="0.3">
      <c r="A6" s="59" t="s">
        <v>1</v>
      </c>
      <c r="B6" s="58" t="s">
        <v>25</v>
      </c>
      <c r="C6" s="38">
        <v>3</v>
      </c>
      <c r="D6" s="38" t="s">
        <v>26</v>
      </c>
      <c r="E6" s="21" t="s">
        <v>69</v>
      </c>
      <c r="F6" s="38" t="s">
        <v>76</v>
      </c>
      <c r="G6" s="38">
        <v>6</v>
      </c>
      <c r="H6" s="54" t="s">
        <v>46</v>
      </c>
      <c r="I6" s="38" t="s">
        <v>56</v>
      </c>
      <c r="J6" s="38" t="s">
        <v>56</v>
      </c>
      <c r="K6" s="38" t="s">
        <v>31</v>
      </c>
      <c r="L6" s="38">
        <v>90</v>
      </c>
      <c r="M6" s="38" t="s">
        <v>95</v>
      </c>
      <c r="N6" s="38">
        <v>150</v>
      </c>
      <c r="O6" s="38" t="s">
        <v>75</v>
      </c>
      <c r="P6" s="22" t="s">
        <v>74</v>
      </c>
      <c r="Q6" s="54" t="s">
        <v>70</v>
      </c>
      <c r="R6" s="38"/>
      <c r="S6" s="38"/>
      <c r="T6" s="38"/>
      <c r="U6" s="2"/>
      <c r="X6" t="s">
        <v>8</v>
      </c>
      <c r="Y6" t="s">
        <v>84</v>
      </c>
    </row>
    <row r="7" spans="1:25" x14ac:dyDescent="0.3">
      <c r="A7" s="59"/>
      <c r="B7" s="59"/>
      <c r="C7" s="39">
        <v>3</v>
      </c>
      <c r="D7" s="39" t="s">
        <v>79</v>
      </c>
      <c r="E7" s="47" t="s">
        <v>46</v>
      </c>
      <c r="F7" s="39" t="s">
        <v>80</v>
      </c>
      <c r="G7" s="33">
        <f>1.85*0.001*(13.4*13.4*4.5)*1.5</f>
        <v>2.2422554999999997</v>
      </c>
      <c r="H7" s="55"/>
      <c r="I7" s="39" t="s">
        <v>56</v>
      </c>
      <c r="J7" s="39" t="s">
        <v>56</v>
      </c>
      <c r="K7" s="39" t="s">
        <v>31</v>
      </c>
      <c r="L7" s="39" t="s">
        <v>46</v>
      </c>
      <c r="M7" s="39" t="s">
        <v>95</v>
      </c>
      <c r="N7" s="39">
        <v>0.5</v>
      </c>
      <c r="O7" s="34" t="s">
        <v>85</v>
      </c>
      <c r="P7" s="34" t="s">
        <v>101</v>
      </c>
      <c r="Q7" s="55"/>
      <c r="R7" s="39"/>
      <c r="S7" s="39"/>
      <c r="T7" s="39"/>
      <c r="U7" s="2"/>
      <c r="X7" t="s">
        <v>9</v>
      </c>
      <c r="Y7" t="s">
        <v>102</v>
      </c>
    </row>
    <row r="8" spans="1:25" x14ac:dyDescent="0.3">
      <c r="A8" s="59"/>
      <c r="B8" s="60"/>
      <c r="C8" s="39">
        <v>3</v>
      </c>
      <c r="D8" s="39" t="s">
        <v>28</v>
      </c>
      <c r="E8" s="39" t="s">
        <v>46</v>
      </c>
      <c r="F8" s="39" t="s">
        <v>76</v>
      </c>
      <c r="G8" s="39">
        <v>10</v>
      </c>
      <c r="H8" s="57"/>
      <c r="I8" s="39" t="s">
        <v>55</v>
      </c>
      <c r="J8" s="39" t="s">
        <v>56</v>
      </c>
      <c r="K8" s="39" t="s">
        <v>46</v>
      </c>
      <c r="L8" s="39" t="s">
        <v>46</v>
      </c>
      <c r="M8" s="39" t="s">
        <v>46</v>
      </c>
      <c r="N8" s="39">
        <v>0</v>
      </c>
      <c r="O8" s="39" t="s">
        <v>46</v>
      </c>
      <c r="P8" s="39" t="s">
        <v>46</v>
      </c>
      <c r="Q8" s="55"/>
      <c r="R8" s="39"/>
      <c r="S8" s="39"/>
      <c r="T8" s="39"/>
      <c r="U8" s="2"/>
      <c r="X8" t="s">
        <v>10</v>
      </c>
      <c r="Y8" s="19" t="s">
        <v>105</v>
      </c>
    </row>
    <row r="9" spans="1:25" ht="28.8" x14ac:dyDescent="0.3">
      <c r="A9" s="60"/>
      <c r="B9" s="41" t="s">
        <v>29</v>
      </c>
      <c r="C9" s="14">
        <v>2</v>
      </c>
      <c r="D9" s="15" t="s">
        <v>57</v>
      </c>
      <c r="E9" s="14" t="s">
        <v>46</v>
      </c>
      <c r="F9" s="14" t="s">
        <v>59</v>
      </c>
      <c r="G9" s="14">
        <v>2</v>
      </c>
      <c r="H9" s="14" t="s">
        <v>46</v>
      </c>
      <c r="I9" s="14" t="s">
        <v>55</v>
      </c>
      <c r="J9" s="14" t="s">
        <v>46</v>
      </c>
      <c r="K9" s="14" t="s">
        <v>31</v>
      </c>
      <c r="L9" s="14" t="s">
        <v>46</v>
      </c>
      <c r="M9" s="14" t="s">
        <v>95</v>
      </c>
      <c r="N9" s="14">
        <v>80</v>
      </c>
      <c r="O9" s="16" t="s">
        <v>58</v>
      </c>
      <c r="P9" s="20" t="s">
        <v>68</v>
      </c>
      <c r="Q9" s="14" t="s">
        <v>53</v>
      </c>
      <c r="R9" s="14" t="s">
        <v>6</v>
      </c>
      <c r="S9" s="14" t="s">
        <v>46</v>
      </c>
      <c r="T9" s="14"/>
      <c r="U9" s="2"/>
      <c r="X9" t="s">
        <v>11</v>
      </c>
    </row>
    <row r="10" spans="1:25" x14ac:dyDescent="0.3">
      <c r="U10" s="2"/>
      <c r="X10" t="s">
        <v>12</v>
      </c>
    </row>
    <row r="11" spans="1:25" ht="15" thickBot="1" x14ac:dyDescent="0.35">
      <c r="F11" s="56" t="s">
        <v>61</v>
      </c>
      <c r="G11" s="56"/>
      <c r="H11" s="56"/>
      <c r="I11" s="30"/>
      <c r="L11" s="28" t="s">
        <v>65</v>
      </c>
      <c r="M11" s="28"/>
      <c r="N11" s="28">
        <v>450</v>
      </c>
      <c r="O11" s="29" t="s">
        <v>64</v>
      </c>
      <c r="X11" t="s">
        <v>13</v>
      </c>
    </row>
    <row r="12" spans="1:25" ht="15" thickTop="1" x14ac:dyDescent="0.3">
      <c r="F12" s="17" t="s">
        <v>88</v>
      </c>
      <c r="G12" s="30">
        <f>C2*G2+C6*G6+C7*G7+C8*G8+C9*G9+C3*G3+G4*C4</f>
        <v>68.226766499999997</v>
      </c>
      <c r="H12" s="30" t="s">
        <v>62</v>
      </c>
      <c r="I12" s="30"/>
      <c r="L12" s="18" t="s">
        <v>66</v>
      </c>
      <c r="M12" s="30"/>
      <c r="N12" s="30">
        <f>C2*N2+N6*C6+N7*C7+N8*C8+N9*C9+N3*C3+N4*C4</f>
        <v>612.36</v>
      </c>
      <c r="O12" s="31" t="s">
        <v>64</v>
      </c>
      <c r="X12" t="s">
        <v>14</v>
      </c>
    </row>
    <row r="13" spans="1:25" x14ac:dyDescent="0.3">
      <c r="F13" s="35" t="s">
        <v>89</v>
      </c>
      <c r="G13" s="35">
        <f>C2*L2+C6*L6+L4*C4</f>
        <v>341.11</v>
      </c>
      <c r="H13" s="30" t="s">
        <v>87</v>
      </c>
      <c r="I13" s="30"/>
      <c r="K13" s="30"/>
      <c r="L13" s="30" t="s">
        <v>67</v>
      </c>
      <c r="M13" s="30"/>
      <c r="N13" s="30">
        <f>N11-N12</f>
        <v>-162.36000000000001</v>
      </c>
      <c r="O13" s="31" t="s">
        <v>64</v>
      </c>
      <c r="X13" t="s">
        <v>15</v>
      </c>
    </row>
    <row r="14" spans="1:25" x14ac:dyDescent="0.3">
      <c r="F14" s="36" t="s">
        <v>90</v>
      </c>
      <c r="G14" s="46" t="s">
        <v>104</v>
      </c>
      <c r="H14" s="10" t="s">
        <v>91</v>
      </c>
      <c r="I14" s="30"/>
      <c r="K14" s="30"/>
      <c r="L14" s="28"/>
      <c r="M14" s="28"/>
      <c r="N14" s="28"/>
      <c r="O14" s="28"/>
      <c r="X14" t="s">
        <v>16</v>
      </c>
    </row>
    <row r="15" spans="1:25" x14ac:dyDescent="0.3">
      <c r="F15" s="30"/>
      <c r="G15" s="30"/>
      <c r="H15" s="30"/>
      <c r="I15" s="30"/>
      <c r="X15" t="s">
        <v>17</v>
      </c>
    </row>
    <row r="16" spans="1:25" x14ac:dyDescent="0.3">
      <c r="D16" t="s">
        <v>109</v>
      </c>
      <c r="X16" t="s">
        <v>18</v>
      </c>
    </row>
    <row r="24" spans="18:18" x14ac:dyDescent="0.3">
      <c r="R24" s="1" t="s">
        <v>72</v>
      </c>
    </row>
    <row r="38" spans="18:22" x14ac:dyDescent="0.3">
      <c r="R38" s="1" t="s">
        <v>71</v>
      </c>
      <c r="V38" t="s">
        <v>73</v>
      </c>
    </row>
  </sheetData>
  <mergeCells count="8">
    <mergeCell ref="Q6:Q8"/>
    <mergeCell ref="F11:H11"/>
    <mergeCell ref="A1:B1"/>
    <mergeCell ref="A2:A5"/>
    <mergeCell ref="B2:B3"/>
    <mergeCell ref="A6:A9"/>
    <mergeCell ref="B6:B8"/>
    <mergeCell ref="H6:H8"/>
  </mergeCells>
  <hyperlinks>
    <hyperlink ref="Y2" r:id="rId1" xr:uid="{905A631B-BCC2-4F5F-9CB7-69E321012602}"/>
    <hyperlink ref="Y1" r:id="rId2" xr:uid="{0A0AC921-E6F5-4D57-9A69-098923B6ABB5}"/>
    <hyperlink ref="Y8" r:id="rId3" xr:uid="{30CCD82A-5C5D-4F2B-9896-BF97EE0555C4}"/>
  </hyperlinks>
  <pageMargins left="0.7" right="0.7" top="0.75" bottom="0.75" header="0.3" footer="0.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61" t="s">
        <v>19</v>
      </c>
      <c r="B1" s="61"/>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59" t="s">
        <v>0</v>
      </c>
      <c r="B2" s="59"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59"/>
      <c r="B3" s="60"/>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59"/>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64"/>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59" t="s">
        <v>1</v>
      </c>
      <c r="B6" s="58" t="s">
        <v>25</v>
      </c>
      <c r="C6" s="8">
        <v>3</v>
      </c>
      <c r="D6" s="8" t="s">
        <v>26</v>
      </c>
      <c r="E6" s="21" t="s">
        <v>69</v>
      </c>
      <c r="F6" s="8" t="s">
        <v>76</v>
      </c>
      <c r="G6" s="8">
        <v>6</v>
      </c>
      <c r="H6" s="8" t="s">
        <v>56</v>
      </c>
      <c r="I6" s="8" t="s">
        <v>56</v>
      </c>
      <c r="J6" s="8" t="s">
        <v>32</v>
      </c>
      <c r="K6" s="8">
        <v>90</v>
      </c>
      <c r="L6" s="8">
        <v>150</v>
      </c>
      <c r="M6" s="8" t="s">
        <v>75</v>
      </c>
      <c r="N6" s="22" t="s">
        <v>74</v>
      </c>
      <c r="O6" s="54" t="s">
        <v>70</v>
      </c>
      <c r="P6" s="8"/>
      <c r="Q6" s="8"/>
      <c r="R6" s="8"/>
      <c r="S6" s="2"/>
      <c r="V6" t="s">
        <v>9</v>
      </c>
    </row>
    <row r="7" spans="1:23" x14ac:dyDescent="0.3">
      <c r="A7" s="59"/>
      <c r="B7" s="59"/>
      <c r="C7" s="4">
        <v>3</v>
      </c>
      <c r="D7" s="4" t="s">
        <v>79</v>
      </c>
      <c r="E7" s="4" t="s">
        <v>46</v>
      </c>
      <c r="F7" s="4" t="s">
        <v>80</v>
      </c>
      <c r="G7" s="33">
        <f>1.85*0.001*(13.4*13.4*4.5)*1.5</f>
        <v>2.2422554999999997</v>
      </c>
      <c r="H7" s="4" t="s">
        <v>56</v>
      </c>
      <c r="I7" s="4" t="s">
        <v>56</v>
      </c>
      <c r="J7" s="4" t="s">
        <v>31</v>
      </c>
      <c r="K7" s="4"/>
      <c r="L7" s="4"/>
      <c r="M7" s="34" t="s">
        <v>85</v>
      </c>
      <c r="N7" s="4" t="s">
        <v>74</v>
      </c>
      <c r="O7" s="55"/>
      <c r="P7" s="4"/>
      <c r="Q7" s="4"/>
      <c r="R7" s="4"/>
      <c r="S7" s="2"/>
      <c r="V7" t="s">
        <v>10</v>
      </c>
    </row>
    <row r="8" spans="1:23" x14ac:dyDescent="0.3">
      <c r="A8" s="59"/>
      <c r="B8" s="59"/>
      <c r="C8" s="4">
        <v>3</v>
      </c>
      <c r="D8" s="4" t="s">
        <v>28</v>
      </c>
      <c r="E8" s="4" t="s">
        <v>46</v>
      </c>
      <c r="F8" s="4" t="s">
        <v>76</v>
      </c>
      <c r="G8" s="4">
        <v>10</v>
      </c>
      <c r="H8" s="4" t="s">
        <v>55</v>
      </c>
      <c r="I8" s="4" t="s">
        <v>56</v>
      </c>
      <c r="J8" s="4" t="s">
        <v>46</v>
      </c>
      <c r="K8" s="4" t="s">
        <v>46</v>
      </c>
      <c r="L8" s="4">
        <v>0</v>
      </c>
      <c r="M8" s="4" t="s">
        <v>46</v>
      </c>
      <c r="N8" s="4" t="s">
        <v>46</v>
      </c>
      <c r="O8" s="55"/>
      <c r="P8" s="4"/>
      <c r="Q8" s="4"/>
      <c r="R8" s="4"/>
      <c r="S8" s="2"/>
    </row>
    <row r="9" spans="1:23" x14ac:dyDescent="0.3">
      <c r="A9" s="59"/>
      <c r="B9" s="60"/>
      <c r="C9" s="5"/>
      <c r="D9" s="5" t="s">
        <v>35</v>
      </c>
      <c r="E9" s="5" t="s">
        <v>37</v>
      </c>
      <c r="F9" s="12" t="s">
        <v>38</v>
      </c>
      <c r="G9" s="12"/>
      <c r="H9" s="12"/>
      <c r="I9" s="5"/>
      <c r="J9" s="5" t="s">
        <v>32</v>
      </c>
      <c r="K9" s="5"/>
      <c r="L9" s="5"/>
      <c r="M9" s="5"/>
      <c r="N9" s="5"/>
      <c r="O9" s="5"/>
      <c r="P9" s="5"/>
      <c r="Q9" s="5"/>
      <c r="R9" s="5"/>
      <c r="S9" s="2"/>
      <c r="V9" t="s">
        <v>11</v>
      </c>
    </row>
    <row r="10" spans="1:23" x14ac:dyDescent="0.3">
      <c r="A10" s="59"/>
      <c r="B10" s="66"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60"/>
      <c r="B11" s="60"/>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backup2</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2021-06-14T10:47:22Z</dcterms:modified>
</cp:coreProperties>
</file>