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diego\Documents\MEng Space Systems (Local)\2. EUE\Micro-Satellite Design &amp; Analysis\MicroSat\"/>
    </mc:Choice>
  </mc:AlternateContent>
  <xr:revisionPtr revIDLastSave="0" documentId="13_ncr:1_{0173F7D7-0598-4FDE-AE34-E539F53D8C84}" xr6:coauthVersionLast="46" xr6:coauthVersionMax="46" xr10:uidLastSave="{00000000-0000-0000-0000-000000000000}"/>
  <bookViews>
    <workbookView xWindow="-28920" yWindow="-105" windowWidth="29040" windowHeight="15840" activeTab="3" xr2:uid="{00000000-000D-0000-FFFF-FFFF00000000}"/>
  </bookViews>
  <sheets>
    <sheet name="It_Bandeja Inf" sheetId="1" r:id="rId1"/>
    <sheet name="Calculo MOS stress" sheetId="3" r:id="rId2"/>
    <sheet name="MOS stress 9rig_I_Al7075" sheetId="4" r:id="rId3"/>
    <sheet name="MOS stress 9rig_T_Al7075" sheetId="6" r:id="rId4"/>
    <sheet name="MOS stress 9rig_I_Ti6AI4V" sheetId="5" r:id="rId5"/>
    <sheet name="Analisis de Sensibilidad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8" i="6" l="1"/>
  <c r="K68" i="6"/>
  <c r="L67" i="6"/>
  <c r="K67" i="6"/>
  <c r="L63" i="6"/>
  <c r="K63" i="6"/>
  <c r="L62" i="6"/>
  <c r="K62" i="6"/>
  <c r="L58" i="6"/>
  <c r="K58" i="6"/>
  <c r="L57" i="6"/>
  <c r="K57" i="6"/>
  <c r="L51" i="6"/>
  <c r="K51" i="6"/>
  <c r="L50" i="6"/>
  <c r="K50" i="6"/>
  <c r="L46" i="6"/>
  <c r="K46" i="6"/>
  <c r="L45" i="6"/>
  <c r="K45" i="6"/>
  <c r="L41" i="6"/>
  <c r="K41" i="6"/>
  <c r="L40" i="6"/>
  <c r="K40" i="6"/>
  <c r="L34" i="6"/>
  <c r="K34" i="6"/>
  <c r="L33" i="6"/>
  <c r="K33" i="6"/>
  <c r="L29" i="6"/>
  <c r="K29" i="6"/>
  <c r="L28" i="6"/>
  <c r="K28" i="6"/>
  <c r="L24" i="6"/>
  <c r="K24" i="6"/>
  <c r="L23" i="6"/>
  <c r="K23" i="6"/>
  <c r="L17" i="6"/>
  <c r="K17" i="6"/>
  <c r="L16" i="6"/>
  <c r="K16" i="6"/>
  <c r="L12" i="6"/>
  <c r="K12" i="6"/>
  <c r="L11" i="6"/>
  <c r="K11" i="6"/>
  <c r="L7" i="6"/>
  <c r="K7" i="6"/>
  <c r="L6" i="6"/>
  <c r="K6" i="6"/>
  <c r="L53" i="5"/>
  <c r="K53" i="5"/>
  <c r="L52" i="5"/>
  <c r="K52" i="5"/>
  <c r="L48" i="5"/>
  <c r="K48" i="5"/>
  <c r="L47" i="5"/>
  <c r="K47" i="5"/>
  <c r="L43" i="5"/>
  <c r="K43" i="5"/>
  <c r="L42" i="5"/>
  <c r="K42" i="5"/>
  <c r="L35" i="5"/>
  <c r="K35" i="5"/>
  <c r="L34" i="5"/>
  <c r="K34" i="5"/>
  <c r="L30" i="5"/>
  <c r="K30" i="5"/>
  <c r="L29" i="5"/>
  <c r="K29" i="5"/>
  <c r="L25" i="5"/>
  <c r="K25" i="5"/>
  <c r="L24" i="5"/>
  <c r="K24" i="5"/>
  <c r="L17" i="5"/>
  <c r="K17" i="5"/>
  <c r="L16" i="5"/>
  <c r="K16" i="5"/>
  <c r="L12" i="5"/>
  <c r="K12" i="5"/>
  <c r="L11" i="5"/>
  <c r="K11" i="5"/>
  <c r="L7" i="5"/>
  <c r="K7" i="5"/>
  <c r="L6" i="5"/>
  <c r="K6" i="5"/>
  <c r="L86" i="4"/>
  <c r="K86" i="4"/>
  <c r="L85" i="4"/>
  <c r="K85" i="4"/>
  <c r="L81" i="4"/>
  <c r="K81" i="4"/>
  <c r="L80" i="4"/>
  <c r="K80" i="4"/>
  <c r="L76" i="4"/>
  <c r="K76" i="4"/>
  <c r="L75" i="4"/>
  <c r="K75" i="4"/>
  <c r="Y68" i="4"/>
  <c r="X68" i="4"/>
  <c r="L68" i="4"/>
  <c r="K68" i="4"/>
  <c r="Y67" i="4"/>
  <c r="X67" i="4"/>
  <c r="L67" i="4"/>
  <c r="K67" i="4"/>
  <c r="Y63" i="4"/>
  <c r="X63" i="4"/>
  <c r="L63" i="4"/>
  <c r="K63" i="4"/>
  <c r="Y62" i="4"/>
  <c r="X62" i="4"/>
  <c r="L62" i="4"/>
  <c r="K62" i="4"/>
  <c r="Y58" i="4"/>
  <c r="X58" i="4"/>
  <c r="L58" i="4"/>
  <c r="K58" i="4"/>
  <c r="Y57" i="4"/>
  <c r="X57" i="4"/>
  <c r="L57" i="4"/>
  <c r="K57" i="4"/>
  <c r="L51" i="4"/>
  <c r="K51" i="4"/>
  <c r="L50" i="4"/>
  <c r="K50" i="4"/>
  <c r="L46" i="4"/>
  <c r="K46" i="4"/>
  <c r="L45" i="4"/>
  <c r="K45" i="4"/>
  <c r="L41" i="4"/>
  <c r="K41" i="4"/>
  <c r="L40" i="4"/>
  <c r="K40" i="4"/>
  <c r="L34" i="4"/>
  <c r="K34" i="4"/>
  <c r="L33" i="4"/>
  <c r="K33" i="4"/>
  <c r="L29" i="4"/>
  <c r="K29" i="4"/>
  <c r="L28" i="4"/>
  <c r="K28" i="4"/>
  <c r="L24" i="4"/>
  <c r="K24" i="4"/>
  <c r="L23" i="4"/>
  <c r="K23" i="4"/>
  <c r="L17" i="4"/>
  <c r="K17" i="4"/>
  <c r="L16" i="4"/>
  <c r="K16" i="4"/>
  <c r="L12" i="4"/>
  <c r="K12" i="4"/>
  <c r="L11" i="4"/>
  <c r="K11" i="4"/>
  <c r="L7" i="4"/>
  <c r="K7" i="4"/>
  <c r="L6" i="4"/>
  <c r="K6" i="4"/>
  <c r="K6" i="3"/>
  <c r="L6" i="3"/>
  <c r="L17" i="3"/>
  <c r="L16" i="3"/>
  <c r="K16" i="3"/>
  <c r="K17" i="3"/>
  <c r="K11" i="3"/>
  <c r="L12" i="3"/>
  <c r="L11" i="3"/>
  <c r="K12" i="3"/>
  <c r="L7" i="3"/>
  <c r="K7" i="3"/>
  <c r="L19" i="1"/>
  <c r="L18" i="1"/>
  <c r="L20" i="1"/>
  <c r="L16" i="1"/>
  <c r="T5" i="2"/>
  <c r="X5" i="2" s="1"/>
  <c r="K5" i="2"/>
  <c r="O5" i="2" s="1"/>
  <c r="K10" i="2"/>
  <c r="O10" i="2" s="1"/>
  <c r="T8" i="2"/>
  <c r="X8" i="2" s="1"/>
  <c r="K8" i="2"/>
  <c r="O8" i="2" s="1"/>
  <c r="T6" i="2"/>
  <c r="K6" i="2"/>
  <c r="O6" i="2" s="1"/>
  <c r="T9" i="2"/>
  <c r="X9" i="2" s="1"/>
  <c r="K9" i="2"/>
  <c r="O9" i="2" s="1"/>
  <c r="T7" i="2"/>
  <c r="X7" i="2" s="1"/>
  <c r="L11" i="1"/>
  <c r="T3" i="2"/>
  <c r="X3" i="2" s="1"/>
  <c r="L26" i="1"/>
  <c r="L33" i="1"/>
  <c r="L35" i="1"/>
  <c r="V3" i="2"/>
  <c r="M3" i="2"/>
  <c r="U7" i="2"/>
  <c r="U8" i="2"/>
  <c r="U9" i="2"/>
  <c r="U6" i="2"/>
  <c r="V4" i="2"/>
  <c r="X4" i="2"/>
  <c r="X6" i="2"/>
  <c r="V5" i="2"/>
  <c r="V6" i="2"/>
  <c r="V7" i="2"/>
  <c r="V8" i="2"/>
  <c r="V9" i="2"/>
  <c r="L7" i="2"/>
  <c r="L8" i="2"/>
  <c r="L9" i="2"/>
  <c r="L6" i="2"/>
  <c r="O4" i="2"/>
  <c r="O7" i="2"/>
  <c r="O11" i="2"/>
  <c r="M5" i="2"/>
  <c r="M6" i="2"/>
  <c r="M7" i="2"/>
  <c r="M8" i="2"/>
  <c r="M9" i="2"/>
  <c r="M10" i="2"/>
  <c r="M11" i="2"/>
  <c r="M4" i="2"/>
  <c r="L15" i="1"/>
  <c r="L3" i="1"/>
  <c r="L17" i="1"/>
  <c r="L14" i="1"/>
  <c r="L13" i="1"/>
  <c r="L12" i="1"/>
  <c r="L10" i="1"/>
  <c r="L9" i="1"/>
  <c r="L36" i="1"/>
  <c r="L37" i="1"/>
  <c r="L28" i="1"/>
  <c r="L25" i="1"/>
  <c r="L27" i="1"/>
  <c r="L22" i="1"/>
  <c r="L6" i="1"/>
  <c r="L2" i="1"/>
  <c r="O3" i="2" l="1"/>
</calcChain>
</file>

<file path=xl/sharedStrings.xml><?xml version="1.0" encoding="utf-8"?>
<sst xmlns="http://schemas.openxmlformats.org/spreadsheetml/2006/main" count="844" uniqueCount="122">
  <si>
    <t>Nº rigidizadores</t>
  </si>
  <si>
    <t>f0 (Hz)</t>
  </si>
  <si>
    <t>Rigidizador int</t>
  </si>
  <si>
    <t>Rigidizador ext</t>
  </si>
  <si>
    <t>Masa (kg)</t>
  </si>
  <si>
    <t>Iteraciones</t>
  </si>
  <si>
    <t>Material</t>
  </si>
  <si>
    <t>Al-7075-T6</t>
  </si>
  <si>
    <t>Espesor (mm)</t>
  </si>
  <si>
    <t>Sección Rigid int</t>
  </si>
  <si>
    <t>Rect</t>
  </si>
  <si>
    <t>I</t>
  </si>
  <si>
    <t>13x5mm</t>
  </si>
  <si>
    <t>13x9.5mm</t>
  </si>
  <si>
    <t>Masa bandeja (kg)</t>
  </si>
  <si>
    <t>13x13mm</t>
  </si>
  <si>
    <t>19x15mm</t>
  </si>
  <si>
    <t>19x13mm</t>
  </si>
  <si>
    <t>15x13mm</t>
  </si>
  <si>
    <t>19x17mm</t>
  </si>
  <si>
    <t>19x19mm</t>
  </si>
  <si>
    <t>17x9.5mm</t>
  </si>
  <si>
    <t>17x13mm</t>
  </si>
  <si>
    <t>17x11mm</t>
  </si>
  <si>
    <t>17x15mm</t>
  </si>
  <si>
    <t>19x11mm</t>
  </si>
  <si>
    <t>17x17mm</t>
  </si>
  <si>
    <t>19x9.5mm</t>
  </si>
  <si>
    <t>Ti6Al4V</t>
  </si>
  <si>
    <t>CBUSH (number)</t>
  </si>
  <si>
    <t>Posición RBE2 Mequip</t>
  </si>
  <si>
    <t>Standard</t>
  </si>
  <si>
    <t>Alejado</t>
  </si>
  <si>
    <t>RBE2 restricted DOF</t>
  </si>
  <si>
    <t>Variable</t>
  </si>
  <si>
    <t>Espesor bandeja</t>
  </si>
  <si>
    <t>Sección rigidizadores int</t>
  </si>
  <si>
    <t>Los valores de masa que me comentas son altos (en el UPMSat-2 eran de</t>
  </si>
  <si>
    <t>&gt; 3 kg), así que conviene buscar formas de conseguir reducir esa masa.</t>
  </si>
  <si>
    <t>&gt; Te recomiendo que hagas un análisis de sensibilidad, variando cada vez</t>
  </si>
  <si>
    <t>&gt; uno de los parámetros y cuantificar cómo han variado la masa y los</t>
  </si>
  <si>
    <t>&gt; resultados (frecuencias o tensiones máximas). De esa forma, puedes</t>
  </si>
  <si>
    <t>&gt; hacer una comparativa entre los diferentes parámetros para decidir</t>
  </si>
  <si>
    <t>&gt; cuál merece la pena variar más para conseguir minimizar la masa y</t>
  </si>
  <si>
    <t>&gt; cumplir los requisitos estructurales.</t>
  </si>
  <si>
    <t>Iteración Referencia</t>
  </si>
  <si>
    <t>Iteración 1</t>
  </si>
  <si>
    <t>Iteración 2</t>
  </si>
  <si>
    <t>% Change itref-it1</t>
  </si>
  <si>
    <t>% Change itref-it2</t>
  </si>
  <si>
    <t>MoS</t>
  </si>
  <si>
    <t>Mass [kg]</t>
  </si>
  <si>
    <t>fn [Hz]</t>
  </si>
  <si>
    <t>Elem. CBUSH</t>
  </si>
  <si>
    <t>Requirements</t>
  </si>
  <si>
    <t>MoS_vonmisses</t>
  </si>
  <si>
    <t>0&lt;=MoS&lt;=0.5</t>
  </si>
  <si>
    <t>150&lt;=fn &lt;=175</t>
  </si>
  <si>
    <t xml:space="preserve"> </t>
  </si>
  <si>
    <t>-</t>
  </si>
  <si>
    <t>It</t>
  </si>
  <si>
    <t>Al-7075 T6</t>
  </si>
  <si>
    <t>CFRP</t>
  </si>
  <si>
    <t>DOF RBE2</t>
  </si>
  <si>
    <t>fn [%]</t>
  </si>
  <si>
    <t>Mass [%]</t>
  </si>
  <si>
    <t>T</t>
  </si>
  <si>
    <t>Dim. Rig. Int. x [mm]</t>
  </si>
  <si>
    <t>Dim. Rig. Ext. x [mm]</t>
  </si>
  <si>
    <t>MicroSat\It1_9rig\Sat_Bandeja_Inf_9rig_rect_Al7075_3mm_19x13_19x9.5_12CBUSH</t>
  </si>
  <si>
    <t>Configuración / Archivo empleado IT1</t>
  </si>
  <si>
    <t>Configuración / Archivo empleado IT2</t>
  </si>
  <si>
    <t>Archivo referencia</t>
  </si>
  <si>
    <t>Sat_Bandeja_Inf_9rig_rect_Al7075_3mm_19x15_19x13</t>
  </si>
  <si>
    <t>19x7mm</t>
  </si>
  <si>
    <t>Dim. Rig. z [mm]</t>
  </si>
  <si>
    <t>17 COMBINACIONES!!</t>
  </si>
  <si>
    <t xml:space="preserve">Probar esta confi pero con: </t>
  </si>
  <si>
    <t>12 CBUSH mejor colocados</t>
  </si>
  <si>
    <t>rig ext: 17x9</t>
  </si>
  <si>
    <t>rig in: 17x9</t>
  </si>
  <si>
    <t>y..</t>
  </si>
  <si>
    <t>otras dimensiones rig y seccion I</t>
  </si>
  <si>
    <t>17x9mm</t>
  </si>
  <si>
    <t>26x3mm</t>
  </si>
  <si>
    <t>3.5x2.5x20x26mm</t>
  </si>
  <si>
    <t>3.75x2.25x20x26mm</t>
  </si>
  <si>
    <t>3.6x2.4x20x26mm</t>
  </si>
  <si>
    <t>Shell 2D elements</t>
  </si>
  <si>
    <t>Maximum Von Mises Stress</t>
  </si>
  <si>
    <t>KP</t>
  </si>
  <si>
    <t>KM</t>
  </si>
  <si>
    <t>KLD</t>
  </si>
  <si>
    <t>FOSY</t>
  </si>
  <si>
    <t>FOSU</t>
  </si>
  <si>
    <t>σy  [Pa]</t>
  </si>
  <si>
    <t>σu [Pa]</t>
  </si>
  <si>
    <t>MOSy</t>
  </si>
  <si>
    <t>MOSu</t>
  </si>
  <si>
    <t>Minimum Combined stress</t>
  </si>
  <si>
    <t>Maximum Combined stress</t>
  </si>
  <si>
    <t>BAR/BEAM 1D elements</t>
  </si>
  <si>
    <t>Lateral 50g</t>
  </si>
  <si>
    <t>Longitudinal 80g</t>
  </si>
  <si>
    <t>sat_bandeja_inf_9rig_i_al7075_2mm_26x3_26x6_12cbush</t>
  </si>
  <si>
    <t>for 0&lt;=MOS&lt;=0.5:</t>
  </si>
  <si>
    <t xml:space="preserve">min VonMissesy = </t>
  </si>
  <si>
    <t xml:space="preserve">max VonMissesy = </t>
  </si>
  <si>
    <t xml:space="preserve">min VonMissesu = </t>
  </si>
  <si>
    <t xml:space="preserve">max VonMissesu = </t>
  </si>
  <si>
    <t>sat_bandeja_inf_9rig_i_al7075_OPTIMIZACION_SOL1</t>
  </si>
  <si>
    <t>sat_bandeja_inf_9rig_i_al7075_OPTIMIZACION_SOL2</t>
  </si>
  <si>
    <t>sat_bandeja_inf_9rig_i_al7075_OPTIMIZACION_SOL3</t>
  </si>
  <si>
    <t>sat_bandeja_inf_9rig_i_al7075_OPTIMIZACION_SOL4</t>
  </si>
  <si>
    <t>sat_bandeja_inf_9rig_i_al7075_OPTIMIZACION_SOL5</t>
  </si>
  <si>
    <t>sat_bandeja_inf_9rig_i_al7075_OPTIMIZACION_SOL4 (MISMA LONG RIG)</t>
  </si>
  <si>
    <t>Sat_Bandeja_Inf_9rig_I_Ti6AI4V_OPTIMIZACION_SOL1</t>
  </si>
  <si>
    <t>Sat_Bandeja_Inf_9rig_I_Ti6AI4V_OPTIMIZACION_SOL2</t>
  </si>
  <si>
    <t>Sat_Bandeja_Inf_9rig_T_Al7075_OPTIMIZACION_SOL1</t>
  </si>
  <si>
    <t>Sat_Bandeja_Inf_9rig_T_Al7075_OPTIMIZACION_SOL2   (MISMA LONG RIG)</t>
  </si>
  <si>
    <t>Sat_Bandeja_Inf_9rig_T_Al7075_OPTIMIZACION_SOL3 (MISMA LONG RIG)</t>
  </si>
  <si>
    <t>Sat_Bandeja_Inf_9rig_T_Al7075_OPTIMIZACION_SOL4 (MISMA LONG RIG)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</si>
</sst>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1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0" fillId="20" borderId="0" applyNumberFormat="0" applyBorder="0" applyAlignment="0" applyProtection="0"/>
    <xf numFmtId="0" fontId="11" fillId="21" borderId="42" applyNumberFormat="0" applyAlignment="0" applyProtection="0"/>
  </cellStyleXfs>
  <cellXfs count="253">
    <xf numFmtId="0" fontId="0" fillId="0" borderId="0" xfId="0"/>
    <xf numFmtId="0" fontId="1" fillId="2" borderId="1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1" fillId="2" borderId="2" xfId="1" applyBorder="1" applyAlignment="1">
      <alignment horizontal="center" wrapText="1"/>
    </xf>
    <xf numFmtId="2" fontId="1" fillId="2" borderId="2" xfId="1" applyNumberFormat="1" applyBorder="1" applyAlignment="1">
      <alignment horizontal="center" vertical="center" wrapText="1"/>
    </xf>
    <xf numFmtId="164" fontId="1" fillId="2" borderId="2" xfId="1" applyNumberFormat="1" applyBorder="1" applyAlignment="1">
      <alignment horizontal="center" vertical="center" wrapText="1"/>
    </xf>
    <xf numFmtId="2" fontId="1" fillId="2" borderId="3" xfId="1" applyNumberFormat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4" fillId="2" borderId="0" xfId="1" applyFont="1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1" fillId="2" borderId="0" xfId="1" applyBorder="1" applyAlignment="1">
      <alignment horizontal="center" wrapText="1"/>
    </xf>
    <xf numFmtId="2" fontId="1" fillId="2" borderId="0" xfId="1" applyNumberFormat="1" applyBorder="1" applyAlignment="1">
      <alignment horizontal="center" vertical="center" wrapText="1"/>
    </xf>
    <xf numFmtId="164" fontId="1" fillId="2" borderId="0" xfId="1" applyNumberFormat="1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165" fontId="1" fillId="2" borderId="5" xfId="1" applyNumberFormat="1" applyBorder="1" applyAlignment="1">
      <alignment horizontal="center" vertical="center" wrapText="1"/>
    </xf>
    <xf numFmtId="0" fontId="2" fillId="4" borderId="4" xfId="3" applyBorder="1" applyAlignment="1">
      <alignment horizontal="center" vertical="center" wrapText="1"/>
    </xf>
    <xf numFmtId="0" fontId="2" fillId="4" borderId="0" xfId="3" applyBorder="1" applyAlignment="1">
      <alignment horizontal="center" vertical="center" wrapText="1"/>
    </xf>
    <xf numFmtId="165" fontId="2" fillId="4" borderId="5" xfId="3" applyNumberFormat="1" applyBorder="1" applyAlignment="1">
      <alignment horizontal="center" vertical="center" wrapText="1"/>
    </xf>
    <xf numFmtId="0" fontId="2" fillId="3" borderId="9" xfId="2" applyBorder="1" applyAlignment="1">
      <alignment horizontal="center" vertical="center" wrapText="1"/>
    </xf>
    <xf numFmtId="0" fontId="2" fillId="3" borderId="10" xfId="2" applyBorder="1" applyAlignment="1">
      <alignment horizontal="center" vertical="center" wrapText="1"/>
    </xf>
    <xf numFmtId="0" fontId="2" fillId="3" borderId="11" xfId="2" applyBorder="1" applyAlignment="1">
      <alignment horizontal="center" vertical="center" wrapText="1"/>
    </xf>
    <xf numFmtId="2" fontId="1" fillId="2" borderId="5" xfId="1" applyNumberFormat="1" applyBorder="1" applyAlignment="1">
      <alignment horizontal="center" vertical="center" wrapText="1"/>
    </xf>
    <xf numFmtId="0" fontId="4" fillId="2" borderId="2" xfId="1" applyFont="1" applyBorder="1" applyAlignment="1">
      <alignment horizontal="center" wrapText="1"/>
    </xf>
    <xf numFmtId="0" fontId="4" fillId="2" borderId="0" xfId="1" applyFont="1" applyBorder="1" applyAlignment="1">
      <alignment horizontal="center" wrapText="1"/>
    </xf>
    <xf numFmtId="0" fontId="1" fillId="2" borderId="6" xfId="1" applyBorder="1" applyAlignment="1">
      <alignment horizontal="center" vertical="center" wrapText="1"/>
    </xf>
    <xf numFmtId="0" fontId="4" fillId="2" borderId="7" xfId="1" applyFont="1" applyBorder="1" applyAlignment="1">
      <alignment horizontal="center" wrapText="1"/>
    </xf>
    <xf numFmtId="2" fontId="1" fillId="2" borderId="5" xfId="1" applyNumberFormat="1" applyBorder="1" applyAlignment="1">
      <alignment horizontal="center" vertical="center"/>
    </xf>
    <xf numFmtId="0" fontId="0" fillId="0" borderId="0" xfId="0" applyBorder="1"/>
    <xf numFmtId="164" fontId="1" fillId="2" borderId="5" xfId="1" applyNumberFormat="1" applyBorder="1" applyAlignment="1">
      <alignment horizontal="center" vertical="center" wrapText="1"/>
    </xf>
    <xf numFmtId="0" fontId="1" fillId="5" borderId="6" xfId="4" applyBorder="1" applyAlignment="1">
      <alignment horizontal="center" vertical="center" wrapText="1"/>
    </xf>
    <xf numFmtId="2" fontId="2" fillId="4" borderId="0" xfId="3" applyNumberFormat="1" applyBorder="1" applyAlignment="1">
      <alignment horizontal="center" vertical="center" wrapText="1"/>
    </xf>
    <xf numFmtId="164" fontId="2" fillId="4" borderId="0" xfId="3" applyNumberFormat="1" applyBorder="1" applyAlignment="1">
      <alignment horizontal="center" vertical="center" wrapText="1"/>
    </xf>
    <xf numFmtId="2" fontId="1" fillId="2" borderId="8" xfId="1" applyNumberFormat="1" applyBorder="1" applyAlignment="1">
      <alignment horizontal="center" vertical="center"/>
    </xf>
    <xf numFmtId="2" fontId="1" fillId="2" borderId="7" xfId="1" applyNumberFormat="1" applyBorder="1" applyAlignment="1">
      <alignment horizontal="center" vertical="center" wrapText="1"/>
    </xf>
    <xf numFmtId="166" fontId="1" fillId="2" borderId="7" xfId="1" applyNumberFormat="1" applyBorder="1" applyAlignment="1">
      <alignment horizontal="center" vertical="center" wrapText="1"/>
    </xf>
    <xf numFmtId="166" fontId="1" fillId="2" borderId="0" xfId="1" applyNumberFormat="1" applyBorder="1" applyAlignment="1">
      <alignment horizontal="center" vertical="center" wrapText="1"/>
    </xf>
    <xf numFmtId="2" fontId="0" fillId="0" borderId="0" xfId="0" applyNumberFormat="1"/>
    <xf numFmtId="0" fontId="1" fillId="2" borderId="0" xfId="1" applyNumberFormat="1" applyBorder="1" applyAlignment="1">
      <alignment horizontal="center" vertical="center" wrapText="1"/>
    </xf>
    <xf numFmtId="0" fontId="1" fillId="2" borderId="7" xfId="1" applyBorder="1" applyAlignment="1">
      <alignment horizontal="center" vertical="center" wrapText="1"/>
    </xf>
    <xf numFmtId="0" fontId="1" fillId="5" borderId="4" xfId="4" applyBorder="1" applyAlignment="1">
      <alignment horizontal="center" vertical="center" wrapText="1"/>
    </xf>
    <xf numFmtId="0" fontId="1" fillId="5" borderId="0" xfId="4" applyBorder="1" applyAlignment="1">
      <alignment horizontal="center" vertical="center" wrapText="1"/>
    </xf>
    <xf numFmtId="0" fontId="1" fillId="5" borderId="0" xfId="4" applyNumberFormat="1" applyBorder="1" applyAlignment="1">
      <alignment horizontal="center" vertical="center" wrapText="1"/>
    </xf>
    <xf numFmtId="2" fontId="1" fillId="5" borderId="0" xfId="4" applyNumberFormat="1" applyBorder="1" applyAlignment="1">
      <alignment horizontal="center" vertical="center" wrapText="1"/>
    </xf>
    <xf numFmtId="164" fontId="1" fillId="5" borderId="0" xfId="4" applyNumberFormat="1" applyBorder="1" applyAlignment="1">
      <alignment horizontal="center" vertical="center" wrapText="1"/>
    </xf>
    <xf numFmtId="165" fontId="1" fillId="5" borderId="5" xfId="4" applyNumberFormat="1" applyBorder="1" applyAlignment="1">
      <alignment horizontal="center" vertical="center" wrapText="1"/>
    </xf>
    <xf numFmtId="0" fontId="4" fillId="5" borderId="0" xfId="4" applyFont="1" applyBorder="1" applyAlignment="1">
      <alignment horizontal="center" wrapText="1"/>
    </xf>
    <xf numFmtId="0" fontId="2" fillId="4" borderId="0" xfId="3" applyBorder="1" applyAlignment="1">
      <alignment horizontal="center" wrapText="1"/>
    </xf>
    <xf numFmtId="0" fontId="2" fillId="4" borderId="0" xfId="3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5" xfId="0" applyBorder="1"/>
    <xf numFmtId="0" fontId="0" fillId="0" borderId="0" xfId="0" applyFill="1" applyBorder="1" applyAlignment="1">
      <alignment horizontal="right" vertical="center" wrapText="1"/>
    </xf>
    <xf numFmtId="0" fontId="0" fillId="0" borderId="15" xfId="0" applyFill="1" applyBorder="1" applyAlignment="1">
      <alignment horizontal="left" vertical="center"/>
    </xf>
    <xf numFmtId="0" fontId="2" fillId="9" borderId="31" xfId="8" applyBorder="1" applyAlignment="1">
      <alignment horizontal="center" vertical="center" wrapText="1"/>
    </xf>
    <xf numFmtId="0" fontId="5" fillId="9" borderId="32" xfId="8" applyFont="1" applyBorder="1" applyAlignment="1">
      <alignment horizontal="center" vertical="center" wrapText="1"/>
    </xf>
    <xf numFmtId="0" fontId="5" fillId="9" borderId="33" xfId="8" applyFont="1" applyBorder="1" applyAlignment="1">
      <alignment horizontal="center" vertical="center" wrapText="1"/>
    </xf>
    <xf numFmtId="0" fontId="5" fillId="6" borderId="31" xfId="5" applyFont="1" applyBorder="1" applyAlignment="1">
      <alignment horizontal="center" vertical="center" wrapText="1"/>
    </xf>
    <xf numFmtId="0" fontId="5" fillId="6" borderId="32" xfId="5" applyFont="1" applyBorder="1" applyAlignment="1">
      <alignment horizontal="center" vertical="center" wrapText="1"/>
    </xf>
    <xf numFmtId="0" fontId="5" fillId="6" borderId="33" xfId="5" applyFont="1" applyBorder="1" applyAlignment="1">
      <alignment horizontal="center" vertical="center" wrapText="1"/>
    </xf>
    <xf numFmtId="0" fontId="4" fillId="8" borderId="31" xfId="7" applyFont="1" applyBorder="1" applyAlignment="1">
      <alignment horizontal="center" vertical="center" wrapText="1"/>
    </xf>
    <xf numFmtId="0" fontId="4" fillId="8" borderId="32" xfId="7" applyFont="1" applyBorder="1" applyAlignment="1">
      <alignment horizontal="center" vertical="center" wrapText="1"/>
    </xf>
    <xf numFmtId="0" fontId="4" fillId="14" borderId="31" xfId="13" applyFont="1" applyBorder="1" applyAlignment="1">
      <alignment horizontal="center" vertical="center" wrapText="1"/>
    </xf>
    <xf numFmtId="0" fontId="4" fillId="14" borderId="32" xfId="13" applyFont="1" applyBorder="1" applyAlignment="1">
      <alignment horizontal="center" vertical="center" wrapText="1"/>
    </xf>
    <xf numFmtId="0" fontId="4" fillId="14" borderId="33" xfId="13" applyFont="1" applyBorder="1" applyAlignment="1">
      <alignment horizontal="center" vertical="center" wrapText="1"/>
    </xf>
    <xf numFmtId="0" fontId="4" fillId="13" borderId="31" xfId="12" applyFont="1" applyBorder="1" applyAlignment="1">
      <alignment horizontal="center" vertical="center" wrapText="1"/>
    </xf>
    <xf numFmtId="0" fontId="4" fillId="13" borderId="32" xfId="12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6" fillId="0" borderId="0" xfId="0" applyFont="1"/>
    <xf numFmtId="0" fontId="0" fillId="0" borderId="2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2" fontId="1" fillId="7" borderId="21" xfId="6" applyNumberFormat="1" applyBorder="1" applyAlignment="1">
      <alignment horizontal="center" vertical="center" wrapText="1"/>
    </xf>
    <xf numFmtId="0" fontId="4" fillId="13" borderId="33" xfId="12" applyFont="1" applyBorder="1" applyAlignment="1">
      <alignment horizontal="center" vertical="center" wrapText="1"/>
    </xf>
    <xf numFmtId="2" fontId="1" fillId="7" borderId="18" xfId="6" applyNumberFormat="1" applyBorder="1" applyAlignment="1">
      <alignment horizontal="center" vertical="center" wrapText="1"/>
    </xf>
    <xf numFmtId="2" fontId="1" fillId="8" borderId="28" xfId="7" applyNumberFormat="1" applyBorder="1" applyAlignment="1">
      <alignment horizontal="center" vertical="center" wrapText="1"/>
    </xf>
    <xf numFmtId="2" fontId="1" fillId="7" borderId="26" xfId="6" applyNumberFormat="1" applyBorder="1" applyAlignment="1">
      <alignment horizontal="center" vertical="center" wrapText="1"/>
    </xf>
    <xf numFmtId="2" fontId="1" fillId="8" borderId="26" xfId="7" applyNumberFormat="1" applyBorder="1" applyAlignment="1">
      <alignment horizontal="center" vertical="center" wrapText="1"/>
    </xf>
    <xf numFmtId="2" fontId="1" fillId="8" borderId="4" xfId="7" applyNumberFormat="1" applyBorder="1" applyAlignment="1">
      <alignment horizontal="center" vertical="center" wrapText="1"/>
    </xf>
    <xf numFmtId="2" fontId="1" fillId="12" borderId="18" xfId="11" applyNumberFormat="1" applyBorder="1" applyAlignment="1">
      <alignment horizontal="center" vertical="center" wrapText="1"/>
    </xf>
    <xf numFmtId="2" fontId="1" fillId="13" borderId="28" xfId="12" applyNumberFormat="1" applyBorder="1" applyAlignment="1">
      <alignment horizontal="center" vertical="center" wrapText="1"/>
    </xf>
    <xf numFmtId="2" fontId="1" fillId="12" borderId="26" xfId="11" applyNumberFormat="1" applyBorder="1" applyAlignment="1">
      <alignment horizontal="center" vertical="center" wrapText="1"/>
    </xf>
    <xf numFmtId="2" fontId="1" fillId="13" borderId="26" xfId="12" applyNumberFormat="1" applyBorder="1" applyAlignment="1">
      <alignment horizontal="center" vertical="center" wrapText="1"/>
    </xf>
    <xf numFmtId="2" fontId="1" fillId="12" borderId="23" xfId="11" applyNumberFormat="1" applyBorder="1" applyAlignment="1">
      <alignment horizontal="center" vertical="center" wrapText="1"/>
    </xf>
    <xf numFmtId="0" fontId="0" fillId="0" borderId="0" xfId="0" applyAlignment="1"/>
    <xf numFmtId="2" fontId="2" fillId="6" borderId="27" xfId="5" applyNumberFormat="1" applyBorder="1" applyAlignment="1">
      <alignment horizontal="center" vertical="center" wrapText="1"/>
    </xf>
    <xf numFmtId="2" fontId="1" fillId="14" borderId="27" xfId="13" applyNumberFormat="1" applyBorder="1" applyAlignment="1">
      <alignment horizontal="center" vertical="center" wrapText="1"/>
    </xf>
    <xf numFmtId="2" fontId="2" fillId="6" borderId="15" xfId="5" applyNumberFormat="1" applyBorder="1" applyAlignment="1">
      <alignment horizontal="center" vertical="center" wrapText="1"/>
    </xf>
    <xf numFmtId="2" fontId="1" fillId="14" borderId="15" xfId="13" applyNumberFormat="1" applyBorder="1" applyAlignment="1">
      <alignment horizontal="center" vertical="center" wrapText="1"/>
    </xf>
    <xf numFmtId="2" fontId="1" fillId="8" borderId="25" xfId="7" applyNumberFormat="1" applyBorder="1" applyAlignment="1">
      <alignment horizontal="center" vertical="center" wrapText="1"/>
    </xf>
    <xf numFmtId="2" fontId="1" fillId="8" borderId="18" xfId="7" applyNumberFormat="1" applyBorder="1" applyAlignment="1">
      <alignment horizontal="center" vertical="center" wrapText="1"/>
    </xf>
    <xf numFmtId="2" fontId="1" fillId="13" borderId="24" xfId="12" applyNumberFormat="1" applyBorder="1" applyAlignment="1">
      <alignment horizontal="center" vertical="center" wrapText="1"/>
    </xf>
    <xf numFmtId="2" fontId="1" fillId="13" borderId="13" xfId="12" applyNumberFormat="1" applyBorder="1" applyAlignment="1">
      <alignment horizontal="center" vertical="center" wrapText="1"/>
    </xf>
    <xf numFmtId="2" fontId="1" fillId="8" borderId="15" xfId="7" applyNumberFormat="1" applyBorder="1" applyAlignment="1">
      <alignment horizontal="center" vertical="center" wrapText="1"/>
    </xf>
    <xf numFmtId="2" fontId="1" fillId="13" borderId="15" xfId="12" applyNumberFormat="1" applyBorder="1" applyAlignment="1">
      <alignment horizontal="center" vertical="center" wrapText="1"/>
    </xf>
    <xf numFmtId="2" fontId="1" fillId="13" borderId="27" xfId="12" applyNumberFormat="1" applyBorder="1" applyAlignment="1">
      <alignment horizontal="center" vertical="center" wrapText="1"/>
    </xf>
    <xf numFmtId="2" fontId="1" fillId="12" borderId="4" xfId="11" applyNumberFormat="1" applyBorder="1" applyAlignment="1">
      <alignment horizontal="center" vertical="center"/>
    </xf>
    <xf numFmtId="2" fontId="1" fillId="12" borderId="0" xfId="11" applyNumberFormat="1" applyBorder="1" applyAlignment="1">
      <alignment horizontal="center" vertical="center"/>
    </xf>
    <xf numFmtId="2" fontId="1" fillId="12" borderId="5" xfId="11" applyNumberFormat="1" applyBorder="1" applyAlignment="1">
      <alignment horizontal="center" vertical="center"/>
    </xf>
    <xf numFmtId="2" fontId="1" fillId="13" borderId="18" xfId="12" applyNumberFormat="1" applyBorder="1" applyAlignment="1">
      <alignment horizontal="center" vertical="center" wrapText="1"/>
    </xf>
    <xf numFmtId="2" fontId="1" fillId="13" borderId="25" xfId="12" applyNumberFormat="1" applyBorder="1" applyAlignment="1">
      <alignment horizontal="center" vertical="center" wrapText="1"/>
    </xf>
    <xf numFmtId="2" fontId="1" fillId="12" borderId="25" xfId="11" applyNumberFormat="1" applyBorder="1" applyAlignment="1">
      <alignment horizontal="center" vertical="center" wrapText="1"/>
    </xf>
    <xf numFmtId="2" fontId="1" fillId="12" borderId="13" xfId="11" applyNumberFormat="1" applyBorder="1" applyAlignment="1">
      <alignment horizontal="center" vertical="center" wrapText="1"/>
    </xf>
    <xf numFmtId="2" fontId="1" fillId="12" borderId="24" xfId="11" applyNumberFormat="1" applyBorder="1" applyAlignment="1">
      <alignment horizontal="center" vertical="center" wrapText="1"/>
    </xf>
    <xf numFmtId="2" fontId="1" fillId="12" borderId="6" xfId="11" applyNumberFormat="1" applyBorder="1" applyAlignment="1">
      <alignment horizontal="center" vertical="center" wrapText="1"/>
    </xf>
    <xf numFmtId="2" fontId="1" fillId="12" borderId="7" xfId="11" applyNumberFormat="1" applyBorder="1" applyAlignment="1">
      <alignment horizontal="center" vertical="center" wrapText="1"/>
    </xf>
    <xf numFmtId="2" fontId="1" fillId="12" borderId="8" xfId="11" applyNumberFormat="1" applyBorder="1" applyAlignment="1">
      <alignment horizontal="center" vertical="center" wrapText="1"/>
    </xf>
    <xf numFmtId="2" fontId="2" fillId="6" borderId="18" xfId="5" applyNumberFormat="1" applyBorder="1" applyAlignment="1">
      <alignment horizontal="center" vertical="center" wrapText="1"/>
    </xf>
    <xf numFmtId="2" fontId="2" fillId="6" borderId="25" xfId="5" applyNumberFormat="1" applyBorder="1" applyAlignment="1">
      <alignment horizontal="center" vertical="center" wrapText="1"/>
    </xf>
    <xf numFmtId="2" fontId="1" fillId="14" borderId="18" xfId="13" applyNumberFormat="1" applyBorder="1" applyAlignment="1">
      <alignment horizontal="center" vertical="center" wrapText="1"/>
    </xf>
    <xf numFmtId="2" fontId="1" fillId="14" borderId="25" xfId="13" applyNumberFormat="1" applyBorder="1" applyAlignment="1">
      <alignment horizontal="center" vertical="center" wrapText="1"/>
    </xf>
    <xf numFmtId="2" fontId="2" fillId="6" borderId="0" xfId="5" applyNumberFormat="1" applyBorder="1" applyAlignment="1">
      <alignment horizontal="center" vertical="center" wrapText="1"/>
    </xf>
    <xf numFmtId="2" fontId="2" fillId="6" borderId="5" xfId="5" applyNumberFormat="1" applyBorder="1" applyAlignment="1">
      <alignment horizontal="center" vertical="center" wrapText="1"/>
    </xf>
    <xf numFmtId="0" fontId="0" fillId="0" borderId="0" xfId="0" applyAlignment="1">
      <alignment horizontal="left"/>
    </xf>
    <xf numFmtId="2" fontId="2" fillId="9" borderId="15" xfId="8" applyNumberFormat="1" applyBorder="1" applyAlignment="1">
      <alignment horizontal="center" vertical="center" wrapText="1"/>
    </xf>
    <xf numFmtId="2" fontId="2" fillId="9" borderId="27" xfId="8" applyNumberFormat="1" applyBorder="1" applyAlignment="1">
      <alignment horizontal="center" vertical="center" wrapText="1"/>
    </xf>
    <xf numFmtId="2" fontId="2" fillId="6" borderId="28" xfId="5" applyNumberFormat="1" applyBorder="1" applyAlignment="1">
      <alignment horizontal="center" vertical="center" wrapText="1"/>
    </xf>
    <xf numFmtId="2" fontId="1" fillId="14" borderId="28" xfId="13" applyNumberFormat="1" applyBorder="1" applyAlignment="1">
      <alignment horizontal="center" vertical="center" wrapText="1"/>
    </xf>
    <xf numFmtId="2" fontId="1" fillId="11" borderId="4" xfId="10" applyNumberFormat="1" applyBorder="1" applyAlignment="1">
      <alignment horizontal="center" vertical="center"/>
    </xf>
    <xf numFmtId="2" fontId="1" fillId="11" borderId="0" xfId="10" applyNumberFormat="1" applyBorder="1" applyAlignment="1">
      <alignment horizontal="center" vertical="center"/>
    </xf>
    <xf numFmtId="2" fontId="1" fillId="11" borderId="5" xfId="10" applyNumberFormat="1" applyBorder="1" applyAlignment="1">
      <alignment horizontal="center" vertical="center"/>
    </xf>
    <xf numFmtId="2" fontId="1" fillId="8" borderId="4" xfId="7" applyNumberFormat="1" applyBorder="1" applyAlignment="1">
      <alignment horizontal="center" vertical="center"/>
    </xf>
    <xf numFmtId="2" fontId="1" fillId="8" borderId="0" xfId="7" applyNumberFormat="1" applyBorder="1" applyAlignment="1">
      <alignment horizontal="center" vertical="center"/>
    </xf>
    <xf numFmtId="2" fontId="1" fillId="8" borderId="5" xfId="7" applyNumberFormat="1" applyBorder="1" applyAlignment="1">
      <alignment horizontal="center" vertical="center"/>
    </xf>
    <xf numFmtId="2" fontId="1" fillId="7" borderId="4" xfId="6" applyNumberFormat="1" applyBorder="1" applyAlignment="1">
      <alignment horizontal="center" vertical="center"/>
    </xf>
    <xf numFmtId="2" fontId="1" fillId="7" borderId="0" xfId="6" applyNumberFormat="1" applyBorder="1" applyAlignment="1">
      <alignment horizontal="center" vertical="center"/>
    </xf>
    <xf numFmtId="2" fontId="1" fillId="13" borderId="4" xfId="12" applyNumberFormat="1" applyBorder="1" applyAlignment="1">
      <alignment horizontal="center" vertical="center"/>
    </xf>
    <xf numFmtId="2" fontId="1" fillId="13" borderId="0" xfId="12" applyNumberFormat="1" applyBorder="1" applyAlignment="1">
      <alignment horizontal="center" vertical="center"/>
    </xf>
    <xf numFmtId="2" fontId="1" fillId="13" borderId="5" xfId="12" applyNumberFormat="1" applyBorder="1" applyAlignment="1">
      <alignment horizontal="center" vertical="center"/>
    </xf>
    <xf numFmtId="2" fontId="2" fillId="9" borderId="26" xfId="8" applyNumberFormat="1" applyBorder="1" applyAlignment="1">
      <alignment horizontal="center" vertical="center" wrapText="1"/>
    </xf>
    <xf numFmtId="2" fontId="2" fillId="9" borderId="13" xfId="8" applyNumberFormat="1" applyBorder="1" applyAlignment="1">
      <alignment horizontal="center" vertical="center" wrapText="1"/>
    </xf>
    <xf numFmtId="2" fontId="2" fillId="9" borderId="24" xfId="8" applyNumberFormat="1" applyBorder="1" applyAlignment="1">
      <alignment horizontal="center" vertical="center" wrapText="1"/>
    </xf>
    <xf numFmtId="2" fontId="2" fillId="6" borderId="26" xfId="5" applyNumberFormat="1" applyBorder="1" applyAlignment="1">
      <alignment horizontal="center" vertical="center" wrapText="1"/>
    </xf>
    <xf numFmtId="2" fontId="1" fillId="14" borderId="26" xfId="13" applyNumberFormat="1" applyBorder="1" applyAlignment="1">
      <alignment horizontal="center" vertical="center" wrapText="1"/>
    </xf>
    <xf numFmtId="2" fontId="1" fillId="11" borderId="26" xfId="10" applyNumberFormat="1" applyBorder="1" applyAlignment="1">
      <alignment horizontal="center" vertical="center" wrapText="1"/>
    </xf>
    <xf numFmtId="2" fontId="1" fillId="11" borderId="18" xfId="10" applyNumberFormat="1" applyBorder="1" applyAlignment="1">
      <alignment horizontal="center" vertical="center" wrapText="1"/>
    </xf>
    <xf numFmtId="2" fontId="1" fillId="11" borderId="25" xfId="10" applyNumberFormat="1" applyBorder="1" applyAlignment="1">
      <alignment horizontal="center" vertical="center" wrapText="1"/>
    </xf>
    <xf numFmtId="2" fontId="2" fillId="9" borderId="18" xfId="8" applyNumberFormat="1" applyBorder="1" applyAlignment="1">
      <alignment horizontal="center" vertical="center" wrapText="1"/>
    </xf>
    <xf numFmtId="2" fontId="2" fillId="9" borderId="25" xfId="8" applyNumberFormat="1" applyBorder="1" applyAlignment="1">
      <alignment horizontal="center" vertical="center" wrapText="1"/>
    </xf>
    <xf numFmtId="2" fontId="1" fillId="13" borderId="23" xfId="12" applyNumberFormat="1" applyBorder="1" applyAlignment="1">
      <alignment horizontal="center" vertical="center" wrapText="1"/>
    </xf>
    <xf numFmtId="2" fontId="2" fillId="9" borderId="0" xfId="8" applyNumberFormat="1" applyBorder="1" applyAlignment="1">
      <alignment horizontal="center" vertical="center" wrapText="1"/>
    </xf>
    <xf numFmtId="2" fontId="2" fillId="9" borderId="5" xfId="8" applyNumberFormat="1" applyBorder="1" applyAlignment="1">
      <alignment horizontal="center" vertical="center" wrapText="1"/>
    </xf>
    <xf numFmtId="2" fontId="1" fillId="8" borderId="0" xfId="7" applyNumberFormat="1" applyBorder="1" applyAlignment="1">
      <alignment horizontal="center" vertical="center" wrapText="1"/>
    </xf>
    <xf numFmtId="2" fontId="1" fillId="11" borderId="20" xfId="10" applyNumberFormat="1" applyBorder="1" applyAlignment="1">
      <alignment horizontal="center" vertical="center" wrapText="1"/>
    </xf>
    <xf numFmtId="2" fontId="1" fillId="11" borderId="21" xfId="10" applyNumberFormat="1" applyBorder="1" applyAlignment="1">
      <alignment horizontal="center" vertical="center" wrapText="1"/>
    </xf>
    <xf numFmtId="2" fontId="1" fillId="11" borderId="22" xfId="10" applyNumberFormat="1" applyBorder="1" applyAlignment="1">
      <alignment horizontal="center" vertical="center" wrapText="1"/>
    </xf>
    <xf numFmtId="2" fontId="1" fillId="8" borderId="20" xfId="7" applyNumberFormat="1" applyBorder="1" applyAlignment="1">
      <alignment horizontal="center" vertical="center" wrapText="1"/>
    </xf>
    <xf numFmtId="2" fontId="1" fillId="8" borderId="21" xfId="7" applyNumberFormat="1" applyBorder="1" applyAlignment="1">
      <alignment horizontal="center" vertical="center" wrapText="1"/>
    </xf>
    <xf numFmtId="2" fontId="1" fillId="8" borderId="22" xfId="7" applyNumberFormat="1" applyBorder="1" applyAlignment="1">
      <alignment horizontal="center" vertical="center" wrapText="1"/>
    </xf>
    <xf numFmtId="2" fontId="1" fillId="7" borderId="20" xfId="6" applyNumberFormat="1" applyBorder="1" applyAlignment="1">
      <alignment horizontal="center" vertical="center" wrapText="1"/>
    </xf>
    <xf numFmtId="2" fontId="1" fillId="13" borderId="6" xfId="12" applyNumberFormat="1" applyBorder="1" applyAlignment="1">
      <alignment horizontal="center" vertical="center" wrapText="1"/>
    </xf>
    <xf numFmtId="2" fontId="1" fillId="13" borderId="7" xfId="12" applyNumberFormat="1" applyBorder="1" applyAlignment="1">
      <alignment horizontal="center" vertical="center" wrapText="1"/>
    </xf>
    <xf numFmtId="1" fontId="2" fillId="6" borderId="4" xfId="5" applyNumberFormat="1" applyBorder="1" applyAlignment="1">
      <alignment horizontal="center" vertical="center" wrapText="1"/>
    </xf>
    <xf numFmtId="1" fontId="2" fillId="9" borderId="4" xfId="8" applyNumberFormat="1" applyBorder="1" applyAlignment="1">
      <alignment horizontal="center" vertical="center" wrapText="1"/>
    </xf>
    <xf numFmtId="1" fontId="2" fillId="9" borderId="28" xfId="8" applyNumberFormat="1" applyBorder="1" applyAlignment="1">
      <alignment horizontal="center" vertical="center" wrapText="1"/>
    </xf>
    <xf numFmtId="1" fontId="2" fillId="6" borderId="28" xfId="5" applyNumberFormat="1" applyBorder="1" applyAlignment="1">
      <alignment horizontal="center" vertical="center" wrapText="1"/>
    </xf>
    <xf numFmtId="1" fontId="1" fillId="14" borderId="28" xfId="13" applyNumberFormat="1" applyBorder="1" applyAlignment="1">
      <alignment horizontal="center" vertical="center" wrapText="1"/>
    </xf>
    <xf numFmtId="11" fontId="0" fillId="0" borderId="0" xfId="0" applyNumberFormat="1"/>
    <xf numFmtId="0" fontId="1" fillId="5" borderId="0" xfId="4" applyBorder="1" applyAlignment="1">
      <alignment horizontal="center" wrapText="1"/>
    </xf>
    <xf numFmtId="0" fontId="1" fillId="17" borderId="0" xfId="16" applyBorder="1" applyAlignment="1">
      <alignment horizontal="center" wrapText="1"/>
    </xf>
    <xf numFmtId="0" fontId="1" fillId="17" borderId="0" xfId="16" applyBorder="1" applyAlignment="1">
      <alignment horizontal="center" vertical="center" wrapText="1"/>
    </xf>
    <xf numFmtId="0" fontId="1" fillId="17" borderId="0" xfId="16" applyNumberFormat="1" applyBorder="1" applyAlignment="1">
      <alignment horizontal="center" vertical="center" wrapText="1"/>
    </xf>
    <xf numFmtId="2" fontId="1" fillId="17" borderId="0" xfId="16" applyNumberFormat="1" applyBorder="1" applyAlignment="1">
      <alignment horizontal="center" vertical="center" wrapText="1"/>
    </xf>
    <xf numFmtId="164" fontId="1" fillId="17" borderId="0" xfId="16" applyNumberFormat="1" applyBorder="1" applyAlignment="1">
      <alignment horizontal="center" vertical="center" wrapText="1"/>
    </xf>
    <xf numFmtId="165" fontId="1" fillId="17" borderId="5" xfId="16" applyNumberFormat="1" applyBorder="1" applyAlignment="1">
      <alignment horizontal="center" vertical="center" wrapText="1"/>
    </xf>
    <xf numFmtId="0" fontId="1" fillId="16" borderId="7" xfId="15" applyBorder="1" applyAlignment="1">
      <alignment horizontal="center" wrapText="1"/>
    </xf>
    <xf numFmtId="0" fontId="1" fillId="16" borderId="7" xfId="15" applyBorder="1" applyAlignment="1">
      <alignment horizontal="center" vertical="center" wrapText="1"/>
    </xf>
    <xf numFmtId="0" fontId="1" fillId="16" borderId="8" xfId="15" applyBorder="1" applyAlignment="1">
      <alignment horizontal="center" vertical="center" wrapText="1"/>
    </xf>
    <xf numFmtId="0" fontId="1" fillId="16" borderId="6" xfId="15" applyBorder="1" applyAlignment="1">
      <alignment horizontal="center" vertical="center" wrapText="1"/>
    </xf>
    <xf numFmtId="2" fontId="1" fillId="16" borderId="7" xfId="15" applyNumberFormat="1" applyBorder="1" applyAlignment="1">
      <alignment horizontal="center" vertical="center" wrapText="1"/>
    </xf>
    <xf numFmtId="164" fontId="1" fillId="16" borderId="7" xfId="15" applyNumberFormat="1" applyBorder="1" applyAlignment="1">
      <alignment horizontal="center" vertical="center" wrapText="1"/>
    </xf>
    <xf numFmtId="2" fontId="1" fillId="16" borderId="8" xfId="15" applyNumberFormat="1" applyBorder="1" applyAlignment="1">
      <alignment horizontal="center" vertical="center"/>
    </xf>
    <xf numFmtId="0" fontId="2" fillId="3" borderId="0" xfId="2" applyBorder="1" applyAlignment="1">
      <alignment horizontal="center" vertical="center" wrapText="1"/>
    </xf>
    <xf numFmtId="165" fontId="1" fillId="2" borderId="0" xfId="1" applyNumberFormat="1" applyBorder="1" applyAlignment="1">
      <alignment horizontal="center" vertical="center" wrapText="1"/>
    </xf>
    <xf numFmtId="165" fontId="1" fillId="5" borderId="0" xfId="4" applyNumberFormat="1" applyBorder="1" applyAlignment="1">
      <alignment horizontal="center" vertical="center" wrapText="1"/>
    </xf>
    <xf numFmtId="165" fontId="2" fillId="4" borderId="0" xfId="3" applyNumberFormat="1" applyBorder="1" applyAlignment="1">
      <alignment horizontal="center" vertical="center" wrapText="1"/>
    </xf>
    <xf numFmtId="165" fontId="1" fillId="17" borderId="0" xfId="16" applyNumberFormat="1" applyBorder="1" applyAlignment="1">
      <alignment horizontal="center" vertical="center" wrapText="1"/>
    </xf>
    <xf numFmtId="0" fontId="1" fillId="16" borderId="0" xfId="15" applyBorder="1" applyAlignment="1">
      <alignment horizontal="center" vertical="center" wrapText="1"/>
    </xf>
    <xf numFmtId="2" fontId="1" fillId="2" borderId="0" xfId="1" applyNumberFormat="1" applyBorder="1" applyAlignment="1">
      <alignment horizontal="center" vertical="center"/>
    </xf>
    <xf numFmtId="2" fontId="1" fillId="16" borderId="0" xfId="15" applyNumberFormat="1" applyBorder="1" applyAlignment="1">
      <alignment horizontal="center" vertical="center"/>
    </xf>
    <xf numFmtId="0" fontId="0" fillId="0" borderId="12" xfId="0" applyBorder="1"/>
    <xf numFmtId="0" fontId="0" fillId="0" borderId="29" xfId="0" applyBorder="1"/>
    <xf numFmtId="0" fontId="0" fillId="0" borderId="32" xfId="0" applyBorder="1"/>
    <xf numFmtId="11" fontId="0" fillId="0" borderId="32" xfId="0" applyNumberFormat="1" applyBorder="1"/>
    <xf numFmtId="0" fontId="4" fillId="0" borderId="30" xfId="0" applyFont="1" applyBorder="1"/>
    <xf numFmtId="11" fontId="1" fillId="14" borderId="31" xfId="13" applyNumberFormat="1" applyBorder="1"/>
    <xf numFmtId="2" fontId="1" fillId="16" borderId="32" xfId="15" applyNumberFormat="1" applyBorder="1"/>
    <xf numFmtId="2" fontId="1" fillId="16" borderId="33" xfId="15" applyNumberFormat="1" applyBorder="1"/>
    <xf numFmtId="0" fontId="4" fillId="0" borderId="19" xfId="0" applyFont="1" applyBorder="1"/>
    <xf numFmtId="11" fontId="1" fillId="14" borderId="41" xfId="13" applyNumberFormat="1" applyBorder="1"/>
    <xf numFmtId="0" fontId="8" fillId="0" borderId="0" xfId="0" applyFont="1"/>
    <xf numFmtId="0" fontId="1" fillId="19" borderId="0" xfId="18"/>
    <xf numFmtId="0" fontId="9" fillId="19" borderId="0" xfId="18" applyFont="1"/>
    <xf numFmtId="11" fontId="1" fillId="18" borderId="0" xfId="17" applyNumberFormat="1"/>
    <xf numFmtId="11" fontId="2" fillId="3" borderId="0" xfId="2" applyNumberFormat="1"/>
    <xf numFmtId="0" fontId="11" fillId="21" borderId="42" xfId="20"/>
    <xf numFmtId="0" fontId="10" fillId="20" borderId="17" xfId="19" applyBorder="1" applyAlignment="1">
      <alignment horizontal="center"/>
    </xf>
    <xf numFmtId="0" fontId="10" fillId="20" borderId="14" xfId="19" applyBorder="1" applyAlignment="1">
      <alignment horizontal="center" vertical="center" wrapText="1"/>
    </xf>
    <xf numFmtId="0" fontId="4" fillId="10" borderId="45" xfId="9" applyFont="1" applyBorder="1" applyAlignment="1">
      <alignment horizontal="left" vertical="center" wrapText="1"/>
    </xf>
    <xf numFmtId="0" fontId="4" fillId="10" borderId="46" xfId="9" applyFont="1" applyBorder="1" applyAlignment="1">
      <alignment horizontal="left" vertical="center"/>
    </xf>
    <xf numFmtId="0" fontId="1" fillId="16" borderId="46" xfId="15" applyBorder="1" applyAlignment="1">
      <alignment horizontal="left" vertical="center" wrapText="1"/>
    </xf>
    <xf numFmtId="0" fontId="7" fillId="15" borderId="46" xfId="14" applyBorder="1" applyAlignment="1">
      <alignment horizontal="left" vertical="center" wrapText="1"/>
    </xf>
    <xf numFmtId="0" fontId="1" fillId="17" borderId="46" xfId="16" applyBorder="1" applyAlignment="1">
      <alignment horizontal="left" vertical="center" wrapText="1"/>
    </xf>
    <xf numFmtId="0" fontId="1" fillId="16" borderId="47" xfId="15" applyBorder="1" applyAlignment="1">
      <alignment wrapText="1"/>
    </xf>
    <xf numFmtId="0" fontId="4" fillId="8" borderId="33" xfId="7" applyFont="1" applyBorder="1" applyAlignment="1">
      <alignment horizontal="center" vertical="center" wrapText="1"/>
    </xf>
    <xf numFmtId="2" fontId="1" fillId="8" borderId="27" xfId="7" applyNumberFormat="1" applyBorder="1" applyAlignment="1">
      <alignment horizontal="center" vertical="center" wrapText="1"/>
    </xf>
    <xf numFmtId="2" fontId="1" fillId="7" borderId="5" xfId="6" applyNumberFormat="1" applyBorder="1" applyAlignment="1">
      <alignment horizontal="center" vertical="center"/>
    </xf>
    <xf numFmtId="2" fontId="1" fillId="7" borderId="25" xfId="6" applyNumberFormat="1" applyBorder="1" applyAlignment="1">
      <alignment horizontal="center" vertical="center" wrapText="1"/>
    </xf>
    <xf numFmtId="2" fontId="1" fillId="8" borderId="5" xfId="7" applyNumberFormat="1" applyBorder="1" applyAlignment="1">
      <alignment horizontal="center" vertical="center" wrapText="1"/>
    </xf>
    <xf numFmtId="2" fontId="1" fillId="7" borderId="22" xfId="6" applyNumberFormat="1" applyBorder="1" applyAlignment="1">
      <alignment horizontal="center" vertical="center" wrapText="1"/>
    </xf>
    <xf numFmtId="0" fontId="10" fillId="20" borderId="18" xfId="19" applyBorder="1"/>
    <xf numFmtId="0" fontId="10" fillId="20" borderId="48" xfId="19" applyBorder="1" applyAlignment="1">
      <alignment horizontal="center" vertical="center" wrapText="1"/>
    </xf>
    <xf numFmtId="0" fontId="10" fillId="20" borderId="13" xfId="19" applyBorder="1"/>
    <xf numFmtId="0" fontId="10" fillId="20" borderId="15" xfId="19" applyBorder="1"/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10" borderId="43" xfId="9" applyFont="1" applyBorder="1" applyAlignment="1">
      <alignment horizontal="center" vertical="center" wrapText="1"/>
    </xf>
    <xf numFmtId="0" fontId="4" fillId="10" borderId="44" xfId="9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0" fillId="20" borderId="13" xfId="19" applyBorder="1" applyAlignment="1">
      <alignment horizontal="center"/>
    </xf>
    <xf numFmtId="0" fontId="10" fillId="20" borderId="49" xfId="19" applyBorder="1" applyAlignment="1">
      <alignment horizontal="center"/>
    </xf>
    <xf numFmtId="0" fontId="10" fillId="20" borderId="15" xfId="19" applyBorder="1" applyAlignment="1">
      <alignment horizontal="center"/>
    </xf>
    <xf numFmtId="0" fontId="10" fillId="20" borderId="16" xfId="19" applyBorder="1" applyAlignment="1">
      <alignment horizontal="center"/>
    </xf>
    <xf numFmtId="0" fontId="10" fillId="20" borderId="18" xfId="19" applyBorder="1" applyAlignment="1">
      <alignment horizontal="center"/>
    </xf>
    <xf numFmtId="0" fontId="10" fillId="20" borderId="19" xfId="19" applyBorder="1" applyAlignment="1">
      <alignment horizontal="center"/>
    </xf>
    <xf numFmtId="0" fontId="4" fillId="0" borderId="3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5" fillId="9" borderId="1" xfId="8" applyFont="1" applyBorder="1" applyAlignment="1">
      <alignment horizontal="center" vertical="center" wrapText="1"/>
    </xf>
    <xf numFmtId="0" fontId="5" fillId="9" borderId="2" xfId="8" applyFont="1" applyBorder="1" applyAlignment="1">
      <alignment horizontal="center" vertical="center" wrapText="1"/>
    </xf>
    <xf numFmtId="0" fontId="5" fillId="9" borderId="3" xfId="8" applyFont="1" applyBorder="1" applyAlignment="1">
      <alignment horizontal="center" vertical="center" wrapText="1"/>
    </xf>
    <xf numFmtId="0" fontId="5" fillId="6" borderId="1" xfId="5" applyFont="1" applyBorder="1" applyAlignment="1">
      <alignment horizontal="center" vertical="center" wrapText="1"/>
    </xf>
    <xf numFmtId="0" fontId="5" fillId="6" borderId="2" xfId="5" applyFont="1" applyBorder="1" applyAlignment="1">
      <alignment horizontal="center" vertical="center" wrapText="1"/>
    </xf>
    <xf numFmtId="0" fontId="5" fillId="6" borderId="3" xfId="5" applyFont="1" applyBorder="1" applyAlignment="1">
      <alignment horizontal="center" vertical="center" wrapText="1"/>
    </xf>
    <xf numFmtId="0" fontId="4" fillId="8" borderId="1" xfId="7" applyFont="1" applyBorder="1" applyAlignment="1">
      <alignment horizontal="center" vertical="center" wrapText="1"/>
    </xf>
    <xf numFmtId="0" fontId="4" fillId="8" borderId="2" xfId="7" applyFont="1" applyBorder="1" applyAlignment="1">
      <alignment horizontal="center" vertical="center" wrapText="1"/>
    </xf>
    <xf numFmtId="0" fontId="4" fillId="8" borderId="3" xfId="7" applyFont="1" applyBorder="1" applyAlignment="1">
      <alignment horizontal="center" vertical="center" wrapText="1"/>
    </xf>
    <xf numFmtId="0" fontId="4" fillId="14" borderId="1" xfId="13" applyFont="1" applyBorder="1" applyAlignment="1">
      <alignment horizontal="center" vertical="center" wrapText="1"/>
    </xf>
    <xf numFmtId="0" fontId="4" fillId="14" borderId="2" xfId="13" applyFont="1" applyBorder="1" applyAlignment="1">
      <alignment horizontal="center" vertical="center" wrapText="1"/>
    </xf>
    <xf numFmtId="0" fontId="4" fillId="14" borderId="3" xfId="13" applyFont="1" applyBorder="1" applyAlignment="1">
      <alignment horizontal="center" vertical="center" wrapText="1"/>
    </xf>
    <xf numFmtId="0" fontId="4" fillId="13" borderId="1" xfId="12" applyFont="1" applyBorder="1" applyAlignment="1">
      <alignment horizontal="center" vertical="center" wrapText="1"/>
    </xf>
    <xf numFmtId="0" fontId="4" fillId="13" borderId="2" xfId="12" applyFont="1" applyBorder="1" applyAlignment="1">
      <alignment horizontal="center" vertical="center" wrapText="1"/>
    </xf>
    <xf numFmtId="0" fontId="4" fillId="13" borderId="3" xfId="12" applyFont="1" applyBorder="1" applyAlignment="1">
      <alignment horizontal="center" vertical="center" wrapText="1"/>
    </xf>
  </cellXfs>
  <cellStyles count="21">
    <cellStyle name="20% - Accent1" xfId="1" builtinId="30"/>
    <cellStyle name="20% - Accent3" xfId="9" builtinId="38"/>
    <cellStyle name="20% - Accent4" xfId="11" builtinId="42"/>
    <cellStyle name="20% - Accent6" xfId="15" builtinId="50"/>
    <cellStyle name="40% - Accent2" xfId="6" builtinId="35"/>
    <cellStyle name="40% - Accent4" xfId="12" builtinId="43"/>
    <cellStyle name="40% - Accent5" xfId="17" builtinId="47"/>
    <cellStyle name="40% - Accent6" xfId="4" builtinId="51"/>
    <cellStyle name="60% - Accent2" xfId="7" builtinId="36"/>
    <cellStyle name="60% - Accent3" xfId="10" builtinId="40"/>
    <cellStyle name="60% - Accent4" xfId="13" builtinId="44"/>
    <cellStyle name="60% - Accent5" xfId="18" builtinId="48"/>
    <cellStyle name="60% - Accent6" xfId="16" builtinId="52"/>
    <cellStyle name="Accent2" xfId="5" builtinId="33"/>
    <cellStyle name="Accent3" xfId="8" builtinId="37"/>
    <cellStyle name="Accent5" xfId="2" builtinId="45"/>
    <cellStyle name="Accent6" xfId="3" builtinId="49"/>
    <cellStyle name="Bad" xfId="14" builtinId="27"/>
    <cellStyle name="Good" xfId="19" builtinId="26"/>
    <cellStyle name="Input" xfId="20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opLeftCell="B1" zoomScale="120" zoomScaleNormal="120" workbookViewId="0">
      <selection activeCell="P12" sqref="P12"/>
    </sheetView>
  </sheetViews>
  <sheetFormatPr defaultColWidth="9.109375" defaultRowHeight="14.4" x14ac:dyDescent="0.3"/>
  <cols>
    <col min="1" max="1" width="10.88671875" hidden="1" customWidth="1"/>
    <col min="2" max="2" width="11.6640625" customWidth="1"/>
    <col min="3" max="3" width="12.33203125" customWidth="1"/>
    <col min="4" max="4" width="7.6640625" bestFit="1" customWidth="1"/>
    <col min="5" max="5" width="11.33203125" customWidth="1"/>
    <col min="6" max="6" width="11.109375" customWidth="1"/>
    <col min="7" max="7" width="10.5546875" customWidth="1"/>
    <col min="8" max="8" width="9.33203125" customWidth="1"/>
    <col min="9" max="9" width="9" customWidth="1"/>
    <col min="10" max="10" width="9.44140625" hidden="1" customWidth="1"/>
    <col min="11" max="11" width="10.5546875" customWidth="1"/>
    <col min="12" max="12" width="12" customWidth="1"/>
    <col min="13" max="13" width="9.5546875" bestFit="1" customWidth="1"/>
    <col min="14" max="14" width="9.5546875" customWidth="1"/>
  </cols>
  <sheetData>
    <row r="1" spans="1:15" ht="43.8" thickBot="1" x14ac:dyDescent="0.35">
      <c r="A1" s="18" t="s">
        <v>5</v>
      </c>
      <c r="B1" s="19" t="s">
        <v>0</v>
      </c>
      <c r="C1" s="19" t="s">
        <v>6</v>
      </c>
      <c r="D1" s="19" t="s">
        <v>8</v>
      </c>
      <c r="E1" s="19" t="s">
        <v>9</v>
      </c>
      <c r="F1" s="19" t="s">
        <v>2</v>
      </c>
      <c r="G1" s="19" t="s">
        <v>3</v>
      </c>
      <c r="H1" s="19" t="s">
        <v>29</v>
      </c>
      <c r="I1" s="19" t="s">
        <v>33</v>
      </c>
      <c r="J1" s="19" t="s">
        <v>30</v>
      </c>
      <c r="K1" s="19" t="s">
        <v>4</v>
      </c>
      <c r="L1" s="19" t="s">
        <v>14</v>
      </c>
      <c r="M1" s="20" t="s">
        <v>1</v>
      </c>
      <c r="N1" s="170"/>
    </row>
    <row r="2" spans="1:15" x14ac:dyDescent="0.3">
      <c r="A2" s="9">
        <v>1</v>
      </c>
      <c r="B2" s="8">
        <v>9</v>
      </c>
      <c r="C2" s="9" t="s">
        <v>7</v>
      </c>
      <c r="D2" s="10">
        <v>2</v>
      </c>
      <c r="E2" s="9" t="s">
        <v>10</v>
      </c>
      <c r="F2" s="9" t="s">
        <v>12</v>
      </c>
      <c r="G2" s="9" t="s">
        <v>13</v>
      </c>
      <c r="H2" s="9">
        <v>8</v>
      </c>
      <c r="I2" s="9">
        <v>123</v>
      </c>
      <c r="J2" s="9" t="s">
        <v>31</v>
      </c>
      <c r="K2" s="11">
        <v>53.24</v>
      </c>
      <c r="L2" s="12">
        <f>K2-39.325-11</f>
        <v>2.9149999999999991</v>
      </c>
      <c r="M2" s="21">
        <v>64.605999999999995</v>
      </c>
      <c r="N2" s="11"/>
    </row>
    <row r="3" spans="1:15" x14ac:dyDescent="0.3">
      <c r="A3" s="9">
        <v>2</v>
      </c>
      <c r="B3" s="8">
        <v>9</v>
      </c>
      <c r="C3" s="9" t="s">
        <v>7</v>
      </c>
      <c r="D3" s="10">
        <v>2</v>
      </c>
      <c r="E3" s="9" t="s">
        <v>10</v>
      </c>
      <c r="F3" s="9" t="s">
        <v>12</v>
      </c>
      <c r="G3" s="9" t="s">
        <v>13</v>
      </c>
      <c r="H3" s="9">
        <v>8</v>
      </c>
      <c r="I3" s="9">
        <v>123456</v>
      </c>
      <c r="J3" s="9" t="s">
        <v>31</v>
      </c>
      <c r="K3" s="11">
        <v>53.24</v>
      </c>
      <c r="L3" s="12">
        <f>K3-39.325-11</f>
        <v>2.9149999999999991</v>
      </c>
      <c r="M3" s="21">
        <v>83.861310000000003</v>
      </c>
      <c r="N3" s="11"/>
    </row>
    <row r="4" spans="1:15" x14ac:dyDescent="0.3">
      <c r="A4" s="9">
        <v>3</v>
      </c>
      <c r="B4" s="8">
        <v>9</v>
      </c>
      <c r="C4" s="9" t="s">
        <v>7</v>
      </c>
      <c r="D4" s="10">
        <v>3</v>
      </c>
      <c r="E4" s="9" t="s">
        <v>10</v>
      </c>
      <c r="F4" s="9" t="s">
        <v>13</v>
      </c>
      <c r="G4" s="9" t="s">
        <v>15</v>
      </c>
      <c r="H4" s="9">
        <v>8</v>
      </c>
      <c r="I4" s="9">
        <v>123</v>
      </c>
      <c r="J4" s="9" t="s">
        <v>31</v>
      </c>
      <c r="K4" s="11"/>
      <c r="L4" s="12"/>
      <c r="M4" s="13">
        <v>88.79</v>
      </c>
      <c r="N4" s="9"/>
    </row>
    <row r="5" spans="1:15" x14ac:dyDescent="0.3">
      <c r="A5" s="9">
        <v>4</v>
      </c>
      <c r="B5" s="8">
        <v>9</v>
      </c>
      <c r="C5" s="9" t="s">
        <v>7</v>
      </c>
      <c r="D5" s="9">
        <v>3</v>
      </c>
      <c r="E5" s="9" t="s">
        <v>10</v>
      </c>
      <c r="F5" s="9" t="s">
        <v>18</v>
      </c>
      <c r="G5" s="9" t="s">
        <v>18</v>
      </c>
      <c r="H5" s="9">
        <v>8</v>
      </c>
      <c r="I5" s="9">
        <v>123</v>
      </c>
      <c r="J5" s="9" t="s">
        <v>31</v>
      </c>
      <c r="K5" s="9"/>
      <c r="L5" s="9"/>
      <c r="M5" s="14">
        <v>119.2757</v>
      </c>
      <c r="N5" s="171"/>
    </row>
    <row r="6" spans="1:15" ht="16.2" customHeight="1" x14ac:dyDescent="0.3">
      <c r="A6" s="15">
        <v>5</v>
      </c>
      <c r="B6" s="156">
        <v>9</v>
      </c>
      <c r="C6" s="40" t="s">
        <v>7</v>
      </c>
      <c r="D6" s="40">
        <v>3</v>
      </c>
      <c r="E6" s="40" t="s">
        <v>10</v>
      </c>
      <c r="F6" s="40" t="s">
        <v>17</v>
      </c>
      <c r="G6" s="40" t="s">
        <v>16</v>
      </c>
      <c r="H6" s="40">
        <v>8</v>
      </c>
      <c r="I6" s="40">
        <v>123</v>
      </c>
      <c r="J6" s="40" t="s">
        <v>31</v>
      </c>
      <c r="K6" s="42">
        <v>57.86</v>
      </c>
      <c r="L6" s="43">
        <f t="shared" ref="L6:L20" si="0">K6-39.325-11</f>
        <v>7.5349999999999966</v>
      </c>
      <c r="M6" s="44">
        <v>152.38999999999999</v>
      </c>
      <c r="N6" s="172"/>
    </row>
    <row r="7" spans="1:15" ht="14.4" customHeight="1" x14ac:dyDescent="0.3">
      <c r="A7" s="15"/>
      <c r="B7" s="156">
        <v>9</v>
      </c>
      <c r="C7" s="40" t="s">
        <v>7</v>
      </c>
      <c r="D7" s="40">
        <v>3</v>
      </c>
      <c r="E7" s="40" t="s">
        <v>10</v>
      </c>
      <c r="F7" s="40" t="s">
        <v>25</v>
      </c>
      <c r="G7" s="40" t="s">
        <v>25</v>
      </c>
      <c r="H7" s="40">
        <v>12</v>
      </c>
      <c r="I7" s="40">
        <v>123</v>
      </c>
      <c r="J7" s="40" t="s">
        <v>31</v>
      </c>
      <c r="K7" s="42"/>
      <c r="L7" s="43"/>
      <c r="M7" s="44">
        <v>156.0129</v>
      </c>
      <c r="N7" s="172"/>
    </row>
    <row r="8" spans="1:15" ht="13.8" customHeight="1" x14ac:dyDescent="0.3">
      <c r="A8" s="15"/>
      <c r="B8" s="156"/>
      <c r="C8" s="40"/>
      <c r="D8" s="40"/>
      <c r="E8" s="40"/>
      <c r="F8" s="40"/>
      <c r="G8" s="40"/>
      <c r="H8" s="40"/>
      <c r="I8" s="40"/>
      <c r="J8" s="40"/>
      <c r="K8" s="42"/>
      <c r="L8" s="43"/>
      <c r="M8" s="44"/>
      <c r="N8" s="172"/>
    </row>
    <row r="9" spans="1:15" ht="13.8" customHeight="1" x14ac:dyDescent="0.3">
      <c r="A9" s="15">
        <v>6</v>
      </c>
      <c r="B9" s="156">
        <v>9</v>
      </c>
      <c r="C9" s="40" t="s">
        <v>7</v>
      </c>
      <c r="D9" s="40">
        <v>3</v>
      </c>
      <c r="E9" s="40" t="s">
        <v>10</v>
      </c>
      <c r="F9" s="40" t="s">
        <v>17</v>
      </c>
      <c r="G9" s="40" t="s">
        <v>16</v>
      </c>
      <c r="H9" s="40">
        <v>12</v>
      </c>
      <c r="I9" s="40">
        <v>123</v>
      </c>
      <c r="J9" s="40" t="s">
        <v>31</v>
      </c>
      <c r="K9" s="42">
        <v>57.86</v>
      </c>
      <c r="L9" s="43">
        <f t="shared" si="0"/>
        <v>7.5349999999999966</v>
      </c>
      <c r="M9" s="44">
        <v>167.12180000000001</v>
      </c>
      <c r="N9" s="172"/>
    </row>
    <row r="10" spans="1:15" x14ac:dyDescent="0.3">
      <c r="A10" s="7">
        <v>7</v>
      </c>
      <c r="B10" s="23">
        <v>9</v>
      </c>
      <c r="C10" s="9" t="s">
        <v>7</v>
      </c>
      <c r="D10" s="9">
        <v>2</v>
      </c>
      <c r="E10" s="9" t="s">
        <v>10</v>
      </c>
      <c r="F10" s="9" t="s">
        <v>21</v>
      </c>
      <c r="G10" s="9" t="s">
        <v>23</v>
      </c>
      <c r="H10" s="37">
        <v>12</v>
      </c>
      <c r="I10" s="37">
        <v>123</v>
      </c>
      <c r="J10" s="37" t="s">
        <v>31</v>
      </c>
      <c r="K10" s="11">
        <v>55.279260000000001</v>
      </c>
      <c r="L10" s="12">
        <f t="shared" si="0"/>
        <v>4.9542599999999979</v>
      </c>
      <c r="M10" s="14">
        <v>122.0548</v>
      </c>
      <c r="N10" s="171"/>
    </row>
    <row r="11" spans="1:15" x14ac:dyDescent="0.3">
      <c r="A11" s="7"/>
      <c r="B11" s="23">
        <v>9</v>
      </c>
      <c r="C11" s="9" t="s">
        <v>7</v>
      </c>
      <c r="D11" s="9">
        <v>2</v>
      </c>
      <c r="E11" s="9" t="s">
        <v>10</v>
      </c>
      <c r="F11" s="9" t="s">
        <v>74</v>
      </c>
      <c r="G11" s="9" t="s">
        <v>16</v>
      </c>
      <c r="H11" s="37">
        <v>8</v>
      </c>
      <c r="I11" s="37">
        <v>123</v>
      </c>
      <c r="J11" s="37" t="s">
        <v>31</v>
      </c>
      <c r="K11" s="11">
        <v>55.832340000000002</v>
      </c>
      <c r="L11" s="12">
        <f t="shared" ref="L11" si="1">K11-39.325-11</f>
        <v>5.5073399999999992</v>
      </c>
      <c r="M11" s="14">
        <v>121.39</v>
      </c>
      <c r="N11" s="171"/>
    </row>
    <row r="12" spans="1:15" x14ac:dyDescent="0.3">
      <c r="A12" s="7">
        <v>8</v>
      </c>
      <c r="B12" s="23">
        <v>9</v>
      </c>
      <c r="C12" s="9" t="s">
        <v>7</v>
      </c>
      <c r="D12" s="9">
        <v>2</v>
      </c>
      <c r="E12" s="9" t="s">
        <v>10</v>
      </c>
      <c r="F12" s="9" t="s">
        <v>27</v>
      </c>
      <c r="G12" s="9" t="s">
        <v>17</v>
      </c>
      <c r="H12" s="37">
        <v>12</v>
      </c>
      <c r="I12" s="37">
        <v>123</v>
      </c>
      <c r="J12" s="37" t="s">
        <v>31</v>
      </c>
      <c r="K12" s="11">
        <v>55.920229999999997</v>
      </c>
      <c r="L12" s="12">
        <f t="shared" si="0"/>
        <v>5.5952299999999937</v>
      </c>
      <c r="M12" s="14">
        <v>138.0641</v>
      </c>
      <c r="N12" s="171"/>
    </row>
    <row r="13" spans="1:15" x14ac:dyDescent="0.3">
      <c r="A13" s="7">
        <v>9</v>
      </c>
      <c r="B13" s="23">
        <v>9</v>
      </c>
      <c r="C13" s="9" t="s">
        <v>7</v>
      </c>
      <c r="D13" s="9">
        <v>2</v>
      </c>
      <c r="E13" s="9" t="s">
        <v>10</v>
      </c>
      <c r="F13" s="9" t="s">
        <v>25</v>
      </c>
      <c r="G13" s="9" t="s">
        <v>16</v>
      </c>
      <c r="H13" s="37">
        <v>12</v>
      </c>
      <c r="I13" s="37">
        <v>123</v>
      </c>
      <c r="J13" s="37" t="s">
        <v>31</v>
      </c>
      <c r="K13" s="11">
        <v>56.619590000000002</v>
      </c>
      <c r="L13" s="12">
        <f t="shared" si="0"/>
        <v>6.2945899999999995</v>
      </c>
      <c r="M13" s="14">
        <v>146.6</v>
      </c>
      <c r="N13" s="171"/>
    </row>
    <row r="14" spans="1:15" x14ac:dyDescent="0.3">
      <c r="A14" s="39">
        <v>10</v>
      </c>
      <c r="B14" s="45">
        <v>9</v>
      </c>
      <c r="C14" s="40" t="s">
        <v>7</v>
      </c>
      <c r="D14" s="40">
        <v>2</v>
      </c>
      <c r="E14" s="40" t="s">
        <v>10</v>
      </c>
      <c r="F14" s="40" t="s">
        <v>25</v>
      </c>
      <c r="G14" s="40" t="s">
        <v>16</v>
      </c>
      <c r="H14" s="41">
        <v>12</v>
      </c>
      <c r="I14" s="41">
        <v>123456</v>
      </c>
      <c r="J14" s="41" t="s">
        <v>31</v>
      </c>
      <c r="K14" s="42">
        <v>56.619590000000002</v>
      </c>
      <c r="L14" s="43">
        <f t="shared" si="0"/>
        <v>6.2945899999999995</v>
      </c>
      <c r="M14" s="44">
        <v>181.3417</v>
      </c>
      <c r="N14" s="172"/>
    </row>
    <row r="15" spans="1:15" x14ac:dyDescent="0.3">
      <c r="A15" s="15">
        <v>11</v>
      </c>
      <c r="B15" s="156">
        <v>9</v>
      </c>
      <c r="C15" s="40" t="s">
        <v>7</v>
      </c>
      <c r="D15" s="40">
        <v>2</v>
      </c>
      <c r="E15" s="40" t="s">
        <v>10</v>
      </c>
      <c r="F15" s="40" t="s">
        <v>21</v>
      </c>
      <c r="G15" s="40" t="s">
        <v>23</v>
      </c>
      <c r="H15" s="41">
        <v>12</v>
      </c>
      <c r="I15" s="41">
        <v>123456</v>
      </c>
      <c r="J15" s="41" t="s">
        <v>31</v>
      </c>
      <c r="K15" s="42">
        <v>55.279260000000001</v>
      </c>
      <c r="L15" s="43">
        <f t="shared" si="0"/>
        <v>4.9542599999999979</v>
      </c>
      <c r="M15" s="44">
        <v>153.84200000000001</v>
      </c>
      <c r="N15" s="172"/>
      <c r="O15" t="s">
        <v>77</v>
      </c>
    </row>
    <row r="16" spans="1:15" x14ac:dyDescent="0.3">
      <c r="A16" s="15"/>
      <c r="B16" s="156">
        <v>9</v>
      </c>
      <c r="C16" s="40" t="s">
        <v>7</v>
      </c>
      <c r="D16" s="40">
        <v>2</v>
      </c>
      <c r="E16" s="40" t="s">
        <v>10</v>
      </c>
      <c r="F16" s="40" t="s">
        <v>83</v>
      </c>
      <c r="G16" s="40" t="s">
        <v>83</v>
      </c>
      <c r="H16" s="41">
        <v>12</v>
      </c>
      <c r="I16" s="41">
        <v>123456</v>
      </c>
      <c r="J16" s="41" t="s">
        <v>31</v>
      </c>
      <c r="K16" s="42">
        <v>54.956440000000001</v>
      </c>
      <c r="L16" s="43">
        <f>K16-39.325-11</f>
        <v>4.6314399999999978</v>
      </c>
      <c r="M16" s="44">
        <v>150.80869999999999</v>
      </c>
      <c r="N16" s="172"/>
    </row>
    <row r="17" spans="1:16" x14ac:dyDescent="0.3">
      <c r="A17" s="7">
        <v>12</v>
      </c>
      <c r="B17" s="23">
        <v>9</v>
      </c>
      <c r="C17" s="9" t="s">
        <v>7</v>
      </c>
      <c r="D17" s="9">
        <v>2</v>
      </c>
      <c r="E17" s="9" t="s">
        <v>10</v>
      </c>
      <c r="F17" s="9" t="s">
        <v>12</v>
      </c>
      <c r="G17" s="9" t="s">
        <v>13</v>
      </c>
      <c r="H17" s="37">
        <v>8</v>
      </c>
      <c r="I17" s="37">
        <v>123</v>
      </c>
      <c r="J17" s="37" t="s">
        <v>32</v>
      </c>
      <c r="K17" s="11">
        <v>53.23968</v>
      </c>
      <c r="L17" s="12">
        <f t="shared" si="0"/>
        <v>2.9146799999999971</v>
      </c>
      <c r="M17" s="14">
        <v>64.546589999999995</v>
      </c>
      <c r="N17" s="171"/>
      <c r="O17" s="65" t="s">
        <v>59</v>
      </c>
      <c r="P17" s="111" t="s">
        <v>78</v>
      </c>
    </row>
    <row r="18" spans="1:16" ht="28.8" x14ac:dyDescent="0.3">
      <c r="A18" s="7"/>
      <c r="B18" s="23">
        <v>9</v>
      </c>
      <c r="C18" s="9" t="s">
        <v>7</v>
      </c>
      <c r="D18" s="9">
        <v>2</v>
      </c>
      <c r="E18" s="9" t="s">
        <v>11</v>
      </c>
      <c r="F18" s="9" t="s">
        <v>86</v>
      </c>
      <c r="G18" s="9" t="s">
        <v>84</v>
      </c>
      <c r="H18" s="37">
        <v>12</v>
      </c>
      <c r="I18" s="37">
        <v>123456</v>
      </c>
      <c r="J18" s="37" t="s">
        <v>31</v>
      </c>
      <c r="K18" s="11">
        <v>53.295470000000002</v>
      </c>
      <c r="L18" s="12">
        <f t="shared" ref="L18" si="2">K18-39.325-11</f>
        <v>2.9704699999999988</v>
      </c>
      <c r="M18" s="14">
        <v>147.60910000000001</v>
      </c>
      <c r="N18" s="171"/>
      <c r="O18" s="65"/>
      <c r="P18" s="111"/>
    </row>
    <row r="19" spans="1:16" ht="28.8" x14ac:dyDescent="0.3">
      <c r="A19" s="7"/>
      <c r="B19" s="46">
        <v>9</v>
      </c>
      <c r="C19" s="16" t="s">
        <v>7</v>
      </c>
      <c r="D19" s="16">
        <v>2</v>
      </c>
      <c r="E19" s="16" t="s">
        <v>11</v>
      </c>
      <c r="F19" s="16" t="s">
        <v>87</v>
      </c>
      <c r="G19" s="16" t="s">
        <v>84</v>
      </c>
      <c r="H19" s="47">
        <v>12</v>
      </c>
      <c r="I19" s="47">
        <v>123456</v>
      </c>
      <c r="J19" s="47" t="s">
        <v>31</v>
      </c>
      <c r="K19" s="30">
        <v>53.34892</v>
      </c>
      <c r="L19" s="31">
        <f t="shared" ref="L19" si="3">K19-39.325-11</f>
        <v>3.0239199999999968</v>
      </c>
      <c r="M19" s="17">
        <v>150.28299999999999</v>
      </c>
      <c r="N19" s="173"/>
      <c r="O19" s="65"/>
      <c r="P19" s="111"/>
    </row>
    <row r="20" spans="1:16" ht="28.8" x14ac:dyDescent="0.3">
      <c r="A20" s="7"/>
      <c r="B20" s="157">
        <v>9</v>
      </c>
      <c r="C20" s="158" t="s">
        <v>7</v>
      </c>
      <c r="D20" s="158">
        <v>2</v>
      </c>
      <c r="E20" s="158" t="s">
        <v>11</v>
      </c>
      <c r="F20" s="158" t="s">
        <v>85</v>
      </c>
      <c r="G20" s="158" t="s">
        <v>84</v>
      </c>
      <c r="H20" s="159">
        <v>12</v>
      </c>
      <c r="I20" s="159">
        <v>123456</v>
      </c>
      <c r="J20" s="159" t="s">
        <v>31</v>
      </c>
      <c r="K20" s="160">
        <v>53.38456</v>
      </c>
      <c r="L20" s="161">
        <f t="shared" si="0"/>
        <v>3.0595599999999976</v>
      </c>
      <c r="M20" s="162">
        <v>151.99340000000001</v>
      </c>
      <c r="N20" s="174"/>
      <c r="O20" s="65"/>
      <c r="P20" s="111"/>
    </row>
    <row r="21" spans="1:16" ht="15.6" customHeight="1" thickBot="1" x14ac:dyDescent="0.35">
      <c r="A21" s="29">
        <v>13</v>
      </c>
      <c r="B21" s="163">
        <v>9</v>
      </c>
      <c r="C21" s="164" t="s">
        <v>7</v>
      </c>
      <c r="D21" s="164">
        <v>3</v>
      </c>
      <c r="E21" s="164" t="s">
        <v>10</v>
      </c>
      <c r="F21" s="164" t="s">
        <v>19</v>
      </c>
      <c r="G21" s="164" t="s">
        <v>20</v>
      </c>
      <c r="H21" s="164">
        <v>8</v>
      </c>
      <c r="I21" s="164">
        <v>123</v>
      </c>
      <c r="J21" s="164" t="s">
        <v>31</v>
      </c>
      <c r="K21" s="164"/>
      <c r="L21" s="164"/>
      <c r="M21" s="165">
        <v>169.4</v>
      </c>
      <c r="N21" s="175"/>
      <c r="O21" s="65" t="s">
        <v>59</v>
      </c>
      <c r="P21" t="s">
        <v>79</v>
      </c>
    </row>
    <row r="22" spans="1:16" x14ac:dyDescent="0.3">
      <c r="A22" s="1">
        <v>14</v>
      </c>
      <c r="B22" s="22">
        <v>11</v>
      </c>
      <c r="C22" s="2" t="s">
        <v>7</v>
      </c>
      <c r="D22" s="3">
        <v>2</v>
      </c>
      <c r="E22" s="2" t="s">
        <v>10</v>
      </c>
      <c r="F22" s="2" t="s">
        <v>12</v>
      </c>
      <c r="G22" s="2" t="s">
        <v>13</v>
      </c>
      <c r="H22" s="2">
        <v>8</v>
      </c>
      <c r="I22" s="2">
        <v>123</v>
      </c>
      <c r="J22" s="2" t="s">
        <v>31</v>
      </c>
      <c r="K22" s="4">
        <v>53.47</v>
      </c>
      <c r="L22" s="5">
        <f>K22-39.325-11</f>
        <v>3.144999999999996</v>
      </c>
      <c r="M22" s="6">
        <v>42.4</v>
      </c>
      <c r="N22" s="11"/>
      <c r="O22" s="65" t="s">
        <v>59</v>
      </c>
      <c r="P22" t="s">
        <v>80</v>
      </c>
    </row>
    <row r="23" spans="1:16" x14ac:dyDescent="0.3">
      <c r="A23" s="7">
        <v>15</v>
      </c>
      <c r="B23" s="23">
        <v>11</v>
      </c>
      <c r="C23" s="9" t="s">
        <v>7</v>
      </c>
      <c r="D23" s="10">
        <v>2</v>
      </c>
      <c r="E23" s="9" t="s">
        <v>10</v>
      </c>
      <c r="F23" s="9" t="s">
        <v>21</v>
      </c>
      <c r="G23" s="9" t="s">
        <v>22</v>
      </c>
      <c r="H23" s="9">
        <v>8</v>
      </c>
      <c r="I23" s="9">
        <v>123</v>
      </c>
      <c r="J23" s="9" t="s">
        <v>31</v>
      </c>
      <c r="K23" s="11"/>
      <c r="L23" s="12"/>
      <c r="M23" s="21">
        <v>74.625</v>
      </c>
      <c r="N23" s="11"/>
      <c r="O23" s="65"/>
    </row>
    <row r="24" spans="1:16" x14ac:dyDescent="0.3">
      <c r="A24" s="7">
        <v>16</v>
      </c>
      <c r="B24" s="23">
        <v>11</v>
      </c>
      <c r="C24" s="9" t="s">
        <v>7</v>
      </c>
      <c r="D24" s="9">
        <v>3</v>
      </c>
      <c r="E24" s="9" t="s">
        <v>10</v>
      </c>
      <c r="F24" s="9" t="s">
        <v>22</v>
      </c>
      <c r="G24" s="9" t="s">
        <v>24</v>
      </c>
      <c r="H24" s="9">
        <v>8</v>
      </c>
      <c r="I24" s="9">
        <v>123</v>
      </c>
      <c r="J24" s="9" t="s">
        <v>31</v>
      </c>
      <c r="K24" s="9"/>
      <c r="L24" s="9"/>
      <c r="M24" s="26">
        <v>91.368440000000007</v>
      </c>
      <c r="N24" s="176"/>
      <c r="O24" s="65" t="s">
        <v>81</v>
      </c>
    </row>
    <row r="25" spans="1:16" x14ac:dyDescent="0.3">
      <c r="A25" s="7">
        <v>17</v>
      </c>
      <c r="B25" s="23">
        <v>11</v>
      </c>
      <c r="C25" s="9" t="s">
        <v>7</v>
      </c>
      <c r="D25" s="9">
        <v>3</v>
      </c>
      <c r="E25" s="9" t="s">
        <v>10</v>
      </c>
      <c r="F25" s="9" t="s">
        <v>27</v>
      </c>
      <c r="G25" s="9" t="s">
        <v>25</v>
      </c>
      <c r="H25" s="9">
        <v>8</v>
      </c>
      <c r="I25" s="9">
        <v>123</v>
      </c>
      <c r="J25" s="9" t="s">
        <v>31</v>
      </c>
      <c r="K25" s="11">
        <v>56.938980000000001</v>
      </c>
      <c r="L25" s="35">
        <f>K25-39.325-11</f>
        <v>6.613979999999998</v>
      </c>
      <c r="M25" s="26">
        <v>90.916380000000004</v>
      </c>
      <c r="N25" s="176"/>
      <c r="P25" t="s">
        <v>82</v>
      </c>
    </row>
    <row r="26" spans="1:16" x14ac:dyDescent="0.3">
      <c r="A26" s="7"/>
      <c r="B26" s="23">
        <v>11</v>
      </c>
      <c r="C26" s="9" t="s">
        <v>7</v>
      </c>
      <c r="D26" s="9">
        <v>3</v>
      </c>
      <c r="E26" s="9" t="s">
        <v>10</v>
      </c>
      <c r="F26" s="9" t="s">
        <v>16</v>
      </c>
      <c r="G26" s="9" t="s">
        <v>17</v>
      </c>
      <c r="H26" s="9">
        <v>8</v>
      </c>
      <c r="I26" s="9">
        <v>123</v>
      </c>
      <c r="J26" s="9" t="s">
        <v>31</v>
      </c>
      <c r="K26" s="11">
        <v>58.743980000000001</v>
      </c>
      <c r="L26" s="35">
        <f>K26-39.325-11</f>
        <v>8.4189799999999977</v>
      </c>
      <c r="M26" s="26">
        <v>103.1253</v>
      </c>
      <c r="N26" s="176"/>
    </row>
    <row r="27" spans="1:16" ht="15" thickBot="1" x14ac:dyDescent="0.35">
      <c r="A27" s="24">
        <v>18</v>
      </c>
      <c r="B27" s="25">
        <v>11</v>
      </c>
      <c r="C27" s="9" t="s">
        <v>7</v>
      </c>
      <c r="D27" s="9">
        <v>3</v>
      </c>
      <c r="E27" s="9" t="s">
        <v>10</v>
      </c>
      <c r="F27" s="9" t="s">
        <v>24</v>
      </c>
      <c r="G27" s="9" t="s">
        <v>26</v>
      </c>
      <c r="H27" s="9">
        <v>8</v>
      </c>
      <c r="I27" s="38">
        <v>123</v>
      </c>
      <c r="J27" s="38" t="s">
        <v>31</v>
      </c>
      <c r="K27" s="33">
        <v>58.935200000000002</v>
      </c>
      <c r="L27" s="34">
        <f>K27-39.325-11</f>
        <v>8.610199999999999</v>
      </c>
      <c r="M27" s="32">
        <v>96.857420000000005</v>
      </c>
      <c r="N27" s="176"/>
    </row>
    <row r="28" spans="1:16" x14ac:dyDescent="0.3">
      <c r="A28" s="1">
        <v>19</v>
      </c>
      <c r="B28" s="22">
        <v>7</v>
      </c>
      <c r="C28" s="2" t="s">
        <v>7</v>
      </c>
      <c r="D28" s="3">
        <v>2</v>
      </c>
      <c r="E28" s="2" t="s">
        <v>10</v>
      </c>
      <c r="F28" s="2" t="s">
        <v>12</v>
      </c>
      <c r="G28" s="2" t="s">
        <v>13</v>
      </c>
      <c r="H28" s="2">
        <v>8</v>
      </c>
      <c r="I28" s="9">
        <v>123</v>
      </c>
      <c r="J28" s="9" t="s">
        <v>31</v>
      </c>
      <c r="K28" s="4">
        <v>53.008029999999998</v>
      </c>
      <c r="L28" s="35">
        <f>K28-39.325-11</f>
        <v>2.6830299999999951</v>
      </c>
      <c r="M28" s="6">
        <v>57.629820000000002</v>
      </c>
      <c r="N28" s="11"/>
    </row>
    <row r="29" spans="1:16" x14ac:dyDescent="0.3">
      <c r="A29" s="7">
        <v>20</v>
      </c>
      <c r="B29" s="23">
        <v>7</v>
      </c>
      <c r="C29" s="9" t="s">
        <v>7</v>
      </c>
      <c r="D29" s="10">
        <v>2</v>
      </c>
      <c r="E29" s="9" t="s">
        <v>10</v>
      </c>
      <c r="F29" s="9" t="s">
        <v>21</v>
      </c>
      <c r="G29" s="9" t="s">
        <v>22</v>
      </c>
      <c r="H29" s="9">
        <v>8</v>
      </c>
      <c r="I29" s="9">
        <v>123</v>
      </c>
      <c r="J29" s="9" t="s">
        <v>31</v>
      </c>
      <c r="K29" s="9"/>
      <c r="L29" s="12"/>
      <c r="M29" s="21">
        <v>74.625</v>
      </c>
      <c r="N29" s="11"/>
    </row>
    <row r="30" spans="1:16" x14ac:dyDescent="0.3">
      <c r="A30" s="7">
        <v>21</v>
      </c>
      <c r="B30" s="23">
        <v>7</v>
      </c>
      <c r="C30" s="9" t="s">
        <v>7</v>
      </c>
      <c r="D30" s="10">
        <v>3</v>
      </c>
      <c r="E30" s="9" t="s">
        <v>10</v>
      </c>
      <c r="F30" s="9" t="s">
        <v>23</v>
      </c>
      <c r="G30" s="9" t="s">
        <v>24</v>
      </c>
      <c r="H30" s="9">
        <v>8</v>
      </c>
      <c r="I30" s="9">
        <v>123</v>
      </c>
      <c r="J30" s="9" t="s">
        <v>31</v>
      </c>
      <c r="K30" s="11"/>
      <c r="L30" s="12"/>
      <c r="M30" s="21">
        <v>114.49639999999999</v>
      </c>
      <c r="N30" s="11"/>
    </row>
    <row r="31" spans="1:16" x14ac:dyDescent="0.3">
      <c r="A31" s="7">
        <v>22</v>
      </c>
      <c r="B31" s="23">
        <v>7</v>
      </c>
      <c r="C31" s="9" t="s">
        <v>7</v>
      </c>
      <c r="D31" s="10">
        <v>3</v>
      </c>
      <c r="E31" s="9" t="s">
        <v>10</v>
      </c>
      <c r="F31" s="9" t="s">
        <v>25</v>
      </c>
      <c r="G31" s="9" t="s">
        <v>19</v>
      </c>
      <c r="H31" s="9">
        <v>8</v>
      </c>
      <c r="I31" s="9">
        <v>123</v>
      </c>
      <c r="J31" s="9" t="s">
        <v>31</v>
      </c>
      <c r="K31" s="11"/>
      <c r="L31" s="12"/>
      <c r="M31" s="21">
        <v>128.84270000000001</v>
      </c>
      <c r="N31" s="11"/>
      <c r="O31" s="27"/>
      <c r="P31" s="27"/>
    </row>
    <row r="32" spans="1:16" x14ac:dyDescent="0.3">
      <c r="A32" s="7">
        <v>23</v>
      </c>
      <c r="B32" s="23">
        <v>7</v>
      </c>
      <c r="C32" s="9" t="s">
        <v>7</v>
      </c>
      <c r="D32" s="10">
        <v>3</v>
      </c>
      <c r="E32" s="9" t="s">
        <v>11</v>
      </c>
      <c r="F32" s="9" t="s">
        <v>23</v>
      </c>
      <c r="G32" s="9" t="s">
        <v>24</v>
      </c>
      <c r="H32" s="9">
        <v>8</v>
      </c>
      <c r="I32" s="9">
        <v>123</v>
      </c>
      <c r="J32" s="9" t="s">
        <v>31</v>
      </c>
      <c r="K32" s="11"/>
      <c r="L32" s="12"/>
      <c r="M32" s="28">
        <v>95.542420000000007</v>
      </c>
      <c r="N32" s="12"/>
      <c r="O32" s="27"/>
      <c r="P32" s="27"/>
    </row>
    <row r="33" spans="1:19" x14ac:dyDescent="0.3">
      <c r="A33" s="7"/>
      <c r="B33" s="23">
        <v>7</v>
      </c>
      <c r="C33" s="9" t="s">
        <v>7</v>
      </c>
      <c r="D33" s="10">
        <v>3</v>
      </c>
      <c r="E33" s="9" t="s">
        <v>10</v>
      </c>
      <c r="F33" s="9" t="s">
        <v>17</v>
      </c>
      <c r="G33" s="9" t="s">
        <v>16</v>
      </c>
      <c r="H33" s="9">
        <v>8</v>
      </c>
      <c r="I33" s="9">
        <v>123</v>
      </c>
      <c r="J33" s="9" t="s">
        <v>31</v>
      </c>
      <c r="K33" s="11">
        <v>56.983449999999998</v>
      </c>
      <c r="L33" s="12">
        <f>K33-39.325-11</f>
        <v>6.6584499999999949</v>
      </c>
      <c r="M33" s="28">
        <v>136.44059999999999</v>
      </c>
      <c r="N33" s="12"/>
      <c r="O33" s="27"/>
      <c r="P33" s="27"/>
    </row>
    <row r="34" spans="1:19" x14ac:dyDescent="0.3">
      <c r="A34" s="7">
        <v>24</v>
      </c>
      <c r="B34" s="23">
        <v>7</v>
      </c>
      <c r="C34" s="9" t="s">
        <v>7</v>
      </c>
      <c r="D34" s="9">
        <v>4</v>
      </c>
      <c r="E34" s="9" t="s">
        <v>10</v>
      </c>
      <c r="F34" s="9" t="s">
        <v>17</v>
      </c>
      <c r="G34" s="9" t="s">
        <v>20</v>
      </c>
      <c r="H34" s="9">
        <v>8</v>
      </c>
      <c r="I34" s="9">
        <v>123</v>
      </c>
      <c r="J34" s="9" t="s">
        <v>31</v>
      </c>
      <c r="K34" s="9"/>
      <c r="L34" s="9"/>
      <c r="M34" s="26">
        <v>146.65029999999999</v>
      </c>
      <c r="N34" s="176"/>
      <c r="O34" s="27"/>
      <c r="P34" s="27"/>
      <c r="S34" s="36"/>
    </row>
    <row r="35" spans="1:19" ht="15" thickBot="1" x14ac:dyDescent="0.35">
      <c r="A35" s="166">
        <v>25</v>
      </c>
      <c r="B35" s="163">
        <v>7</v>
      </c>
      <c r="C35" s="164" t="s">
        <v>7</v>
      </c>
      <c r="D35" s="164">
        <v>4</v>
      </c>
      <c r="E35" s="164" t="s">
        <v>10</v>
      </c>
      <c r="F35" s="164" t="s">
        <v>16</v>
      </c>
      <c r="G35" s="164" t="s">
        <v>20</v>
      </c>
      <c r="H35" s="164">
        <v>8</v>
      </c>
      <c r="I35" s="164">
        <v>123</v>
      </c>
      <c r="J35" s="164" t="s">
        <v>31</v>
      </c>
      <c r="K35" s="167">
        <v>58.475189999999998</v>
      </c>
      <c r="L35" s="168">
        <f>K35-39.325-11</f>
        <v>8.1501899999999949</v>
      </c>
      <c r="M35" s="169">
        <v>154.22069999999999</v>
      </c>
      <c r="N35" s="177"/>
    </row>
    <row r="36" spans="1:19" x14ac:dyDescent="0.3">
      <c r="A36" s="1">
        <v>26</v>
      </c>
      <c r="B36" s="22">
        <v>7</v>
      </c>
      <c r="C36" s="9" t="s">
        <v>28</v>
      </c>
      <c r="D36" s="3">
        <v>2</v>
      </c>
      <c r="E36" s="2" t="s">
        <v>10</v>
      </c>
      <c r="F36" s="2" t="s">
        <v>12</v>
      </c>
      <c r="G36" s="2" t="s">
        <v>13</v>
      </c>
      <c r="H36" s="9">
        <v>8</v>
      </c>
      <c r="I36" s="9">
        <v>123</v>
      </c>
      <c r="J36" s="9" t="s">
        <v>31</v>
      </c>
      <c r="K36" s="11">
        <v>54.569940000000003</v>
      </c>
      <c r="L36" s="12">
        <f>K36-39.325-11</f>
        <v>4.2449399999999997</v>
      </c>
      <c r="M36" s="6">
        <v>72.7</v>
      </c>
      <c r="N36" s="11"/>
    </row>
    <row r="37" spans="1:19" x14ac:dyDescent="0.3">
      <c r="A37" s="7">
        <v>27</v>
      </c>
      <c r="B37" s="23">
        <v>7</v>
      </c>
      <c r="C37" s="9" t="s">
        <v>28</v>
      </c>
      <c r="D37" s="9">
        <v>3</v>
      </c>
      <c r="E37" s="9" t="s">
        <v>10</v>
      </c>
      <c r="F37" s="9" t="s">
        <v>21</v>
      </c>
      <c r="G37" s="9" t="s">
        <v>23</v>
      </c>
      <c r="H37" s="9">
        <v>8</v>
      </c>
      <c r="I37" s="9">
        <v>123</v>
      </c>
      <c r="J37" s="9" t="s">
        <v>31</v>
      </c>
      <c r="K37" s="11">
        <v>58.15</v>
      </c>
      <c r="L37" s="12">
        <f>K37-39.325-11</f>
        <v>7.8249999999999957</v>
      </c>
      <c r="M37" s="26">
        <v>135.0454</v>
      </c>
      <c r="N37" s="17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73FD-1E69-4B06-A1F3-8979D136D77F}">
  <dimension ref="A2:L23"/>
  <sheetViews>
    <sheetView workbookViewId="0">
      <selection activeCell="K22" sqref="K22"/>
    </sheetView>
  </sheetViews>
  <sheetFormatPr defaultRowHeight="14.4" x14ac:dyDescent="0.3"/>
  <cols>
    <col min="1" max="1" width="24.77734375" customWidth="1"/>
    <col min="2" max="2" width="15" customWidth="1"/>
    <col min="3" max="3" width="4.44140625" customWidth="1"/>
    <col min="4" max="4" width="4.33203125" customWidth="1"/>
    <col min="5" max="5" width="4.109375" customWidth="1"/>
    <col min="6" max="6" width="5.109375" customWidth="1"/>
    <col min="7" max="7" width="5.5546875" customWidth="1"/>
    <col min="8" max="8" width="8.33203125" customWidth="1"/>
    <col min="9" max="9" width="8.109375" customWidth="1"/>
    <col min="10" max="10" width="1.5546875" customWidth="1"/>
    <col min="15" max="15" width="17.88671875" customWidth="1"/>
  </cols>
  <sheetData>
    <row r="2" spans="1:12" x14ac:dyDescent="0.3">
      <c r="A2" s="188" t="s">
        <v>104</v>
      </c>
    </row>
    <row r="3" spans="1:12" ht="15" thickBot="1" x14ac:dyDescent="0.35"/>
    <row r="4" spans="1:12" x14ac:dyDescent="0.3">
      <c r="A4" s="212" t="s">
        <v>88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4"/>
    </row>
    <row r="5" spans="1:12" x14ac:dyDescent="0.3">
      <c r="A5" s="182" t="s">
        <v>89</v>
      </c>
      <c r="B5" s="186"/>
      <c r="C5" s="178" t="s">
        <v>90</v>
      </c>
      <c r="D5" s="178" t="s">
        <v>91</v>
      </c>
      <c r="E5" s="178" t="s">
        <v>92</v>
      </c>
      <c r="F5" s="178" t="s">
        <v>93</v>
      </c>
      <c r="G5" s="178" t="s">
        <v>94</v>
      </c>
      <c r="H5" s="178" t="s">
        <v>95</v>
      </c>
      <c r="I5" s="178" t="s">
        <v>96</v>
      </c>
      <c r="J5" s="178"/>
      <c r="K5" s="178" t="s">
        <v>97</v>
      </c>
      <c r="L5" s="179" t="s">
        <v>98</v>
      </c>
    </row>
    <row r="6" spans="1:12" ht="15" thickBot="1" x14ac:dyDescent="0.35">
      <c r="A6" s="183">
        <v>79700000</v>
      </c>
      <c r="B6" s="187" t="s">
        <v>102</v>
      </c>
      <c r="C6" s="180">
        <v>1.1000000000000001</v>
      </c>
      <c r="D6" s="180">
        <v>1.2</v>
      </c>
      <c r="E6" s="180">
        <v>1.1000000000000001</v>
      </c>
      <c r="F6" s="180">
        <v>1.1000000000000001</v>
      </c>
      <c r="G6" s="180">
        <v>1.25</v>
      </c>
      <c r="H6" s="181">
        <v>434000000</v>
      </c>
      <c r="I6" s="181">
        <v>510000000</v>
      </c>
      <c r="J6" s="180"/>
      <c r="K6" s="184">
        <f>(H6/(A6*C6*D6*E6*F6))-1</f>
        <v>2.4093540735182422</v>
      </c>
      <c r="L6" s="185">
        <f>(I6/(A6*C6*D6*E6*G6))-1</f>
        <v>2.5256177608179424</v>
      </c>
    </row>
    <row r="7" spans="1:12" ht="15" thickBot="1" x14ac:dyDescent="0.35">
      <c r="A7" s="183">
        <v>31100000</v>
      </c>
      <c r="B7" s="187" t="s">
        <v>103</v>
      </c>
      <c r="C7" s="180">
        <v>1.1000000000000001</v>
      </c>
      <c r="D7" s="180">
        <v>1.2</v>
      </c>
      <c r="E7" s="180">
        <v>1.1000000000000001</v>
      </c>
      <c r="F7" s="180">
        <v>1.1000000000000001</v>
      </c>
      <c r="G7" s="180">
        <v>1.25</v>
      </c>
      <c r="H7" s="181">
        <v>434000000</v>
      </c>
      <c r="I7" s="181">
        <v>510000000</v>
      </c>
      <c r="J7" s="180"/>
      <c r="K7" s="184">
        <f>(H7/(A7*C7*D7*E7*F7))-1</f>
        <v>7.7371549729711866</v>
      </c>
      <c r="L7" s="185">
        <f>(I7/(A7*C7*D7*E7*G7))-1</f>
        <v>8.0351040365655972</v>
      </c>
    </row>
    <row r="8" spans="1:12" ht="15" thickBot="1" x14ac:dyDescent="0.35"/>
    <row r="9" spans="1:12" x14ac:dyDescent="0.3">
      <c r="A9" s="212" t="s">
        <v>101</v>
      </c>
      <c r="B9" s="213"/>
      <c r="C9" s="213"/>
      <c r="D9" s="213"/>
      <c r="E9" s="213"/>
      <c r="F9" s="213"/>
      <c r="G9" s="213"/>
      <c r="H9" s="213"/>
      <c r="I9" s="213"/>
      <c r="J9" s="213"/>
      <c r="K9" s="213"/>
      <c r="L9" s="214"/>
    </row>
    <row r="10" spans="1:12" x14ac:dyDescent="0.3">
      <c r="A10" s="182" t="s">
        <v>100</v>
      </c>
      <c r="B10" s="186"/>
      <c r="C10" s="178" t="s">
        <v>90</v>
      </c>
      <c r="D10" s="178" t="s">
        <v>91</v>
      </c>
      <c r="E10" s="178" t="s">
        <v>92</v>
      </c>
      <c r="F10" s="178" t="s">
        <v>93</v>
      </c>
      <c r="G10" s="178" t="s">
        <v>94</v>
      </c>
      <c r="H10" s="178" t="s">
        <v>95</v>
      </c>
      <c r="I10" s="178" t="s">
        <v>96</v>
      </c>
      <c r="J10" s="178"/>
      <c r="K10" s="178" t="s">
        <v>97</v>
      </c>
      <c r="L10" s="179" t="s">
        <v>98</v>
      </c>
    </row>
    <row r="11" spans="1:12" ht="15" thickBot="1" x14ac:dyDescent="0.35">
      <c r="A11" s="183">
        <v>91100000</v>
      </c>
      <c r="B11" s="187" t="s">
        <v>102</v>
      </c>
      <c r="C11" s="180">
        <v>1.1000000000000001</v>
      </c>
      <c r="D11" s="180">
        <v>1.2</v>
      </c>
      <c r="E11" s="180">
        <v>1.1000000000000001</v>
      </c>
      <c r="F11" s="180">
        <v>1.1000000000000001</v>
      </c>
      <c r="G11" s="180">
        <v>1.25</v>
      </c>
      <c r="H11" s="181">
        <v>434000000</v>
      </c>
      <c r="I11" s="181">
        <v>510000000</v>
      </c>
      <c r="J11" s="180"/>
      <c r="K11" s="184">
        <f>(H11/(A11*C11*D11*E11*F11))-1</f>
        <v>1.982717010531327</v>
      </c>
      <c r="L11" s="184">
        <f>(I11/(A11*C11*D11*E11*G11))-1</f>
        <v>2.0844317841623492</v>
      </c>
    </row>
    <row r="12" spans="1:12" ht="15" thickBot="1" x14ac:dyDescent="0.35">
      <c r="A12" s="183">
        <v>55500000</v>
      </c>
      <c r="B12" s="187" t="s">
        <v>103</v>
      </c>
      <c r="C12" s="180">
        <v>1.1000000000000001</v>
      </c>
      <c r="D12" s="180">
        <v>1.2</v>
      </c>
      <c r="E12" s="180">
        <v>1.1000000000000001</v>
      </c>
      <c r="F12" s="180">
        <v>1.1000000000000001</v>
      </c>
      <c r="G12" s="180">
        <v>1.25</v>
      </c>
      <c r="H12" s="181">
        <v>434000000</v>
      </c>
      <c r="I12" s="181">
        <v>510000000</v>
      </c>
      <c r="J12" s="180"/>
      <c r="K12" s="184">
        <f>(H12/(A12*C12*D12*E12*F12))-1</f>
        <v>3.8959553091784498</v>
      </c>
      <c r="L12" s="184">
        <f>(I12/(A12*C12*D12*E12*G12))-1</f>
        <v>4.0629141538232449</v>
      </c>
    </row>
    <row r="13" spans="1:12" ht="15" thickBot="1" x14ac:dyDescent="0.35"/>
    <row r="14" spans="1:12" x14ac:dyDescent="0.3">
      <c r="A14" s="212" t="s">
        <v>101</v>
      </c>
      <c r="B14" s="213"/>
      <c r="C14" s="213"/>
      <c r="D14" s="213"/>
      <c r="E14" s="213"/>
      <c r="F14" s="213"/>
      <c r="G14" s="213"/>
      <c r="H14" s="213"/>
      <c r="I14" s="213"/>
      <c r="J14" s="213"/>
      <c r="K14" s="213"/>
      <c r="L14" s="214"/>
    </row>
    <row r="15" spans="1:12" x14ac:dyDescent="0.3">
      <c r="A15" s="182" t="s">
        <v>99</v>
      </c>
      <c r="B15" s="186"/>
      <c r="C15" s="178" t="s">
        <v>90</v>
      </c>
      <c r="D15" s="178" t="s">
        <v>91</v>
      </c>
      <c r="E15" s="178" t="s">
        <v>92</v>
      </c>
      <c r="F15" s="178" t="s">
        <v>93</v>
      </c>
      <c r="G15" s="178" t="s">
        <v>94</v>
      </c>
      <c r="H15" s="178" t="s">
        <v>95</v>
      </c>
      <c r="I15" s="178" t="s">
        <v>96</v>
      </c>
      <c r="J15" s="178"/>
      <c r="K15" s="178" t="s">
        <v>97</v>
      </c>
      <c r="L15" s="179" t="s">
        <v>98</v>
      </c>
    </row>
    <row r="16" spans="1:12" ht="15" thickBot="1" x14ac:dyDescent="0.35">
      <c r="A16" s="183">
        <v>5980000</v>
      </c>
      <c r="B16" s="187" t="s">
        <v>102</v>
      </c>
      <c r="C16" s="180">
        <v>1.1000000000000001</v>
      </c>
      <c r="D16" s="180">
        <v>1.2</v>
      </c>
      <c r="E16" s="180">
        <v>1.1000000000000001</v>
      </c>
      <c r="F16" s="180">
        <v>1.1000000000000001</v>
      </c>
      <c r="G16" s="180">
        <v>1.25</v>
      </c>
      <c r="H16" s="181">
        <v>434000000</v>
      </c>
      <c r="I16" s="181">
        <v>510000000</v>
      </c>
      <c r="J16" s="180"/>
      <c r="K16" s="184">
        <f>(H16/(A16*C16*D16*E16*F16))-1</f>
        <v>44.439050110268205</v>
      </c>
      <c r="L16" s="185">
        <f>(I16/(A16*C16*D16*E16*G16))-1</f>
        <v>45.988584537991642</v>
      </c>
    </row>
    <row r="17" spans="1:12" ht="15" thickBot="1" x14ac:dyDescent="0.35">
      <c r="A17" s="183">
        <v>965000</v>
      </c>
      <c r="B17" s="187" t="s">
        <v>103</v>
      </c>
      <c r="C17" s="180">
        <v>1.1000000000000001</v>
      </c>
      <c r="D17" s="180">
        <v>1.2</v>
      </c>
      <c r="E17" s="180">
        <v>1.1000000000000001</v>
      </c>
      <c r="F17" s="180">
        <v>1.1000000000000001</v>
      </c>
      <c r="G17" s="180">
        <v>1.25</v>
      </c>
      <c r="H17" s="181">
        <v>434000000</v>
      </c>
      <c r="I17" s="181">
        <v>510000000</v>
      </c>
      <c r="J17" s="180"/>
      <c r="K17" s="184">
        <f>(H17/(A17*C17*D17*E17*F17))-1</f>
        <v>280.58084938798333</v>
      </c>
      <c r="L17" s="185">
        <f>(I17/(A17*C17*D17*E17*G17))-1</f>
        <v>290.1831456343939</v>
      </c>
    </row>
    <row r="20" spans="1:12" x14ac:dyDescent="0.3">
      <c r="A20" s="190" t="s">
        <v>105</v>
      </c>
      <c r="B20" s="189"/>
      <c r="C20" s="189"/>
      <c r="D20" s="189"/>
      <c r="E20" s="189"/>
      <c r="F20" s="189"/>
      <c r="G20" s="189"/>
      <c r="H20" s="189"/>
    </row>
    <row r="21" spans="1:12" x14ac:dyDescent="0.3">
      <c r="A21" s="189" t="s">
        <v>106</v>
      </c>
      <c r="B21" s="191">
        <v>180000000</v>
      </c>
      <c r="C21" s="189"/>
      <c r="D21" s="189" t="s">
        <v>107</v>
      </c>
      <c r="E21" s="189"/>
      <c r="F21" s="189"/>
      <c r="G21" s="189"/>
      <c r="H21" s="192">
        <v>271000000</v>
      </c>
    </row>
    <row r="22" spans="1:12" x14ac:dyDescent="0.3">
      <c r="A22" s="189"/>
      <c r="B22" s="189"/>
      <c r="C22" s="189"/>
      <c r="D22" s="189"/>
      <c r="E22" s="189"/>
      <c r="F22" s="189"/>
      <c r="G22" s="189"/>
      <c r="H22" s="189"/>
    </row>
    <row r="23" spans="1:12" x14ac:dyDescent="0.3">
      <c r="A23" s="189" t="s">
        <v>108</v>
      </c>
      <c r="B23" s="191">
        <v>187000000</v>
      </c>
      <c r="C23" s="189"/>
      <c r="D23" s="189" t="s">
        <v>109</v>
      </c>
      <c r="E23" s="189"/>
      <c r="F23" s="189"/>
      <c r="G23" s="189"/>
      <c r="H23" s="192">
        <v>280000000</v>
      </c>
    </row>
  </sheetData>
  <mergeCells count="3">
    <mergeCell ref="A4:L4"/>
    <mergeCell ref="A9:L9"/>
    <mergeCell ref="A14:L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D57E-AF43-4403-B1EC-4764DD27CECF}">
  <dimension ref="A2:Y86"/>
  <sheetViews>
    <sheetView workbookViewId="0">
      <selection activeCell="P88" sqref="P88"/>
    </sheetView>
  </sheetViews>
  <sheetFormatPr defaultRowHeight="14.4" x14ac:dyDescent="0.3"/>
  <cols>
    <col min="1" max="1" width="11" customWidth="1"/>
    <col min="2" max="2" width="17.88671875" customWidth="1"/>
    <col min="10" max="10" width="2.77734375" customWidth="1"/>
    <col min="23" max="23" width="2.21875" customWidth="1"/>
  </cols>
  <sheetData>
    <row r="2" spans="1:12" x14ac:dyDescent="0.3">
      <c r="A2" s="193" t="s">
        <v>111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</row>
    <row r="3" spans="1:12" ht="15" thickBot="1" x14ac:dyDescent="0.35"/>
    <row r="4" spans="1:12" x14ac:dyDescent="0.3">
      <c r="A4" s="212" t="s">
        <v>88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4"/>
    </row>
    <row r="5" spans="1:12" x14ac:dyDescent="0.3">
      <c r="A5" s="182" t="s">
        <v>89</v>
      </c>
      <c r="B5" s="186"/>
      <c r="C5" s="178" t="s">
        <v>90</v>
      </c>
      <c r="D5" s="178" t="s">
        <v>91</v>
      </c>
      <c r="E5" s="178" t="s">
        <v>92</v>
      </c>
      <c r="F5" s="178" t="s">
        <v>93</v>
      </c>
      <c r="G5" s="178" t="s">
        <v>94</v>
      </c>
      <c r="H5" s="178" t="s">
        <v>95</v>
      </c>
      <c r="I5" s="178" t="s">
        <v>96</v>
      </c>
      <c r="J5" s="178"/>
      <c r="K5" s="178" t="s">
        <v>97</v>
      </c>
      <c r="L5" s="179" t="s">
        <v>98</v>
      </c>
    </row>
    <row r="6" spans="1:12" ht="15" thickBot="1" x14ac:dyDescent="0.35">
      <c r="A6" s="183">
        <v>84000000</v>
      </c>
      <c r="B6" s="187" t="s">
        <v>102</v>
      </c>
      <c r="C6" s="180">
        <v>1.1000000000000001</v>
      </c>
      <c r="D6" s="180">
        <v>1.2</v>
      </c>
      <c r="E6" s="180">
        <v>1.1000000000000001</v>
      </c>
      <c r="F6" s="180">
        <v>1.1000000000000001</v>
      </c>
      <c r="G6" s="180">
        <v>1.25</v>
      </c>
      <c r="H6" s="181">
        <v>434000000</v>
      </c>
      <c r="I6" s="181">
        <v>510000000</v>
      </c>
      <c r="J6" s="180"/>
      <c r="K6" s="184">
        <f>(H6/(A6*C6*D6*E6*F6))-1</f>
        <v>2.2348276149929034</v>
      </c>
      <c r="L6" s="185">
        <f>(I6/(A6*C6*D6*E6*G6))-1</f>
        <v>2.3451397087760717</v>
      </c>
    </row>
    <row r="7" spans="1:12" ht="15" thickBot="1" x14ac:dyDescent="0.35">
      <c r="A7" s="183">
        <v>33300000</v>
      </c>
      <c r="B7" s="187" t="s">
        <v>103</v>
      </c>
      <c r="C7" s="180">
        <v>1.1000000000000001</v>
      </c>
      <c r="D7" s="180">
        <v>1.2</v>
      </c>
      <c r="E7" s="180">
        <v>1.1000000000000001</v>
      </c>
      <c r="F7" s="180">
        <v>1.1000000000000001</v>
      </c>
      <c r="G7" s="180">
        <v>1.25</v>
      </c>
      <c r="H7" s="181">
        <v>434000000</v>
      </c>
      <c r="I7" s="181">
        <v>510000000</v>
      </c>
      <c r="J7" s="180"/>
      <c r="K7" s="184">
        <f>(H7/(A7*C7*D7*E7*F7))-1</f>
        <v>7.1599255152974131</v>
      </c>
      <c r="L7" s="185">
        <f>(I7/(A7*C7*D7*E7*G7))-1</f>
        <v>7.4381902563720743</v>
      </c>
    </row>
    <row r="8" spans="1:12" ht="15" thickBot="1" x14ac:dyDescent="0.35"/>
    <row r="9" spans="1:12" x14ac:dyDescent="0.3">
      <c r="A9" s="212" t="s">
        <v>101</v>
      </c>
      <c r="B9" s="213"/>
      <c r="C9" s="213"/>
      <c r="D9" s="213"/>
      <c r="E9" s="213"/>
      <c r="F9" s="213"/>
      <c r="G9" s="213"/>
      <c r="H9" s="213"/>
      <c r="I9" s="213"/>
      <c r="J9" s="213"/>
      <c r="K9" s="213"/>
      <c r="L9" s="214"/>
    </row>
    <row r="10" spans="1:12" x14ac:dyDescent="0.3">
      <c r="A10" s="182" t="s">
        <v>100</v>
      </c>
      <c r="B10" s="186"/>
      <c r="C10" s="178" t="s">
        <v>90</v>
      </c>
      <c r="D10" s="178" t="s">
        <v>91</v>
      </c>
      <c r="E10" s="178" t="s">
        <v>92</v>
      </c>
      <c r="F10" s="178" t="s">
        <v>93</v>
      </c>
      <c r="G10" s="178" t="s">
        <v>94</v>
      </c>
      <c r="H10" s="178" t="s">
        <v>95</v>
      </c>
      <c r="I10" s="178" t="s">
        <v>96</v>
      </c>
      <c r="J10" s="178"/>
      <c r="K10" s="178" t="s">
        <v>97</v>
      </c>
      <c r="L10" s="179" t="s">
        <v>98</v>
      </c>
    </row>
    <row r="11" spans="1:12" ht="15" thickBot="1" x14ac:dyDescent="0.35">
      <c r="A11" s="183">
        <v>74900000</v>
      </c>
      <c r="B11" s="187" t="s">
        <v>102</v>
      </c>
      <c r="C11" s="180">
        <v>1.1000000000000001</v>
      </c>
      <c r="D11" s="180">
        <v>1.2</v>
      </c>
      <c r="E11" s="180">
        <v>1.1000000000000001</v>
      </c>
      <c r="F11" s="180">
        <v>1.1000000000000001</v>
      </c>
      <c r="G11" s="180">
        <v>1.25</v>
      </c>
      <c r="H11" s="181">
        <v>434000000</v>
      </c>
      <c r="I11" s="181">
        <v>510000000</v>
      </c>
      <c r="J11" s="180"/>
      <c r="K11" s="184">
        <f>(H11/(A11*C11*D11*E11*F11))-1</f>
        <v>2.6278440541976487</v>
      </c>
      <c r="L11" s="184">
        <f>(I11/(A11*C11*D11*E11*G11))-1</f>
        <v>2.7515585518983983</v>
      </c>
    </row>
    <row r="12" spans="1:12" ht="15" thickBot="1" x14ac:dyDescent="0.35">
      <c r="A12" s="183">
        <v>55000000</v>
      </c>
      <c r="B12" s="187" t="s">
        <v>103</v>
      </c>
      <c r="C12" s="180">
        <v>1.1000000000000001</v>
      </c>
      <c r="D12" s="180">
        <v>1.2</v>
      </c>
      <c r="E12" s="180">
        <v>1.1000000000000001</v>
      </c>
      <c r="F12" s="180">
        <v>1.1000000000000001</v>
      </c>
      <c r="G12" s="180">
        <v>1.25</v>
      </c>
      <c r="H12" s="181">
        <v>434000000</v>
      </c>
      <c r="I12" s="181">
        <v>510000000</v>
      </c>
      <c r="J12" s="180"/>
      <c r="K12" s="184">
        <f>(H12/(A12*C12*D12*E12*F12))-1</f>
        <v>3.9404639938073442</v>
      </c>
      <c r="L12" s="184">
        <f>(I12/(A12*C12*D12*E12*G12))-1</f>
        <v>4.108940646130729</v>
      </c>
    </row>
    <row r="13" spans="1:12" ht="15" thickBot="1" x14ac:dyDescent="0.35"/>
    <row r="14" spans="1:12" x14ac:dyDescent="0.3">
      <c r="A14" s="212" t="s">
        <v>101</v>
      </c>
      <c r="B14" s="213"/>
      <c r="C14" s="213"/>
      <c r="D14" s="213"/>
      <c r="E14" s="213"/>
      <c r="F14" s="213"/>
      <c r="G14" s="213"/>
      <c r="H14" s="213"/>
      <c r="I14" s="213"/>
      <c r="J14" s="213"/>
      <c r="K14" s="213"/>
      <c r="L14" s="214"/>
    </row>
    <row r="15" spans="1:12" x14ac:dyDescent="0.3">
      <c r="A15" s="182" t="s">
        <v>99</v>
      </c>
      <c r="B15" s="186"/>
      <c r="C15" s="178" t="s">
        <v>90</v>
      </c>
      <c r="D15" s="178" t="s">
        <v>91</v>
      </c>
      <c r="E15" s="178" t="s">
        <v>92</v>
      </c>
      <c r="F15" s="178" t="s">
        <v>93</v>
      </c>
      <c r="G15" s="178" t="s">
        <v>94</v>
      </c>
      <c r="H15" s="178" t="s">
        <v>95</v>
      </c>
      <c r="I15" s="178" t="s">
        <v>96</v>
      </c>
      <c r="J15" s="178"/>
      <c r="K15" s="178" t="s">
        <v>97</v>
      </c>
      <c r="L15" s="179" t="s">
        <v>98</v>
      </c>
    </row>
    <row r="16" spans="1:12" ht="15" thickBot="1" x14ac:dyDescent="0.35">
      <c r="A16" s="183">
        <v>74900000</v>
      </c>
      <c r="B16" s="187" t="s">
        <v>102</v>
      </c>
      <c r="C16" s="180">
        <v>1.1000000000000001</v>
      </c>
      <c r="D16" s="180">
        <v>1.2</v>
      </c>
      <c r="E16" s="180">
        <v>1.1000000000000001</v>
      </c>
      <c r="F16" s="180">
        <v>1.1000000000000001</v>
      </c>
      <c r="G16" s="180">
        <v>1.25</v>
      </c>
      <c r="H16" s="181">
        <v>434000000</v>
      </c>
      <c r="I16" s="181">
        <v>510000000</v>
      </c>
      <c r="J16" s="180"/>
      <c r="K16" s="184">
        <f>(H16/(A16*C16*D16*E16*F16))-1</f>
        <v>2.6278440541976487</v>
      </c>
      <c r="L16" s="185">
        <f>(I16/(A16*C16*D16*E16*G16))-1</f>
        <v>2.7515585518983983</v>
      </c>
    </row>
    <row r="17" spans="1:12" ht="15" thickBot="1" x14ac:dyDescent="0.35">
      <c r="A17" s="183">
        <v>39500000</v>
      </c>
      <c r="B17" s="187" t="s">
        <v>103</v>
      </c>
      <c r="C17" s="180">
        <v>1.1000000000000001</v>
      </c>
      <c r="D17" s="180">
        <v>1.2</v>
      </c>
      <c r="E17" s="180">
        <v>1.1000000000000001</v>
      </c>
      <c r="F17" s="180">
        <v>1.1000000000000001</v>
      </c>
      <c r="G17" s="180">
        <v>1.25</v>
      </c>
      <c r="H17" s="181">
        <v>434000000</v>
      </c>
      <c r="I17" s="181">
        <v>510000000</v>
      </c>
      <c r="J17" s="180"/>
      <c r="K17" s="184">
        <f>(H17/(A17*C17*D17*E17*F17))-1</f>
        <v>5.8791270799849089</v>
      </c>
      <c r="L17" s="185">
        <f>(I17/(A17*C17*D17*E17*G17))-1</f>
        <v>6.1137148237263297</v>
      </c>
    </row>
    <row r="19" spans="1:12" x14ac:dyDescent="0.3">
      <c r="A19" s="193" t="s">
        <v>112</v>
      </c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</row>
    <row r="20" spans="1:12" ht="15" thickBot="1" x14ac:dyDescent="0.35"/>
    <row r="21" spans="1:12" x14ac:dyDescent="0.3">
      <c r="A21" s="212" t="s">
        <v>88</v>
      </c>
      <c r="B21" s="213"/>
      <c r="C21" s="213"/>
      <c r="D21" s="213"/>
      <c r="E21" s="213"/>
      <c r="F21" s="213"/>
      <c r="G21" s="213"/>
      <c r="H21" s="213"/>
      <c r="I21" s="213"/>
      <c r="J21" s="213"/>
      <c r="K21" s="213"/>
      <c r="L21" s="214"/>
    </row>
    <row r="22" spans="1:12" x14ac:dyDescent="0.3">
      <c r="A22" s="182" t="s">
        <v>89</v>
      </c>
      <c r="B22" s="186"/>
      <c r="C22" s="178" t="s">
        <v>90</v>
      </c>
      <c r="D22" s="178" t="s">
        <v>91</v>
      </c>
      <c r="E22" s="178" t="s">
        <v>92</v>
      </c>
      <c r="F22" s="178" t="s">
        <v>93</v>
      </c>
      <c r="G22" s="178" t="s">
        <v>94</v>
      </c>
      <c r="H22" s="178" t="s">
        <v>95</v>
      </c>
      <c r="I22" s="178" t="s">
        <v>96</v>
      </c>
      <c r="J22" s="178"/>
      <c r="K22" s="178" t="s">
        <v>97</v>
      </c>
      <c r="L22" s="179" t="s">
        <v>98</v>
      </c>
    </row>
    <row r="23" spans="1:12" ht="15" thickBot="1" x14ac:dyDescent="0.35">
      <c r="A23" s="183">
        <v>181000000</v>
      </c>
      <c r="B23" s="187" t="s">
        <v>102</v>
      </c>
      <c r="C23" s="180">
        <v>1.1000000000000001</v>
      </c>
      <c r="D23" s="180">
        <v>1.2</v>
      </c>
      <c r="E23" s="180">
        <v>1.1000000000000001</v>
      </c>
      <c r="F23" s="180">
        <v>1.1000000000000001</v>
      </c>
      <c r="G23" s="180">
        <v>1.25</v>
      </c>
      <c r="H23" s="181">
        <v>434000000</v>
      </c>
      <c r="I23" s="181">
        <v>510000000</v>
      </c>
      <c r="J23" s="180"/>
      <c r="K23" s="184">
        <f>(H23/(A23*C23*D23*E23*F23))-1</f>
        <v>0.50124596496908236</v>
      </c>
      <c r="L23" s="185">
        <f>(I23/(A23*C23*D23*E23*G23))-1</f>
        <v>0.55244052782977926</v>
      </c>
    </row>
    <row r="24" spans="1:12" ht="15" thickBot="1" x14ac:dyDescent="0.35">
      <c r="A24" s="183">
        <v>126000000</v>
      </c>
      <c r="B24" s="187" t="s">
        <v>103</v>
      </c>
      <c r="C24" s="180">
        <v>1.1000000000000001</v>
      </c>
      <c r="D24" s="180">
        <v>1.2</v>
      </c>
      <c r="E24" s="180">
        <v>1.1000000000000001</v>
      </c>
      <c r="F24" s="180">
        <v>1.1000000000000001</v>
      </c>
      <c r="G24" s="180">
        <v>1.25</v>
      </c>
      <c r="H24" s="181">
        <v>434000000</v>
      </c>
      <c r="I24" s="181">
        <v>510000000</v>
      </c>
      <c r="J24" s="180"/>
      <c r="K24" s="184">
        <f>(H24/(A24*C24*D24*E24*F24))-1</f>
        <v>1.1565517433286026</v>
      </c>
      <c r="L24" s="185">
        <f>(I24/(A24*C24*D24*E24*G24))-1</f>
        <v>1.2300931391840484</v>
      </c>
    </row>
    <row r="25" spans="1:12" ht="15" thickBot="1" x14ac:dyDescent="0.35"/>
    <row r="26" spans="1:12" x14ac:dyDescent="0.3">
      <c r="A26" s="212" t="s">
        <v>101</v>
      </c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4"/>
    </row>
    <row r="27" spans="1:12" x14ac:dyDescent="0.3">
      <c r="A27" s="182" t="s">
        <v>100</v>
      </c>
      <c r="B27" s="186"/>
      <c r="C27" s="178" t="s">
        <v>90</v>
      </c>
      <c r="D27" s="178" t="s">
        <v>91</v>
      </c>
      <c r="E27" s="178" t="s">
        <v>92</v>
      </c>
      <c r="F27" s="178" t="s">
        <v>93</v>
      </c>
      <c r="G27" s="178" t="s">
        <v>94</v>
      </c>
      <c r="H27" s="178" t="s">
        <v>95</v>
      </c>
      <c r="I27" s="178" t="s">
        <v>96</v>
      </c>
      <c r="J27" s="178"/>
      <c r="K27" s="178" t="s">
        <v>97</v>
      </c>
      <c r="L27" s="179" t="s">
        <v>98</v>
      </c>
    </row>
    <row r="28" spans="1:12" ht="15" thickBot="1" x14ac:dyDescent="0.35">
      <c r="A28" s="183">
        <v>185000000</v>
      </c>
      <c r="B28" s="187" t="s">
        <v>102</v>
      </c>
      <c r="C28" s="180">
        <v>1.1000000000000001</v>
      </c>
      <c r="D28" s="180">
        <v>1.2</v>
      </c>
      <c r="E28" s="180">
        <v>1.1000000000000001</v>
      </c>
      <c r="F28" s="180">
        <v>1.1000000000000001</v>
      </c>
      <c r="G28" s="180">
        <v>1.25</v>
      </c>
      <c r="H28" s="181">
        <v>434000000</v>
      </c>
      <c r="I28" s="181">
        <v>510000000</v>
      </c>
      <c r="J28" s="180"/>
      <c r="K28" s="184">
        <f>(H28/(A28*C28*D28*E28*F28))-1</f>
        <v>0.4687865927535344</v>
      </c>
      <c r="L28" s="184">
        <f>(I28/(A28*C28*D28*E28*G28))-1</f>
        <v>0.51887424614697308</v>
      </c>
    </row>
    <row r="29" spans="1:12" ht="15" thickBot="1" x14ac:dyDescent="0.35">
      <c r="A29" s="183">
        <v>138000000</v>
      </c>
      <c r="B29" s="187" t="s">
        <v>103</v>
      </c>
      <c r="C29" s="180">
        <v>1.1000000000000001</v>
      </c>
      <c r="D29" s="180">
        <v>1.2</v>
      </c>
      <c r="E29" s="180">
        <v>1.1000000000000001</v>
      </c>
      <c r="F29" s="180">
        <v>1.1000000000000001</v>
      </c>
      <c r="G29" s="180">
        <v>1.25</v>
      </c>
      <c r="H29" s="181">
        <v>434000000</v>
      </c>
      <c r="I29" s="181">
        <v>510000000</v>
      </c>
      <c r="J29" s="180"/>
      <c r="K29" s="184">
        <f>(H29/(A29*C29*D29*E29*F29))-1</f>
        <v>0.96902550477828897</v>
      </c>
      <c r="L29" s="184">
        <f>(I29/(A29*C29*D29*E29*G29))-1</f>
        <v>1.0361719966463045</v>
      </c>
    </row>
    <row r="30" spans="1:12" ht="15" thickBot="1" x14ac:dyDescent="0.35"/>
    <row r="31" spans="1:12" x14ac:dyDescent="0.3">
      <c r="A31" s="212" t="s">
        <v>101</v>
      </c>
      <c r="B31" s="213"/>
      <c r="C31" s="213"/>
      <c r="D31" s="213"/>
      <c r="E31" s="213"/>
      <c r="F31" s="213"/>
      <c r="G31" s="213"/>
      <c r="H31" s="213"/>
      <c r="I31" s="213"/>
      <c r="J31" s="213"/>
      <c r="K31" s="213"/>
      <c r="L31" s="214"/>
    </row>
    <row r="32" spans="1:12" x14ac:dyDescent="0.3">
      <c r="A32" s="182" t="s">
        <v>99</v>
      </c>
      <c r="B32" s="186"/>
      <c r="C32" s="178" t="s">
        <v>90</v>
      </c>
      <c r="D32" s="178" t="s">
        <v>91</v>
      </c>
      <c r="E32" s="178" t="s">
        <v>92</v>
      </c>
      <c r="F32" s="178" t="s">
        <v>93</v>
      </c>
      <c r="G32" s="178" t="s">
        <v>94</v>
      </c>
      <c r="H32" s="178" t="s">
        <v>95</v>
      </c>
      <c r="I32" s="178" t="s">
        <v>96</v>
      </c>
      <c r="J32" s="178"/>
      <c r="K32" s="178" t="s">
        <v>97</v>
      </c>
      <c r="L32" s="179" t="s">
        <v>98</v>
      </c>
    </row>
    <row r="33" spans="1:12" ht="15" thickBot="1" x14ac:dyDescent="0.35">
      <c r="A33" s="183">
        <v>185000000</v>
      </c>
      <c r="B33" s="187" t="s">
        <v>102</v>
      </c>
      <c r="C33" s="180">
        <v>1.1000000000000001</v>
      </c>
      <c r="D33" s="180">
        <v>1.2</v>
      </c>
      <c r="E33" s="180">
        <v>1.1000000000000001</v>
      </c>
      <c r="F33" s="180">
        <v>1.1000000000000001</v>
      </c>
      <c r="G33" s="180">
        <v>1.25</v>
      </c>
      <c r="H33" s="181">
        <v>434000000</v>
      </c>
      <c r="I33" s="181">
        <v>510000000</v>
      </c>
      <c r="J33" s="180"/>
      <c r="K33" s="184">
        <f>(H33/(A33*C33*D33*E33*F33))-1</f>
        <v>0.4687865927535344</v>
      </c>
      <c r="L33" s="185">
        <f>(I33/(A33*C33*D33*E33*G33))-1</f>
        <v>0.51887424614697308</v>
      </c>
    </row>
    <row r="34" spans="1:12" ht="15" thickBot="1" x14ac:dyDescent="0.35">
      <c r="A34" s="183">
        <v>114000000</v>
      </c>
      <c r="B34" s="187" t="s">
        <v>103</v>
      </c>
      <c r="C34" s="180">
        <v>1.1000000000000001</v>
      </c>
      <c r="D34" s="180">
        <v>1.2</v>
      </c>
      <c r="E34" s="180">
        <v>1.1000000000000001</v>
      </c>
      <c r="F34" s="180">
        <v>1.1000000000000001</v>
      </c>
      <c r="G34" s="180">
        <v>1.25</v>
      </c>
      <c r="H34" s="181">
        <v>434000000</v>
      </c>
      <c r="I34" s="181">
        <v>510000000</v>
      </c>
      <c r="J34" s="180"/>
      <c r="K34" s="184">
        <f>(H34/(A34*C34*D34*E34*F34))-1</f>
        <v>1.3835571899947716</v>
      </c>
      <c r="L34" s="185">
        <f>(I34/(A34*C34*D34*E34*G34))-1</f>
        <v>1.4648397854139481</v>
      </c>
    </row>
    <row r="36" spans="1:12" x14ac:dyDescent="0.3">
      <c r="A36" s="193" t="s">
        <v>110</v>
      </c>
      <c r="B36" s="193"/>
      <c r="C36" s="193"/>
      <c r="D36" s="193"/>
      <c r="E36" s="193"/>
      <c r="F36" s="193"/>
      <c r="G36" s="193"/>
      <c r="H36" s="193"/>
      <c r="I36" s="193"/>
      <c r="J36" s="193"/>
      <c r="K36" s="193"/>
      <c r="L36" s="193"/>
    </row>
    <row r="37" spans="1:12" ht="15" thickBot="1" x14ac:dyDescent="0.35"/>
    <row r="38" spans="1:12" x14ac:dyDescent="0.3">
      <c r="A38" s="212" t="s">
        <v>88</v>
      </c>
      <c r="B38" s="213"/>
      <c r="C38" s="213"/>
      <c r="D38" s="213"/>
      <c r="E38" s="213"/>
      <c r="F38" s="213"/>
      <c r="G38" s="213"/>
      <c r="H38" s="213"/>
      <c r="I38" s="213"/>
      <c r="J38" s="213"/>
      <c r="K38" s="213"/>
      <c r="L38" s="214"/>
    </row>
    <row r="39" spans="1:12" x14ac:dyDescent="0.3">
      <c r="A39" s="182" t="s">
        <v>89</v>
      </c>
      <c r="B39" s="186"/>
      <c r="C39" s="178" t="s">
        <v>90</v>
      </c>
      <c r="D39" s="178" t="s">
        <v>91</v>
      </c>
      <c r="E39" s="178" t="s">
        <v>92</v>
      </c>
      <c r="F39" s="178" t="s">
        <v>93</v>
      </c>
      <c r="G39" s="178" t="s">
        <v>94</v>
      </c>
      <c r="H39" s="178" t="s">
        <v>95</v>
      </c>
      <c r="I39" s="178" t="s">
        <v>96</v>
      </c>
      <c r="J39" s="178"/>
      <c r="K39" s="178" t="s">
        <v>97</v>
      </c>
      <c r="L39" s="179" t="s">
        <v>98</v>
      </c>
    </row>
    <row r="40" spans="1:12" ht="15" thickBot="1" x14ac:dyDescent="0.35">
      <c r="A40" s="183">
        <v>82200000</v>
      </c>
      <c r="B40" s="187" t="s">
        <v>102</v>
      </c>
      <c r="C40" s="180">
        <v>1.1000000000000001</v>
      </c>
      <c r="D40" s="180">
        <v>1.2</v>
      </c>
      <c r="E40" s="180">
        <v>1.1000000000000001</v>
      </c>
      <c r="F40" s="180">
        <v>1.1000000000000001</v>
      </c>
      <c r="G40" s="180">
        <v>1.25</v>
      </c>
      <c r="H40" s="181">
        <v>434000000</v>
      </c>
      <c r="I40" s="181">
        <v>510000000</v>
      </c>
      <c r="J40" s="180"/>
      <c r="K40" s="184">
        <f>(H40/(A40*C40*D40*E40*F40))-1</f>
        <v>2.3056632561971275</v>
      </c>
      <c r="L40" s="185">
        <f>(I40/(A40*C40*D40*E40*G40))-1</f>
        <v>2.4183909432748179</v>
      </c>
    </row>
    <row r="41" spans="1:12" ht="15" thickBot="1" x14ac:dyDescent="0.35">
      <c r="A41" s="183">
        <v>40100000</v>
      </c>
      <c r="B41" s="187" t="s">
        <v>103</v>
      </c>
      <c r="C41" s="180">
        <v>1.1000000000000001</v>
      </c>
      <c r="D41" s="180">
        <v>1.2</v>
      </c>
      <c r="E41" s="180">
        <v>1.1000000000000001</v>
      </c>
      <c r="F41" s="180">
        <v>1.1000000000000001</v>
      </c>
      <c r="G41" s="180">
        <v>1.25</v>
      </c>
      <c r="H41" s="181">
        <v>434000000</v>
      </c>
      <c r="I41" s="181">
        <v>510000000</v>
      </c>
      <c r="J41" s="180"/>
      <c r="K41" s="184">
        <f>(H41/(A41*C41*D41*E41*F41))-1</f>
        <v>5.7761974977407453</v>
      </c>
      <c r="L41" s="185">
        <f>(I41/(A41*C41*D41*E41*G41))-1</f>
        <v>6.0072752004286789</v>
      </c>
    </row>
    <row r="42" spans="1:12" ht="15" thickBot="1" x14ac:dyDescent="0.35"/>
    <row r="43" spans="1:12" x14ac:dyDescent="0.3">
      <c r="A43" s="212" t="s">
        <v>101</v>
      </c>
      <c r="B43" s="213"/>
      <c r="C43" s="213"/>
      <c r="D43" s="213"/>
      <c r="E43" s="213"/>
      <c r="F43" s="213"/>
      <c r="G43" s="213"/>
      <c r="H43" s="213"/>
      <c r="I43" s="213"/>
      <c r="J43" s="213"/>
      <c r="K43" s="213"/>
      <c r="L43" s="214"/>
    </row>
    <row r="44" spans="1:12" x14ac:dyDescent="0.3">
      <c r="A44" s="182" t="s">
        <v>100</v>
      </c>
      <c r="B44" s="186"/>
      <c r="C44" s="178" t="s">
        <v>90</v>
      </c>
      <c r="D44" s="178" t="s">
        <v>91</v>
      </c>
      <c r="E44" s="178" t="s">
        <v>92</v>
      </c>
      <c r="F44" s="178" t="s">
        <v>93</v>
      </c>
      <c r="G44" s="178" t="s">
        <v>94</v>
      </c>
      <c r="H44" s="178" t="s">
        <v>95</v>
      </c>
      <c r="I44" s="178" t="s">
        <v>96</v>
      </c>
      <c r="J44" s="178"/>
      <c r="K44" s="178" t="s">
        <v>97</v>
      </c>
      <c r="L44" s="179" t="s">
        <v>98</v>
      </c>
    </row>
    <row r="45" spans="1:12" ht="15" thickBot="1" x14ac:dyDescent="0.35">
      <c r="A45" s="183">
        <v>99600000</v>
      </c>
      <c r="B45" s="187" t="s">
        <v>102</v>
      </c>
      <c r="C45" s="180">
        <v>1.1000000000000001</v>
      </c>
      <c r="D45" s="180">
        <v>1.2</v>
      </c>
      <c r="E45" s="180">
        <v>1.1000000000000001</v>
      </c>
      <c r="F45" s="180">
        <v>1.1000000000000001</v>
      </c>
      <c r="G45" s="180">
        <v>1.25</v>
      </c>
      <c r="H45" s="181">
        <v>434000000</v>
      </c>
      <c r="I45" s="181">
        <v>510000000</v>
      </c>
      <c r="J45" s="180"/>
      <c r="K45" s="184">
        <f>(H45/(A45*C45*D45*E45*F45))-1</f>
        <v>1.7281678680663037</v>
      </c>
      <c r="L45" s="184">
        <f>(I45/(A45*C45*D45*E45*G45))-1</f>
        <v>1.8212021640280125</v>
      </c>
    </row>
    <row r="46" spans="1:12" ht="15" thickBot="1" x14ac:dyDescent="0.35">
      <c r="A46" s="183">
        <v>76700000</v>
      </c>
      <c r="B46" s="187" t="s">
        <v>103</v>
      </c>
      <c r="C46" s="180">
        <v>1.1000000000000001</v>
      </c>
      <c r="D46" s="180">
        <v>1.2</v>
      </c>
      <c r="E46" s="180">
        <v>1.1000000000000001</v>
      </c>
      <c r="F46" s="180">
        <v>1.1000000000000001</v>
      </c>
      <c r="G46" s="180">
        <v>1.25</v>
      </c>
      <c r="H46" s="181">
        <v>434000000</v>
      </c>
      <c r="I46" s="181">
        <v>510000000</v>
      </c>
      <c r="J46" s="180"/>
      <c r="K46" s="184">
        <f>(H46/(A46*C46*D46*E46*F46))-1</f>
        <v>2.5427056018175214</v>
      </c>
      <c r="L46" s="184">
        <f>(I46/(A46*C46*D46*E46*G46))-1</f>
        <v>2.6635167605891787</v>
      </c>
    </row>
    <row r="47" spans="1:12" ht="15" thickBot="1" x14ac:dyDescent="0.35"/>
    <row r="48" spans="1:12" x14ac:dyDescent="0.3">
      <c r="A48" s="212" t="s">
        <v>101</v>
      </c>
      <c r="B48" s="213"/>
      <c r="C48" s="213"/>
      <c r="D48" s="213"/>
      <c r="E48" s="213"/>
      <c r="F48" s="213"/>
      <c r="G48" s="213"/>
      <c r="H48" s="213"/>
      <c r="I48" s="213"/>
      <c r="J48" s="213"/>
      <c r="K48" s="213"/>
      <c r="L48" s="214"/>
    </row>
    <row r="49" spans="1:25" x14ac:dyDescent="0.3">
      <c r="A49" s="182" t="s">
        <v>99</v>
      </c>
      <c r="B49" s="186"/>
      <c r="C49" s="178" t="s">
        <v>90</v>
      </c>
      <c r="D49" s="178" t="s">
        <v>91</v>
      </c>
      <c r="E49" s="178" t="s">
        <v>92</v>
      </c>
      <c r="F49" s="178" t="s">
        <v>93</v>
      </c>
      <c r="G49" s="178" t="s">
        <v>94</v>
      </c>
      <c r="H49" s="178" t="s">
        <v>95</v>
      </c>
      <c r="I49" s="178" t="s">
        <v>96</v>
      </c>
      <c r="J49" s="178"/>
      <c r="K49" s="178" t="s">
        <v>97</v>
      </c>
      <c r="L49" s="179" t="s">
        <v>98</v>
      </c>
    </row>
    <row r="50" spans="1:25" ht="15" thickBot="1" x14ac:dyDescent="0.35">
      <c r="A50" s="183">
        <v>99600000</v>
      </c>
      <c r="B50" s="187" t="s">
        <v>102</v>
      </c>
      <c r="C50" s="180">
        <v>1.1000000000000001</v>
      </c>
      <c r="D50" s="180">
        <v>1.2</v>
      </c>
      <c r="E50" s="180">
        <v>1.1000000000000001</v>
      </c>
      <c r="F50" s="180">
        <v>1.1000000000000001</v>
      </c>
      <c r="G50" s="180">
        <v>1.25</v>
      </c>
      <c r="H50" s="181">
        <v>434000000</v>
      </c>
      <c r="I50" s="181">
        <v>510000000</v>
      </c>
      <c r="J50" s="180"/>
      <c r="K50" s="184">
        <f>(H50/(A50*C50*D50*E50*F50))-1</f>
        <v>1.7281678680663037</v>
      </c>
      <c r="L50" s="185">
        <f>(I50/(A50*C50*D50*E50*G50))-1</f>
        <v>1.8212021640280125</v>
      </c>
    </row>
    <row r="51" spans="1:25" ht="15" thickBot="1" x14ac:dyDescent="0.35">
      <c r="A51" s="183">
        <v>53300000</v>
      </c>
      <c r="B51" s="187" t="s">
        <v>103</v>
      </c>
      <c r="C51" s="180">
        <v>1.1000000000000001</v>
      </c>
      <c r="D51" s="180">
        <v>1.2</v>
      </c>
      <c r="E51" s="180">
        <v>1.1000000000000001</v>
      </c>
      <c r="F51" s="180">
        <v>1.1000000000000001</v>
      </c>
      <c r="G51" s="180">
        <v>1.25</v>
      </c>
      <c r="H51" s="181">
        <v>434000000</v>
      </c>
      <c r="I51" s="181">
        <v>510000000</v>
      </c>
      <c r="J51" s="180"/>
      <c r="K51" s="184">
        <f>(H51/(A51*C51*D51*E51*F51))-1</f>
        <v>4.0980397684691177</v>
      </c>
      <c r="L51" s="185">
        <f>(I51/(A51*C51*D51*E51*G51))-1</f>
        <v>4.2718899725551607</v>
      </c>
    </row>
    <row r="53" spans="1:25" x14ac:dyDescent="0.3">
      <c r="A53" s="193" t="s">
        <v>113</v>
      </c>
      <c r="B53" s="193"/>
      <c r="C53" s="193"/>
      <c r="D53" s="193"/>
      <c r="E53" s="193"/>
      <c r="F53" s="193"/>
      <c r="G53" s="193"/>
      <c r="H53" s="193"/>
      <c r="I53" s="193"/>
      <c r="J53" s="193"/>
      <c r="K53" s="193"/>
      <c r="L53" s="193"/>
      <c r="N53" s="193" t="s">
        <v>115</v>
      </c>
      <c r="O53" s="193"/>
      <c r="P53" s="193"/>
      <c r="Q53" s="193"/>
      <c r="R53" s="193"/>
      <c r="S53" s="193"/>
      <c r="T53" s="193"/>
      <c r="U53" s="193"/>
      <c r="V53" s="193"/>
      <c r="W53" s="193"/>
      <c r="X53" s="193"/>
      <c r="Y53" s="193"/>
    </row>
    <row r="54" spans="1:25" ht="15" thickBot="1" x14ac:dyDescent="0.35"/>
    <row r="55" spans="1:25" x14ac:dyDescent="0.3">
      <c r="A55" s="212" t="s">
        <v>88</v>
      </c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4"/>
      <c r="N55" s="212" t="s">
        <v>88</v>
      </c>
      <c r="O55" s="213"/>
      <c r="P55" s="213"/>
      <c r="Q55" s="213"/>
      <c r="R55" s="213"/>
      <c r="S55" s="213"/>
      <c r="T55" s="213"/>
      <c r="U55" s="213"/>
      <c r="V55" s="213"/>
      <c r="W55" s="213"/>
      <c r="X55" s="213"/>
      <c r="Y55" s="214"/>
    </row>
    <row r="56" spans="1:25" x14ac:dyDescent="0.3">
      <c r="A56" s="182" t="s">
        <v>89</v>
      </c>
      <c r="B56" s="186"/>
      <c r="C56" s="178" t="s">
        <v>90</v>
      </c>
      <c r="D56" s="178" t="s">
        <v>91</v>
      </c>
      <c r="E56" s="178" t="s">
        <v>92</v>
      </c>
      <c r="F56" s="178" t="s">
        <v>93</v>
      </c>
      <c r="G56" s="178" t="s">
        <v>94</v>
      </c>
      <c r="H56" s="178" t="s">
        <v>95</v>
      </c>
      <c r="I56" s="178" t="s">
        <v>96</v>
      </c>
      <c r="J56" s="178"/>
      <c r="K56" s="178" t="s">
        <v>97</v>
      </c>
      <c r="L56" s="179" t="s">
        <v>98</v>
      </c>
      <c r="N56" s="182" t="s">
        <v>89</v>
      </c>
      <c r="O56" s="186"/>
      <c r="P56" s="178" t="s">
        <v>90</v>
      </c>
      <c r="Q56" s="178" t="s">
        <v>91</v>
      </c>
      <c r="R56" s="178" t="s">
        <v>92</v>
      </c>
      <c r="S56" s="178" t="s">
        <v>93</v>
      </c>
      <c r="T56" s="178" t="s">
        <v>94</v>
      </c>
      <c r="U56" s="178" t="s">
        <v>95</v>
      </c>
      <c r="V56" s="178" t="s">
        <v>96</v>
      </c>
      <c r="W56" s="178"/>
      <c r="X56" s="178" t="s">
        <v>97</v>
      </c>
      <c r="Y56" s="179" t="s">
        <v>98</v>
      </c>
    </row>
    <row r="57" spans="1:25" ht="15" thickBot="1" x14ac:dyDescent="0.35">
      <c r="A57" s="183">
        <v>86700000</v>
      </c>
      <c r="B57" s="187" t="s">
        <v>102</v>
      </c>
      <c r="C57" s="180">
        <v>1.1000000000000001</v>
      </c>
      <c r="D57" s="180">
        <v>1.2</v>
      </c>
      <c r="E57" s="180">
        <v>1.1000000000000001</v>
      </c>
      <c r="F57" s="180">
        <v>1.1000000000000001</v>
      </c>
      <c r="G57" s="180">
        <v>1.25</v>
      </c>
      <c r="H57" s="181">
        <v>434000000</v>
      </c>
      <c r="I57" s="181">
        <v>510000000</v>
      </c>
      <c r="J57" s="180"/>
      <c r="K57" s="184">
        <f>(H57/(A57*C57*D57*E57*F57))-1</f>
        <v>2.1340890387474496</v>
      </c>
      <c r="L57" s="185">
        <f>(I57/(A57*C57*D57*E57*G57))-1</f>
        <v>2.2409658078107269</v>
      </c>
      <c r="N57" s="183">
        <v>86700000</v>
      </c>
      <c r="O57" s="187" t="s">
        <v>102</v>
      </c>
      <c r="P57" s="180">
        <v>1.1000000000000001</v>
      </c>
      <c r="Q57" s="180">
        <v>1.2</v>
      </c>
      <c r="R57" s="180">
        <v>1.1000000000000001</v>
      </c>
      <c r="S57" s="180">
        <v>1.1000000000000001</v>
      </c>
      <c r="T57" s="180">
        <v>1.25</v>
      </c>
      <c r="U57" s="181">
        <v>434000000</v>
      </c>
      <c r="V57" s="181">
        <v>510000000</v>
      </c>
      <c r="W57" s="180"/>
      <c r="X57" s="184">
        <f>(U57/(N57*P57*Q57*R57*S57))-1</f>
        <v>2.1340890387474496</v>
      </c>
      <c r="Y57" s="185">
        <f>(V57/(N57*P57*Q57*R57*T57))-1</f>
        <v>2.2409658078107269</v>
      </c>
    </row>
    <row r="58" spans="1:25" ht="15" thickBot="1" x14ac:dyDescent="0.35">
      <c r="A58" s="183">
        <v>34800000</v>
      </c>
      <c r="B58" s="187" t="s">
        <v>103</v>
      </c>
      <c r="C58" s="180">
        <v>1.1000000000000001</v>
      </c>
      <c r="D58" s="180">
        <v>1.2</v>
      </c>
      <c r="E58" s="180">
        <v>1.1000000000000001</v>
      </c>
      <c r="F58" s="180">
        <v>1.1000000000000001</v>
      </c>
      <c r="G58" s="180">
        <v>1.25</v>
      </c>
      <c r="H58" s="181">
        <v>434000000</v>
      </c>
      <c r="I58" s="181">
        <v>510000000</v>
      </c>
      <c r="J58" s="180"/>
      <c r="K58" s="184">
        <f>(H58/(A58*C58*D58*E58*F58))-1</f>
        <v>6.808204587913905</v>
      </c>
      <c r="L58" s="185">
        <f>(I58/(A58*C58*D58*E58*G58))-1</f>
        <v>7.0744751591146571</v>
      </c>
      <c r="N58" s="183">
        <v>34900000</v>
      </c>
      <c r="O58" s="187" t="s">
        <v>103</v>
      </c>
      <c r="P58" s="180">
        <v>1.1000000000000001</v>
      </c>
      <c r="Q58" s="180">
        <v>1.2</v>
      </c>
      <c r="R58" s="180">
        <v>1.1000000000000001</v>
      </c>
      <c r="S58" s="180">
        <v>1.1000000000000001</v>
      </c>
      <c r="T58" s="180">
        <v>1.25</v>
      </c>
      <c r="U58" s="181">
        <v>434000000</v>
      </c>
      <c r="V58" s="181">
        <v>510000000</v>
      </c>
      <c r="W58" s="180"/>
      <c r="X58" s="184">
        <f>(U58/(N58*P58*Q58*R58*S58))-1</f>
        <v>6.7858315088654404</v>
      </c>
      <c r="Y58" s="185">
        <f>(V58/(N58*P58*Q58*R58*T58))-1</f>
        <v>7.0513391271401158</v>
      </c>
    </row>
    <row r="59" spans="1:25" ht="15" thickBot="1" x14ac:dyDescent="0.35"/>
    <row r="60" spans="1:25" x14ac:dyDescent="0.3">
      <c r="A60" s="212" t="s">
        <v>101</v>
      </c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4"/>
      <c r="N60" s="212" t="s">
        <v>101</v>
      </c>
      <c r="O60" s="213"/>
      <c r="P60" s="213"/>
      <c r="Q60" s="213"/>
      <c r="R60" s="213"/>
      <c r="S60" s="213"/>
      <c r="T60" s="213"/>
      <c r="U60" s="213"/>
      <c r="V60" s="213"/>
      <c r="W60" s="213"/>
      <c r="X60" s="213"/>
      <c r="Y60" s="214"/>
    </row>
    <row r="61" spans="1:25" x14ac:dyDescent="0.3">
      <c r="A61" s="182" t="s">
        <v>100</v>
      </c>
      <c r="B61" s="186"/>
      <c r="C61" s="178" t="s">
        <v>90</v>
      </c>
      <c r="D61" s="178" t="s">
        <v>91</v>
      </c>
      <c r="E61" s="178" t="s">
        <v>92</v>
      </c>
      <c r="F61" s="178" t="s">
        <v>93</v>
      </c>
      <c r="G61" s="178" t="s">
        <v>94</v>
      </c>
      <c r="H61" s="178" t="s">
        <v>95</v>
      </c>
      <c r="I61" s="178" t="s">
        <v>96</v>
      </c>
      <c r="J61" s="178"/>
      <c r="K61" s="178" t="s">
        <v>97</v>
      </c>
      <c r="L61" s="179" t="s">
        <v>98</v>
      </c>
      <c r="N61" s="182" t="s">
        <v>100</v>
      </c>
      <c r="O61" s="186"/>
      <c r="P61" s="178" t="s">
        <v>90</v>
      </c>
      <c r="Q61" s="178" t="s">
        <v>91</v>
      </c>
      <c r="R61" s="178" t="s">
        <v>92</v>
      </c>
      <c r="S61" s="178" t="s">
        <v>93</v>
      </c>
      <c r="T61" s="178" t="s">
        <v>94</v>
      </c>
      <c r="U61" s="178" t="s">
        <v>95</v>
      </c>
      <c r="V61" s="178" t="s">
        <v>96</v>
      </c>
      <c r="W61" s="178"/>
      <c r="X61" s="178" t="s">
        <v>97</v>
      </c>
      <c r="Y61" s="179" t="s">
        <v>98</v>
      </c>
    </row>
    <row r="62" spans="1:25" ht="15" thickBot="1" x14ac:dyDescent="0.35">
      <c r="A62" s="183">
        <v>79400000</v>
      </c>
      <c r="B62" s="187" t="s">
        <v>102</v>
      </c>
      <c r="C62" s="180">
        <v>1.1000000000000001</v>
      </c>
      <c r="D62" s="180">
        <v>1.2</v>
      </c>
      <c r="E62" s="180">
        <v>1.1000000000000001</v>
      </c>
      <c r="F62" s="180">
        <v>1.1000000000000001</v>
      </c>
      <c r="G62" s="180">
        <v>1.25</v>
      </c>
      <c r="H62" s="181">
        <v>434000000</v>
      </c>
      <c r="I62" s="181">
        <v>510000000</v>
      </c>
      <c r="J62" s="180"/>
      <c r="K62" s="184">
        <f>(H62/(A62*C62*D62*E62*F62))-1</f>
        <v>2.4222357639723411</v>
      </c>
      <c r="L62" s="184">
        <f>(I62/(A62*C62*D62*E62*G62))-1</f>
        <v>2.5389387347253152</v>
      </c>
      <c r="N62" s="183">
        <v>79300000</v>
      </c>
      <c r="O62" s="187" t="s">
        <v>102</v>
      </c>
      <c r="P62" s="180">
        <v>1.1000000000000001</v>
      </c>
      <c r="Q62" s="180">
        <v>1.2</v>
      </c>
      <c r="R62" s="180">
        <v>1.1000000000000001</v>
      </c>
      <c r="S62" s="180">
        <v>1.1000000000000001</v>
      </c>
      <c r="T62" s="180">
        <v>1.25</v>
      </c>
      <c r="U62" s="181">
        <v>434000000</v>
      </c>
      <c r="V62" s="181">
        <v>510000000</v>
      </c>
      <c r="W62" s="180"/>
      <c r="X62" s="184">
        <f>(U62/(N62*P62*Q62*R62*S62))-1</f>
        <v>2.4265513197907174</v>
      </c>
      <c r="Y62" s="184">
        <f>(V62/(N62*P62*Q62*R62*T62))-1</f>
        <v>2.5434014569633043</v>
      </c>
    </row>
    <row r="63" spans="1:25" ht="15" thickBot="1" x14ac:dyDescent="0.35">
      <c r="A63" s="183">
        <v>58400000</v>
      </c>
      <c r="B63" s="187" t="s">
        <v>103</v>
      </c>
      <c r="C63" s="180">
        <v>1.1000000000000001</v>
      </c>
      <c r="D63" s="180">
        <v>1.2</v>
      </c>
      <c r="E63" s="180">
        <v>1.1000000000000001</v>
      </c>
      <c r="F63" s="180">
        <v>1.1000000000000001</v>
      </c>
      <c r="G63" s="180">
        <v>1.25</v>
      </c>
      <c r="H63" s="181">
        <v>434000000</v>
      </c>
      <c r="I63" s="181">
        <v>510000000</v>
      </c>
      <c r="J63" s="180"/>
      <c r="K63" s="184">
        <f>(H63/(A63*C63*D63*E63*F63))-1</f>
        <v>3.6528342407432177</v>
      </c>
      <c r="L63" s="184">
        <f>(I63/(A63*C63*D63*E63*G63))-1</f>
        <v>3.8115023208422958</v>
      </c>
      <c r="N63" s="183">
        <v>58500000</v>
      </c>
      <c r="O63" s="187" t="s">
        <v>103</v>
      </c>
      <c r="P63" s="180">
        <v>1.1000000000000001</v>
      </c>
      <c r="Q63" s="180">
        <v>1.2</v>
      </c>
      <c r="R63" s="180">
        <v>1.1000000000000001</v>
      </c>
      <c r="S63" s="180">
        <v>1.1000000000000001</v>
      </c>
      <c r="T63" s="180">
        <v>1.25</v>
      </c>
      <c r="U63" s="181">
        <v>434000000</v>
      </c>
      <c r="V63" s="181">
        <v>510000000</v>
      </c>
      <c r="W63" s="180"/>
      <c r="X63" s="184">
        <f>(U63/(N63*P63*Q63*R63*S63))-1</f>
        <v>3.6448806779385281</v>
      </c>
      <c r="Y63" s="184">
        <f>(V63/(N63*P63*Q63*R63*T63))-1</f>
        <v>3.8032775305502575</v>
      </c>
    </row>
    <row r="64" spans="1:25" ht="15" thickBot="1" x14ac:dyDescent="0.35"/>
    <row r="65" spans="1:25" x14ac:dyDescent="0.3">
      <c r="A65" s="212" t="s">
        <v>101</v>
      </c>
      <c r="B65" s="213"/>
      <c r="C65" s="213"/>
      <c r="D65" s="213"/>
      <c r="E65" s="213"/>
      <c r="F65" s="213"/>
      <c r="G65" s="213"/>
      <c r="H65" s="213"/>
      <c r="I65" s="213"/>
      <c r="J65" s="213"/>
      <c r="K65" s="213"/>
      <c r="L65" s="214"/>
      <c r="N65" s="212" t="s">
        <v>101</v>
      </c>
      <c r="O65" s="213"/>
      <c r="P65" s="213"/>
      <c r="Q65" s="213"/>
      <c r="R65" s="213"/>
      <c r="S65" s="213"/>
      <c r="T65" s="213"/>
      <c r="U65" s="213"/>
      <c r="V65" s="213"/>
      <c r="W65" s="213"/>
      <c r="X65" s="213"/>
      <c r="Y65" s="214"/>
    </row>
    <row r="66" spans="1:25" x14ac:dyDescent="0.3">
      <c r="A66" s="182" t="s">
        <v>99</v>
      </c>
      <c r="B66" s="186"/>
      <c r="C66" s="178" t="s">
        <v>90</v>
      </c>
      <c r="D66" s="178" t="s">
        <v>91</v>
      </c>
      <c r="E66" s="178" t="s">
        <v>92</v>
      </c>
      <c r="F66" s="178" t="s">
        <v>93</v>
      </c>
      <c r="G66" s="178" t="s">
        <v>94</v>
      </c>
      <c r="H66" s="178" t="s">
        <v>95</v>
      </c>
      <c r="I66" s="178" t="s">
        <v>96</v>
      </c>
      <c r="J66" s="178"/>
      <c r="K66" s="178" t="s">
        <v>97</v>
      </c>
      <c r="L66" s="179" t="s">
        <v>98</v>
      </c>
      <c r="N66" s="182" t="s">
        <v>99</v>
      </c>
      <c r="O66" s="186"/>
      <c r="P66" s="178" t="s">
        <v>90</v>
      </c>
      <c r="Q66" s="178" t="s">
        <v>91</v>
      </c>
      <c r="R66" s="178" t="s">
        <v>92</v>
      </c>
      <c r="S66" s="178" t="s">
        <v>93</v>
      </c>
      <c r="T66" s="178" t="s">
        <v>94</v>
      </c>
      <c r="U66" s="178" t="s">
        <v>95</v>
      </c>
      <c r="V66" s="178" t="s">
        <v>96</v>
      </c>
      <c r="W66" s="178"/>
      <c r="X66" s="178" t="s">
        <v>97</v>
      </c>
      <c r="Y66" s="179" t="s">
        <v>98</v>
      </c>
    </row>
    <row r="67" spans="1:25" ht="15" thickBot="1" x14ac:dyDescent="0.35">
      <c r="A67" s="183">
        <v>79400000</v>
      </c>
      <c r="B67" s="187" t="s">
        <v>102</v>
      </c>
      <c r="C67" s="180">
        <v>1.1000000000000001</v>
      </c>
      <c r="D67" s="180">
        <v>1.2</v>
      </c>
      <c r="E67" s="180">
        <v>1.1000000000000001</v>
      </c>
      <c r="F67" s="180">
        <v>1.1000000000000001</v>
      </c>
      <c r="G67" s="180">
        <v>1.25</v>
      </c>
      <c r="H67" s="181">
        <v>434000000</v>
      </c>
      <c r="I67" s="181">
        <v>510000000</v>
      </c>
      <c r="J67" s="180"/>
      <c r="K67" s="184">
        <f>(H67/(A67*C67*D67*E67*F67))-1</f>
        <v>2.4222357639723411</v>
      </c>
      <c r="L67" s="185">
        <f>(I67/(A67*C67*D67*E67*G67))-1</f>
        <v>2.5389387347253152</v>
      </c>
      <c r="N67" s="183">
        <v>79300000</v>
      </c>
      <c r="O67" s="187" t="s">
        <v>102</v>
      </c>
      <c r="P67" s="180">
        <v>1.1000000000000001</v>
      </c>
      <c r="Q67" s="180">
        <v>1.2</v>
      </c>
      <c r="R67" s="180">
        <v>1.1000000000000001</v>
      </c>
      <c r="S67" s="180">
        <v>1.1000000000000001</v>
      </c>
      <c r="T67" s="180">
        <v>1.25</v>
      </c>
      <c r="U67" s="181">
        <v>434000000</v>
      </c>
      <c r="V67" s="181">
        <v>510000000</v>
      </c>
      <c r="W67" s="180"/>
      <c r="X67" s="184">
        <f>(U67/(N67*P67*Q67*R67*S67))-1</f>
        <v>2.4265513197907174</v>
      </c>
      <c r="Y67" s="185">
        <f>(V67/(N67*P67*Q67*R67*T67))-1</f>
        <v>2.5434014569633043</v>
      </c>
    </row>
    <row r="68" spans="1:25" ht="15" thickBot="1" x14ac:dyDescent="0.35">
      <c r="A68" s="183">
        <v>41700000</v>
      </c>
      <c r="B68" s="187" t="s">
        <v>103</v>
      </c>
      <c r="C68" s="180">
        <v>1.1000000000000001</v>
      </c>
      <c r="D68" s="180">
        <v>1.2</v>
      </c>
      <c r="E68" s="180">
        <v>1.1000000000000001</v>
      </c>
      <c r="F68" s="180">
        <v>1.1000000000000001</v>
      </c>
      <c r="G68" s="180">
        <v>1.25</v>
      </c>
      <c r="H68" s="181">
        <v>434000000</v>
      </c>
      <c r="I68" s="181">
        <v>510000000</v>
      </c>
      <c r="J68" s="180"/>
      <c r="K68" s="184">
        <f>(H68/(A68*C68*D68*E68*F68))-1</f>
        <v>5.5161995122159206</v>
      </c>
      <c r="L68" s="185">
        <f>(I68/(A68*C68*D68*E68*G68))-1</f>
        <v>5.7384109241532384</v>
      </c>
      <c r="N68" s="183">
        <v>41800000</v>
      </c>
      <c r="O68" s="187" t="s">
        <v>103</v>
      </c>
      <c r="P68" s="180">
        <v>1.1000000000000001</v>
      </c>
      <c r="Q68" s="180">
        <v>1.2</v>
      </c>
      <c r="R68" s="180">
        <v>1.1000000000000001</v>
      </c>
      <c r="S68" s="180">
        <v>1.1000000000000001</v>
      </c>
      <c r="T68" s="180">
        <v>1.25</v>
      </c>
      <c r="U68" s="181">
        <v>434000000</v>
      </c>
      <c r="V68" s="181">
        <v>510000000</v>
      </c>
      <c r="W68" s="180"/>
      <c r="X68" s="184">
        <f>(U68/(N68*P68*Q68*R68*S68))-1</f>
        <v>5.5006105181675577</v>
      </c>
      <c r="Y68" s="185">
        <f>(V68/(N68*P68*Q68*R68*T68))-1</f>
        <v>5.7222903238562211</v>
      </c>
    </row>
    <row r="71" spans="1:25" x14ac:dyDescent="0.3">
      <c r="A71" s="193" t="s">
        <v>114</v>
      </c>
      <c r="B71" s="193"/>
      <c r="C71" s="193"/>
      <c r="D71" s="193"/>
      <c r="E71" s="193"/>
      <c r="F71" s="193"/>
      <c r="G71" s="193"/>
      <c r="H71" s="193"/>
      <c r="I71" s="193"/>
      <c r="J71" s="193"/>
      <c r="K71" s="193"/>
      <c r="L71" s="193"/>
    </row>
    <row r="72" spans="1:25" ht="15" thickBot="1" x14ac:dyDescent="0.35"/>
    <row r="73" spans="1:25" x14ac:dyDescent="0.3">
      <c r="A73" s="212" t="s">
        <v>88</v>
      </c>
      <c r="B73" s="213"/>
      <c r="C73" s="213"/>
      <c r="D73" s="213"/>
      <c r="E73" s="213"/>
      <c r="F73" s="213"/>
      <c r="G73" s="213"/>
      <c r="H73" s="213"/>
      <c r="I73" s="213"/>
      <c r="J73" s="213"/>
      <c r="K73" s="213"/>
      <c r="L73" s="214"/>
    </row>
    <row r="74" spans="1:25" x14ac:dyDescent="0.3">
      <c r="A74" s="182" t="s">
        <v>89</v>
      </c>
      <c r="B74" s="186"/>
      <c r="C74" s="178" t="s">
        <v>90</v>
      </c>
      <c r="D74" s="178" t="s">
        <v>91</v>
      </c>
      <c r="E74" s="178" t="s">
        <v>92</v>
      </c>
      <c r="F74" s="178" t="s">
        <v>93</v>
      </c>
      <c r="G74" s="178" t="s">
        <v>94</v>
      </c>
      <c r="H74" s="178" t="s">
        <v>95</v>
      </c>
      <c r="I74" s="178" t="s">
        <v>96</v>
      </c>
      <c r="J74" s="178"/>
      <c r="K74" s="178" t="s">
        <v>97</v>
      </c>
      <c r="L74" s="179" t="s">
        <v>98</v>
      </c>
    </row>
    <row r="75" spans="1:25" ht="15" thickBot="1" x14ac:dyDescent="0.35">
      <c r="A75" s="183">
        <v>51500000</v>
      </c>
      <c r="B75" s="187" t="s">
        <v>102</v>
      </c>
      <c r="C75" s="180">
        <v>1.1000000000000001</v>
      </c>
      <c r="D75" s="180">
        <v>1.2</v>
      </c>
      <c r="E75" s="180">
        <v>1.1000000000000001</v>
      </c>
      <c r="F75" s="180">
        <v>1.1000000000000001</v>
      </c>
      <c r="G75" s="180">
        <v>1.25</v>
      </c>
      <c r="H75" s="181">
        <v>434000000</v>
      </c>
      <c r="I75" s="181">
        <v>510000000</v>
      </c>
      <c r="J75" s="180"/>
      <c r="K75" s="184">
        <f>(H75/(A75*C75*D75*E75*F75))-1</f>
        <v>4.2762236827068731</v>
      </c>
      <c r="L75" s="185">
        <f>(I75/(A75*C75*D75*E75*G75))-1</f>
        <v>4.4561502046056329</v>
      </c>
    </row>
    <row r="76" spans="1:25" ht="15" thickBot="1" x14ac:dyDescent="0.35">
      <c r="A76" s="183">
        <v>24100000</v>
      </c>
      <c r="B76" s="187" t="s">
        <v>103</v>
      </c>
      <c r="C76" s="180">
        <v>1.1000000000000001</v>
      </c>
      <c r="D76" s="180">
        <v>1.2</v>
      </c>
      <c r="E76" s="180">
        <v>1.1000000000000001</v>
      </c>
      <c r="F76" s="180">
        <v>1.1000000000000001</v>
      </c>
      <c r="G76" s="180">
        <v>1.25</v>
      </c>
      <c r="H76" s="181">
        <v>434000000</v>
      </c>
      <c r="I76" s="181">
        <v>510000000</v>
      </c>
      <c r="J76" s="180"/>
      <c r="K76" s="184">
        <f>(H76/(A76*C76*D76*E76*F76))-1</f>
        <v>10.274917828191031</v>
      </c>
      <c r="L76" s="185">
        <f>(I76/(A76*C76*D76*E76*G76))-1</f>
        <v>10.659408113576349</v>
      </c>
    </row>
    <row r="77" spans="1:25" ht="15" thickBot="1" x14ac:dyDescent="0.35"/>
    <row r="78" spans="1:25" x14ac:dyDescent="0.3">
      <c r="A78" s="212" t="s">
        <v>101</v>
      </c>
      <c r="B78" s="213"/>
      <c r="C78" s="213"/>
      <c r="D78" s="213"/>
      <c r="E78" s="213"/>
      <c r="F78" s="213"/>
      <c r="G78" s="213"/>
      <c r="H78" s="213"/>
      <c r="I78" s="213"/>
      <c r="J78" s="213"/>
      <c r="K78" s="213"/>
      <c r="L78" s="214"/>
    </row>
    <row r="79" spans="1:25" x14ac:dyDescent="0.3">
      <c r="A79" s="182" t="s">
        <v>100</v>
      </c>
      <c r="B79" s="186"/>
      <c r="C79" s="178" t="s">
        <v>90</v>
      </c>
      <c r="D79" s="178" t="s">
        <v>91</v>
      </c>
      <c r="E79" s="178" t="s">
        <v>92</v>
      </c>
      <c r="F79" s="178" t="s">
        <v>93</v>
      </c>
      <c r="G79" s="178" t="s">
        <v>94</v>
      </c>
      <c r="H79" s="178" t="s">
        <v>95</v>
      </c>
      <c r="I79" s="178" t="s">
        <v>96</v>
      </c>
      <c r="J79" s="178"/>
      <c r="K79" s="178" t="s">
        <v>97</v>
      </c>
      <c r="L79" s="179" t="s">
        <v>98</v>
      </c>
    </row>
    <row r="80" spans="1:25" ht="15" thickBot="1" x14ac:dyDescent="0.35">
      <c r="A80" s="183">
        <v>82100000</v>
      </c>
      <c r="B80" s="187" t="s">
        <v>102</v>
      </c>
      <c r="C80" s="180">
        <v>1.1000000000000001</v>
      </c>
      <c r="D80" s="180">
        <v>1.2</v>
      </c>
      <c r="E80" s="180">
        <v>1.1000000000000001</v>
      </c>
      <c r="F80" s="180">
        <v>1.1000000000000001</v>
      </c>
      <c r="G80" s="180">
        <v>1.25</v>
      </c>
      <c r="H80" s="181">
        <v>434000000</v>
      </c>
      <c r="I80" s="181">
        <v>510000000</v>
      </c>
      <c r="J80" s="180"/>
      <c r="K80" s="184">
        <f>(H80/(A80*C80*D80*E80*F80))-1</f>
        <v>2.309689642623677</v>
      </c>
      <c r="L80" s="184">
        <f>(I80/(A80*C80*D80*E80*G80))-1</f>
        <v>2.4225546350449454</v>
      </c>
    </row>
    <row r="81" spans="1:12" ht="15" thickBot="1" x14ac:dyDescent="0.35">
      <c r="A81" s="183">
        <v>62900000</v>
      </c>
      <c r="B81" s="187" t="s">
        <v>103</v>
      </c>
      <c r="C81" s="180">
        <v>1.1000000000000001</v>
      </c>
      <c r="D81" s="180">
        <v>1.2</v>
      </c>
      <c r="E81" s="180">
        <v>1.1000000000000001</v>
      </c>
      <c r="F81" s="180">
        <v>1.1000000000000001</v>
      </c>
      <c r="G81" s="180">
        <v>1.25</v>
      </c>
      <c r="H81" s="181">
        <v>434000000</v>
      </c>
      <c r="I81" s="181">
        <v>510000000</v>
      </c>
      <c r="J81" s="180"/>
      <c r="K81" s="184">
        <f>(H81/(A81*C81*D81*E81*F81))-1</f>
        <v>3.3199605669221608</v>
      </c>
      <c r="L81" s="184">
        <f>(I81/(A81*C81*D81*E81*G81))-1</f>
        <v>3.4672771945499221</v>
      </c>
    </row>
    <row r="82" spans="1:12" ht="15" thickBot="1" x14ac:dyDescent="0.35"/>
    <row r="83" spans="1:12" x14ac:dyDescent="0.3">
      <c r="A83" s="212" t="s">
        <v>101</v>
      </c>
      <c r="B83" s="213"/>
      <c r="C83" s="213"/>
      <c r="D83" s="213"/>
      <c r="E83" s="213"/>
      <c r="F83" s="213"/>
      <c r="G83" s="213"/>
      <c r="H83" s="213"/>
      <c r="I83" s="213"/>
      <c r="J83" s="213"/>
      <c r="K83" s="213"/>
      <c r="L83" s="214"/>
    </row>
    <row r="84" spans="1:12" x14ac:dyDescent="0.3">
      <c r="A84" s="182" t="s">
        <v>99</v>
      </c>
      <c r="B84" s="186"/>
      <c r="C84" s="178" t="s">
        <v>90</v>
      </c>
      <c r="D84" s="178" t="s">
        <v>91</v>
      </c>
      <c r="E84" s="178" t="s">
        <v>92</v>
      </c>
      <c r="F84" s="178" t="s">
        <v>93</v>
      </c>
      <c r="G84" s="178" t="s">
        <v>94</v>
      </c>
      <c r="H84" s="178" t="s">
        <v>95</v>
      </c>
      <c r="I84" s="178" t="s">
        <v>96</v>
      </c>
      <c r="J84" s="178"/>
      <c r="K84" s="178" t="s">
        <v>97</v>
      </c>
      <c r="L84" s="179" t="s">
        <v>98</v>
      </c>
    </row>
    <row r="85" spans="1:12" ht="15" thickBot="1" x14ac:dyDescent="0.35">
      <c r="A85" s="183">
        <v>82100000</v>
      </c>
      <c r="B85" s="187" t="s">
        <v>102</v>
      </c>
      <c r="C85" s="180">
        <v>1.1000000000000001</v>
      </c>
      <c r="D85" s="180">
        <v>1.2</v>
      </c>
      <c r="E85" s="180">
        <v>1.1000000000000001</v>
      </c>
      <c r="F85" s="180">
        <v>1.1000000000000001</v>
      </c>
      <c r="G85" s="180">
        <v>1.25</v>
      </c>
      <c r="H85" s="181">
        <v>434000000</v>
      </c>
      <c r="I85" s="181">
        <v>510000000</v>
      </c>
      <c r="J85" s="180"/>
      <c r="K85" s="184">
        <f>(H85/(A85*C85*D85*E85*F85))-1</f>
        <v>2.309689642623677</v>
      </c>
      <c r="L85" s="185">
        <f>(I85/(A85*C85*D85*E85*G85))-1</f>
        <v>2.4225546350449454</v>
      </c>
    </row>
    <row r="86" spans="1:12" ht="15" thickBot="1" x14ac:dyDescent="0.35">
      <c r="A86" s="183">
        <v>43200000</v>
      </c>
      <c r="B86" s="187" t="s">
        <v>103</v>
      </c>
      <c r="C86" s="180">
        <v>1.1000000000000001</v>
      </c>
      <c r="D86" s="180">
        <v>1.2</v>
      </c>
      <c r="E86" s="180">
        <v>1.1000000000000001</v>
      </c>
      <c r="F86" s="180">
        <v>1.1000000000000001</v>
      </c>
      <c r="G86" s="180">
        <v>1.25</v>
      </c>
      <c r="H86" s="181">
        <v>434000000</v>
      </c>
      <c r="I86" s="181">
        <v>510000000</v>
      </c>
      <c r="J86" s="180"/>
      <c r="K86" s="184">
        <f>(H86/(A86*C86*D86*E86*F86))-1</f>
        <v>5.2899425847084238</v>
      </c>
      <c r="L86" s="185">
        <f>(I86/(A86*C86*D86*E86*G86))-1</f>
        <v>5.5044383226201399</v>
      </c>
    </row>
  </sheetData>
  <mergeCells count="18">
    <mergeCell ref="N60:Y60"/>
    <mergeCell ref="N55:Y55"/>
    <mergeCell ref="N65:Y65"/>
    <mergeCell ref="A55:L55"/>
    <mergeCell ref="A60:L60"/>
    <mergeCell ref="A65:L65"/>
    <mergeCell ref="A83:L83"/>
    <mergeCell ref="A78:L78"/>
    <mergeCell ref="A73:L73"/>
    <mergeCell ref="A38:L38"/>
    <mergeCell ref="A43:L43"/>
    <mergeCell ref="A48:L48"/>
    <mergeCell ref="A14:L14"/>
    <mergeCell ref="A21:L21"/>
    <mergeCell ref="A26:L26"/>
    <mergeCell ref="A31:L31"/>
    <mergeCell ref="A4:L4"/>
    <mergeCell ref="A9:L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77F0-43A1-4A40-97D9-A023F961F6A8}">
  <dimension ref="A2:L68"/>
  <sheetViews>
    <sheetView tabSelected="1" topLeftCell="A31" workbookViewId="0">
      <selection activeCell="A69" sqref="A69"/>
    </sheetView>
  </sheetViews>
  <sheetFormatPr defaultRowHeight="14.4" x14ac:dyDescent="0.3"/>
  <cols>
    <col min="2" max="2" width="15.6640625" customWidth="1"/>
    <col min="10" max="10" width="2.5546875" customWidth="1"/>
  </cols>
  <sheetData>
    <row r="2" spans="1:12" x14ac:dyDescent="0.3">
      <c r="A2" s="193" t="s">
        <v>118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</row>
    <row r="3" spans="1:12" ht="15" thickBot="1" x14ac:dyDescent="0.35"/>
    <row r="4" spans="1:12" x14ac:dyDescent="0.3">
      <c r="A4" s="212" t="s">
        <v>88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4"/>
    </row>
    <row r="5" spans="1:12" x14ac:dyDescent="0.3">
      <c r="A5" s="182" t="s">
        <v>89</v>
      </c>
      <c r="B5" s="186"/>
      <c r="C5" s="178" t="s">
        <v>90</v>
      </c>
      <c r="D5" s="178" t="s">
        <v>91</v>
      </c>
      <c r="E5" s="178" t="s">
        <v>92</v>
      </c>
      <c r="F5" s="178" t="s">
        <v>93</v>
      </c>
      <c r="G5" s="178" t="s">
        <v>94</v>
      </c>
      <c r="H5" s="178" t="s">
        <v>95</v>
      </c>
      <c r="I5" s="178" t="s">
        <v>96</v>
      </c>
      <c r="J5" s="178"/>
      <c r="K5" s="178" t="s">
        <v>97</v>
      </c>
      <c r="L5" s="179" t="s">
        <v>98</v>
      </c>
    </row>
    <row r="6" spans="1:12" ht="15" thickBot="1" x14ac:dyDescent="0.35">
      <c r="A6" s="183">
        <v>93000000</v>
      </c>
      <c r="B6" s="187" t="s">
        <v>102</v>
      </c>
      <c r="C6" s="180">
        <v>1.1000000000000001</v>
      </c>
      <c r="D6" s="180">
        <v>1.2</v>
      </c>
      <c r="E6" s="180">
        <v>1.1000000000000001</v>
      </c>
      <c r="F6" s="180">
        <v>1.1000000000000001</v>
      </c>
      <c r="G6" s="180">
        <v>1.25</v>
      </c>
      <c r="H6" s="181">
        <v>434000000</v>
      </c>
      <c r="I6" s="181">
        <v>510000000</v>
      </c>
      <c r="J6" s="180"/>
      <c r="K6" s="184">
        <f>(H6/(A6*C6*D6*E6*F6))-1</f>
        <v>1.9217797812839121</v>
      </c>
      <c r="L6" s="185">
        <f>(I6/(A6*C6*D6*E6*G6))-1</f>
        <v>2.021416511152581</v>
      </c>
    </row>
    <row r="7" spans="1:12" ht="15" thickBot="1" x14ac:dyDescent="0.35">
      <c r="A7" s="183">
        <v>38300000</v>
      </c>
      <c r="B7" s="187" t="s">
        <v>103</v>
      </c>
      <c r="C7" s="180">
        <v>1.1000000000000001</v>
      </c>
      <c r="D7" s="180">
        <v>1.2</v>
      </c>
      <c r="E7" s="180">
        <v>1.1000000000000001</v>
      </c>
      <c r="F7" s="180">
        <v>1.1000000000000001</v>
      </c>
      <c r="G7" s="180">
        <v>1.25</v>
      </c>
      <c r="H7" s="181">
        <v>434000000</v>
      </c>
      <c r="I7" s="181">
        <v>510000000</v>
      </c>
      <c r="J7" s="180"/>
      <c r="K7" s="184">
        <f>(H7/(A7*C7*D7*E7*F7))-1</f>
        <v>6.0946610877128951</v>
      </c>
      <c r="L7" s="185">
        <f>(I7/(A7*C7*D7*E7*G7))-1</f>
        <v>6.3365988390911232</v>
      </c>
    </row>
    <row r="8" spans="1:12" ht="15" thickBot="1" x14ac:dyDescent="0.35"/>
    <row r="9" spans="1:12" x14ac:dyDescent="0.3">
      <c r="A9" s="212" t="s">
        <v>101</v>
      </c>
      <c r="B9" s="213"/>
      <c r="C9" s="213"/>
      <c r="D9" s="213"/>
      <c r="E9" s="213"/>
      <c r="F9" s="213"/>
      <c r="G9" s="213"/>
      <c r="H9" s="213"/>
      <c r="I9" s="213"/>
      <c r="J9" s="213"/>
      <c r="K9" s="213"/>
      <c r="L9" s="214"/>
    </row>
    <row r="10" spans="1:12" x14ac:dyDescent="0.3">
      <c r="A10" s="182" t="s">
        <v>100</v>
      </c>
      <c r="B10" s="186"/>
      <c r="C10" s="178" t="s">
        <v>90</v>
      </c>
      <c r="D10" s="178" t="s">
        <v>91</v>
      </c>
      <c r="E10" s="178" t="s">
        <v>92</v>
      </c>
      <c r="F10" s="178" t="s">
        <v>93</v>
      </c>
      <c r="G10" s="178" t="s">
        <v>94</v>
      </c>
      <c r="H10" s="178" t="s">
        <v>95</v>
      </c>
      <c r="I10" s="178" t="s">
        <v>96</v>
      </c>
      <c r="J10" s="178"/>
      <c r="K10" s="178" t="s">
        <v>97</v>
      </c>
      <c r="L10" s="179" t="s">
        <v>98</v>
      </c>
    </row>
    <row r="11" spans="1:12" ht="15" thickBot="1" x14ac:dyDescent="0.35">
      <c r="A11" s="183">
        <v>88800000</v>
      </c>
      <c r="B11" s="187" t="s">
        <v>102</v>
      </c>
      <c r="C11" s="180">
        <v>1.1000000000000001</v>
      </c>
      <c r="D11" s="180">
        <v>1.2</v>
      </c>
      <c r="E11" s="180">
        <v>1.1000000000000001</v>
      </c>
      <c r="F11" s="180">
        <v>1.1000000000000001</v>
      </c>
      <c r="G11" s="180">
        <v>1.25</v>
      </c>
      <c r="H11" s="181">
        <v>434000000</v>
      </c>
      <c r="I11" s="181">
        <v>510000000</v>
      </c>
      <c r="J11" s="180"/>
      <c r="K11" s="184">
        <f>(H11/(A11*C11*D11*E11*F11))-1</f>
        <v>2.0599720682365303</v>
      </c>
      <c r="L11" s="184">
        <f>(I11/(A11*C11*D11*E11*G11))-1</f>
        <v>2.1643213461395274</v>
      </c>
    </row>
    <row r="12" spans="1:12" ht="15" thickBot="1" x14ac:dyDescent="0.35">
      <c r="A12" s="183">
        <v>67300000</v>
      </c>
      <c r="B12" s="187" t="s">
        <v>103</v>
      </c>
      <c r="C12" s="180">
        <v>1.1000000000000001</v>
      </c>
      <c r="D12" s="180">
        <v>1.2</v>
      </c>
      <c r="E12" s="180">
        <v>1.1000000000000001</v>
      </c>
      <c r="F12" s="180">
        <v>1.1000000000000001</v>
      </c>
      <c r="G12" s="180">
        <v>1.25</v>
      </c>
      <c r="H12" s="181">
        <v>434000000</v>
      </c>
      <c r="I12" s="181">
        <v>510000000</v>
      </c>
      <c r="J12" s="180"/>
      <c r="K12" s="184">
        <f>(H12/(A12*C12*D12*E12*F12))-1</f>
        <v>3.0375262950877246</v>
      </c>
      <c r="L12" s="184">
        <f>(I12/(A12*C12*D12*E12*G12))-1</f>
        <v>3.1752115235838048</v>
      </c>
    </row>
    <row r="13" spans="1:12" ht="15" thickBot="1" x14ac:dyDescent="0.35"/>
    <row r="14" spans="1:12" x14ac:dyDescent="0.3">
      <c r="A14" s="212" t="s">
        <v>101</v>
      </c>
      <c r="B14" s="213"/>
      <c r="C14" s="213"/>
      <c r="D14" s="213"/>
      <c r="E14" s="213"/>
      <c r="F14" s="213"/>
      <c r="G14" s="213"/>
      <c r="H14" s="213"/>
      <c r="I14" s="213"/>
      <c r="J14" s="213"/>
      <c r="K14" s="213"/>
      <c r="L14" s="214"/>
    </row>
    <row r="15" spans="1:12" x14ac:dyDescent="0.3">
      <c r="A15" s="182" t="s">
        <v>99</v>
      </c>
      <c r="B15" s="186"/>
      <c r="C15" s="178" t="s">
        <v>90</v>
      </c>
      <c r="D15" s="178" t="s">
        <v>91</v>
      </c>
      <c r="E15" s="178" t="s">
        <v>92</v>
      </c>
      <c r="F15" s="178" t="s">
        <v>93</v>
      </c>
      <c r="G15" s="178" t="s">
        <v>94</v>
      </c>
      <c r="H15" s="178" t="s">
        <v>95</v>
      </c>
      <c r="I15" s="178" t="s">
        <v>96</v>
      </c>
      <c r="J15" s="178"/>
      <c r="K15" s="178" t="s">
        <v>97</v>
      </c>
      <c r="L15" s="179" t="s">
        <v>98</v>
      </c>
    </row>
    <row r="16" spans="1:12" ht="15" thickBot="1" x14ac:dyDescent="0.35">
      <c r="A16" s="183">
        <v>88800000</v>
      </c>
      <c r="B16" s="187" t="s">
        <v>102</v>
      </c>
      <c r="C16" s="180">
        <v>1.1000000000000001</v>
      </c>
      <c r="D16" s="180">
        <v>1.2</v>
      </c>
      <c r="E16" s="180">
        <v>1.1000000000000001</v>
      </c>
      <c r="F16" s="180">
        <v>1.1000000000000001</v>
      </c>
      <c r="G16" s="180">
        <v>1.25</v>
      </c>
      <c r="H16" s="181">
        <v>434000000</v>
      </c>
      <c r="I16" s="181">
        <v>510000000</v>
      </c>
      <c r="J16" s="180"/>
      <c r="K16" s="184">
        <f>(H16/(A16*C16*D16*E16*F16))-1</f>
        <v>2.0599720682365303</v>
      </c>
      <c r="L16" s="185">
        <f>(I16/(A16*C16*D16*E16*G16))-1</f>
        <v>2.1643213461395274</v>
      </c>
    </row>
    <row r="17" spans="1:12" ht="15" thickBot="1" x14ac:dyDescent="0.35">
      <c r="A17" s="183">
        <v>47400000</v>
      </c>
      <c r="B17" s="187" t="s">
        <v>103</v>
      </c>
      <c r="C17" s="180">
        <v>1.1000000000000001</v>
      </c>
      <c r="D17" s="180">
        <v>1.2</v>
      </c>
      <c r="E17" s="180">
        <v>1.1000000000000001</v>
      </c>
      <c r="F17" s="180">
        <v>1.1000000000000001</v>
      </c>
      <c r="G17" s="180">
        <v>1.25</v>
      </c>
      <c r="H17" s="181">
        <v>434000000</v>
      </c>
      <c r="I17" s="181">
        <v>510000000</v>
      </c>
      <c r="J17" s="180"/>
      <c r="K17" s="184">
        <f>(H17/(A17*C17*D17*E17*F17))-1</f>
        <v>4.7326058999874228</v>
      </c>
      <c r="L17" s="185">
        <f>(I17/(A17*C17*D17*E17*G17))-1</f>
        <v>4.9280956864386081</v>
      </c>
    </row>
    <row r="19" spans="1:12" x14ac:dyDescent="0.3">
      <c r="A19" s="193" t="s">
        <v>119</v>
      </c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</row>
    <row r="20" spans="1:12" ht="15" thickBot="1" x14ac:dyDescent="0.35"/>
    <row r="21" spans="1:12" x14ac:dyDescent="0.3">
      <c r="A21" s="212" t="s">
        <v>88</v>
      </c>
      <c r="B21" s="213"/>
      <c r="C21" s="213"/>
      <c r="D21" s="213"/>
      <c r="E21" s="213"/>
      <c r="F21" s="213"/>
      <c r="G21" s="213"/>
      <c r="H21" s="213"/>
      <c r="I21" s="213"/>
      <c r="J21" s="213"/>
      <c r="K21" s="213"/>
      <c r="L21" s="214"/>
    </row>
    <row r="22" spans="1:12" x14ac:dyDescent="0.3">
      <c r="A22" s="182" t="s">
        <v>89</v>
      </c>
      <c r="B22" s="186"/>
      <c r="C22" s="178" t="s">
        <v>90</v>
      </c>
      <c r="D22" s="178" t="s">
        <v>91</v>
      </c>
      <c r="E22" s="178" t="s">
        <v>92</v>
      </c>
      <c r="F22" s="178" t="s">
        <v>93</v>
      </c>
      <c r="G22" s="178" t="s">
        <v>94</v>
      </c>
      <c r="H22" s="178" t="s">
        <v>95</v>
      </c>
      <c r="I22" s="178" t="s">
        <v>96</v>
      </c>
      <c r="J22" s="178"/>
      <c r="K22" s="178" t="s">
        <v>97</v>
      </c>
      <c r="L22" s="179" t="s">
        <v>98</v>
      </c>
    </row>
    <row r="23" spans="1:12" ht="15" thickBot="1" x14ac:dyDescent="0.35">
      <c r="A23" s="183">
        <v>85000000</v>
      </c>
      <c r="B23" s="187" t="s">
        <v>102</v>
      </c>
      <c r="C23" s="180">
        <v>1.1000000000000001</v>
      </c>
      <c r="D23" s="180">
        <v>1.2</v>
      </c>
      <c r="E23" s="180">
        <v>1.1000000000000001</v>
      </c>
      <c r="F23" s="180">
        <v>1.1000000000000001</v>
      </c>
      <c r="G23" s="180">
        <v>1.25</v>
      </c>
      <c r="H23" s="181">
        <v>434000000</v>
      </c>
      <c r="I23" s="181">
        <v>510000000</v>
      </c>
      <c r="J23" s="180"/>
      <c r="K23" s="184">
        <f>(H23/(A23*C23*D23*E23*F23))-1</f>
        <v>2.1967708195223987</v>
      </c>
      <c r="L23" s="185">
        <f>(I23/(A23*C23*D23*E23*G23))-1</f>
        <v>2.3057851239669414</v>
      </c>
    </row>
    <row r="24" spans="1:12" ht="15" thickBot="1" x14ac:dyDescent="0.35">
      <c r="A24" s="183">
        <v>52800000</v>
      </c>
      <c r="B24" s="187" t="s">
        <v>103</v>
      </c>
      <c r="C24" s="180">
        <v>1.1000000000000001</v>
      </c>
      <c r="D24" s="180">
        <v>1.2</v>
      </c>
      <c r="E24" s="180">
        <v>1.1000000000000001</v>
      </c>
      <c r="F24" s="180">
        <v>1.1000000000000001</v>
      </c>
      <c r="G24" s="180">
        <v>1.25</v>
      </c>
      <c r="H24" s="181">
        <v>434000000</v>
      </c>
      <c r="I24" s="181">
        <v>510000000</v>
      </c>
      <c r="J24" s="180"/>
      <c r="K24" s="184">
        <f>(H24/(A24*C24*D24*E24*F24))-1</f>
        <v>4.1463166602159838</v>
      </c>
      <c r="L24" s="185">
        <f>(I24/(A24*C24*D24*E24*G24))-1</f>
        <v>4.3218131730528428</v>
      </c>
    </row>
    <row r="25" spans="1:12" ht="15" thickBot="1" x14ac:dyDescent="0.35"/>
    <row r="26" spans="1:12" x14ac:dyDescent="0.3">
      <c r="A26" s="212" t="s">
        <v>101</v>
      </c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4"/>
    </row>
    <row r="27" spans="1:12" x14ac:dyDescent="0.3">
      <c r="A27" s="182" t="s">
        <v>100</v>
      </c>
      <c r="B27" s="186"/>
      <c r="C27" s="178" t="s">
        <v>90</v>
      </c>
      <c r="D27" s="178" t="s">
        <v>91</v>
      </c>
      <c r="E27" s="178" t="s">
        <v>92</v>
      </c>
      <c r="F27" s="178" t="s">
        <v>93</v>
      </c>
      <c r="G27" s="178" t="s">
        <v>94</v>
      </c>
      <c r="H27" s="178" t="s">
        <v>95</v>
      </c>
      <c r="I27" s="178" t="s">
        <v>96</v>
      </c>
      <c r="J27" s="178"/>
      <c r="K27" s="178" t="s">
        <v>97</v>
      </c>
      <c r="L27" s="179" t="s">
        <v>98</v>
      </c>
    </row>
    <row r="28" spans="1:12" ht="15" thickBot="1" x14ac:dyDescent="0.35">
      <c r="A28" s="183">
        <v>79600000</v>
      </c>
      <c r="B28" s="187" t="s">
        <v>102</v>
      </c>
      <c r="C28" s="180">
        <v>1.1000000000000001</v>
      </c>
      <c r="D28" s="180">
        <v>1.2</v>
      </c>
      <c r="E28" s="180">
        <v>1.1000000000000001</v>
      </c>
      <c r="F28" s="180">
        <v>1.1000000000000001</v>
      </c>
      <c r="G28" s="180">
        <v>1.25</v>
      </c>
      <c r="H28" s="181">
        <v>434000000</v>
      </c>
      <c r="I28" s="181">
        <v>510000000</v>
      </c>
      <c r="J28" s="180"/>
      <c r="K28" s="184">
        <f>(H28/(A28*C28*D28*E28*F28))-1</f>
        <v>2.4136371816508029</v>
      </c>
      <c r="L28" s="184">
        <f>(I28/(A28*C28*D28*E28*G28))-1</f>
        <v>2.5300469288591714</v>
      </c>
    </row>
    <row r="29" spans="1:12" ht="15" thickBot="1" x14ac:dyDescent="0.35">
      <c r="A29" s="183">
        <v>61400000</v>
      </c>
      <c r="B29" s="187" t="s">
        <v>103</v>
      </c>
      <c r="C29" s="180">
        <v>1.1000000000000001</v>
      </c>
      <c r="D29" s="180">
        <v>1.2</v>
      </c>
      <c r="E29" s="180">
        <v>1.1000000000000001</v>
      </c>
      <c r="F29" s="180">
        <v>1.1000000000000001</v>
      </c>
      <c r="G29" s="180">
        <v>1.25</v>
      </c>
      <c r="H29" s="181">
        <v>434000000</v>
      </c>
      <c r="I29" s="181">
        <v>510000000</v>
      </c>
      <c r="J29" s="180"/>
      <c r="K29" s="184">
        <f>(H29/(A29*C29*D29*E29*F29))-1</f>
        <v>3.4254970628567412</v>
      </c>
      <c r="L29" s="184">
        <f>(I29/(A29*C29*D29*E29*G29))-1</f>
        <v>3.5764126308988615</v>
      </c>
    </row>
    <row r="30" spans="1:12" ht="15" thickBot="1" x14ac:dyDescent="0.35"/>
    <row r="31" spans="1:12" x14ac:dyDescent="0.3">
      <c r="A31" s="212" t="s">
        <v>101</v>
      </c>
      <c r="B31" s="213"/>
      <c r="C31" s="213"/>
      <c r="D31" s="213"/>
      <c r="E31" s="213"/>
      <c r="F31" s="213"/>
      <c r="G31" s="213"/>
      <c r="H31" s="213"/>
      <c r="I31" s="213"/>
      <c r="J31" s="213"/>
      <c r="K31" s="213"/>
      <c r="L31" s="214"/>
    </row>
    <row r="32" spans="1:12" x14ac:dyDescent="0.3">
      <c r="A32" s="182" t="s">
        <v>99</v>
      </c>
      <c r="B32" s="186"/>
      <c r="C32" s="178" t="s">
        <v>90</v>
      </c>
      <c r="D32" s="178" t="s">
        <v>91</v>
      </c>
      <c r="E32" s="178" t="s">
        <v>92</v>
      </c>
      <c r="F32" s="178" t="s">
        <v>93</v>
      </c>
      <c r="G32" s="178" t="s">
        <v>94</v>
      </c>
      <c r="H32" s="178" t="s">
        <v>95</v>
      </c>
      <c r="I32" s="178" t="s">
        <v>96</v>
      </c>
      <c r="J32" s="178"/>
      <c r="K32" s="178" t="s">
        <v>97</v>
      </c>
      <c r="L32" s="179" t="s">
        <v>98</v>
      </c>
    </row>
    <row r="33" spans="1:12" ht="15" thickBot="1" x14ac:dyDescent="0.35">
      <c r="A33" s="183">
        <v>79600000</v>
      </c>
      <c r="B33" s="187" t="s">
        <v>102</v>
      </c>
      <c r="C33" s="180">
        <v>1.1000000000000001</v>
      </c>
      <c r="D33" s="180">
        <v>1.2</v>
      </c>
      <c r="E33" s="180">
        <v>1.1000000000000001</v>
      </c>
      <c r="F33" s="180">
        <v>1.1000000000000001</v>
      </c>
      <c r="G33" s="180">
        <v>1.25</v>
      </c>
      <c r="H33" s="181">
        <v>434000000</v>
      </c>
      <c r="I33" s="181">
        <v>510000000</v>
      </c>
      <c r="J33" s="180"/>
      <c r="K33" s="184">
        <f>(H33/(A33*C33*D33*E33*F33))-1</f>
        <v>2.4136371816508029</v>
      </c>
      <c r="L33" s="185">
        <f>(I33/(A33*C33*D33*E33*G33))-1</f>
        <v>2.5300469288591714</v>
      </c>
    </row>
    <row r="34" spans="1:12" ht="15" thickBot="1" x14ac:dyDescent="0.35">
      <c r="A34" s="183">
        <v>46700000</v>
      </c>
      <c r="B34" s="187" t="s">
        <v>103</v>
      </c>
      <c r="C34" s="180">
        <v>1.1000000000000001</v>
      </c>
      <c r="D34" s="180">
        <v>1.2</v>
      </c>
      <c r="E34" s="180">
        <v>1.1000000000000001</v>
      </c>
      <c r="F34" s="180">
        <v>1.1000000000000001</v>
      </c>
      <c r="G34" s="180">
        <v>1.25</v>
      </c>
      <c r="H34" s="181">
        <v>434000000</v>
      </c>
      <c r="I34" s="181">
        <v>510000000</v>
      </c>
      <c r="J34" s="180"/>
      <c r="K34" s="184">
        <f>(H34/(A34*C34*D34*E34*F34))-1</f>
        <v>4.8185336115504036</v>
      </c>
      <c r="L34" s="185">
        <f>(I34/(A34*C34*D34*E34*G34))-1</f>
        <v>5.016953651759958</v>
      </c>
    </row>
    <row r="36" spans="1:12" x14ac:dyDescent="0.3">
      <c r="A36" s="193" t="s">
        <v>120</v>
      </c>
      <c r="B36" s="193"/>
      <c r="C36" s="193"/>
      <c r="D36" s="193"/>
      <c r="E36" s="193"/>
      <c r="F36" s="193"/>
      <c r="G36" s="193"/>
      <c r="H36" s="193"/>
      <c r="I36" s="193"/>
      <c r="J36" s="193"/>
      <c r="K36" s="193"/>
      <c r="L36" s="193"/>
    </row>
    <row r="37" spans="1:12" ht="15" thickBot="1" x14ac:dyDescent="0.35"/>
    <row r="38" spans="1:12" x14ac:dyDescent="0.3">
      <c r="A38" s="212" t="s">
        <v>88</v>
      </c>
      <c r="B38" s="213"/>
      <c r="C38" s="213"/>
      <c r="D38" s="213"/>
      <c r="E38" s="213"/>
      <c r="F38" s="213"/>
      <c r="G38" s="213"/>
      <c r="H38" s="213"/>
      <c r="I38" s="213"/>
      <c r="J38" s="213"/>
      <c r="K38" s="213"/>
      <c r="L38" s="214"/>
    </row>
    <row r="39" spans="1:12" x14ac:dyDescent="0.3">
      <c r="A39" s="182" t="s">
        <v>89</v>
      </c>
      <c r="B39" s="186"/>
      <c r="C39" s="178" t="s">
        <v>90</v>
      </c>
      <c r="D39" s="178" t="s">
        <v>91</v>
      </c>
      <c r="E39" s="178" t="s">
        <v>92</v>
      </c>
      <c r="F39" s="178" t="s">
        <v>93</v>
      </c>
      <c r="G39" s="178" t="s">
        <v>94</v>
      </c>
      <c r="H39" s="178" t="s">
        <v>95</v>
      </c>
      <c r="I39" s="178" t="s">
        <v>96</v>
      </c>
      <c r="J39" s="178"/>
      <c r="K39" s="178" t="s">
        <v>97</v>
      </c>
      <c r="L39" s="179" t="s">
        <v>98</v>
      </c>
    </row>
    <row r="40" spans="1:12" ht="15" thickBot="1" x14ac:dyDescent="0.35">
      <c r="A40" s="183">
        <v>85600000</v>
      </c>
      <c r="B40" s="187" t="s">
        <v>102</v>
      </c>
      <c r="C40" s="180">
        <v>1.1000000000000001</v>
      </c>
      <c r="D40" s="180">
        <v>1.2</v>
      </c>
      <c r="E40" s="180">
        <v>1.1000000000000001</v>
      </c>
      <c r="F40" s="180">
        <v>1.1000000000000001</v>
      </c>
      <c r="G40" s="180">
        <v>1.25</v>
      </c>
      <c r="H40" s="181">
        <v>434000000</v>
      </c>
      <c r="I40" s="181">
        <v>510000000</v>
      </c>
      <c r="J40" s="180"/>
      <c r="K40" s="184">
        <f>(H40/(A40*C40*D40*E40*F40))-1</f>
        <v>2.1743635474229426</v>
      </c>
      <c r="L40" s="185">
        <f>(I40/(A40*C40*D40*E40*G40))-1</f>
        <v>2.2826137329110985</v>
      </c>
    </row>
    <row r="41" spans="1:12" ht="15" thickBot="1" x14ac:dyDescent="0.35">
      <c r="A41" s="183">
        <v>43000000</v>
      </c>
      <c r="B41" s="187" t="s">
        <v>103</v>
      </c>
      <c r="C41" s="180">
        <v>1.1000000000000001</v>
      </c>
      <c r="D41" s="180">
        <v>1.2</v>
      </c>
      <c r="E41" s="180">
        <v>1.1000000000000001</v>
      </c>
      <c r="F41" s="180">
        <v>1.1000000000000001</v>
      </c>
      <c r="G41" s="180">
        <v>1.25</v>
      </c>
      <c r="H41" s="181">
        <v>434000000</v>
      </c>
      <c r="I41" s="181">
        <v>510000000</v>
      </c>
      <c r="J41" s="180"/>
      <c r="K41" s="184">
        <f>(H41/(A41*C41*D41*E41*F41))-1</f>
        <v>5.3191981316140442</v>
      </c>
      <c r="L41" s="185">
        <f>(I41/(A41*C41*D41*E41*G41))-1</f>
        <v>5.5346915241206984</v>
      </c>
    </row>
    <row r="42" spans="1:12" ht="15" thickBot="1" x14ac:dyDescent="0.35"/>
    <row r="43" spans="1:12" x14ac:dyDescent="0.3">
      <c r="A43" s="212" t="s">
        <v>101</v>
      </c>
      <c r="B43" s="213"/>
      <c r="C43" s="213"/>
      <c r="D43" s="213"/>
      <c r="E43" s="213"/>
      <c r="F43" s="213"/>
      <c r="G43" s="213"/>
      <c r="H43" s="213"/>
      <c r="I43" s="213"/>
      <c r="J43" s="213"/>
      <c r="K43" s="213"/>
      <c r="L43" s="214"/>
    </row>
    <row r="44" spans="1:12" x14ac:dyDescent="0.3">
      <c r="A44" s="182" t="s">
        <v>100</v>
      </c>
      <c r="B44" s="186"/>
      <c r="C44" s="178" t="s">
        <v>90</v>
      </c>
      <c r="D44" s="178" t="s">
        <v>91</v>
      </c>
      <c r="E44" s="178" t="s">
        <v>92</v>
      </c>
      <c r="F44" s="178" t="s">
        <v>93</v>
      </c>
      <c r="G44" s="178" t="s">
        <v>94</v>
      </c>
      <c r="H44" s="178" t="s">
        <v>95</v>
      </c>
      <c r="I44" s="178" t="s">
        <v>96</v>
      </c>
      <c r="J44" s="178"/>
      <c r="K44" s="178" t="s">
        <v>97</v>
      </c>
      <c r="L44" s="179" t="s">
        <v>98</v>
      </c>
    </row>
    <row r="45" spans="1:12" ht="15" thickBot="1" x14ac:dyDescent="0.35">
      <c r="A45" s="183">
        <v>83500000</v>
      </c>
      <c r="B45" s="187" t="s">
        <v>102</v>
      </c>
      <c r="C45" s="180">
        <v>1.1000000000000001</v>
      </c>
      <c r="D45" s="180">
        <v>1.2</v>
      </c>
      <c r="E45" s="180">
        <v>1.1000000000000001</v>
      </c>
      <c r="F45" s="180">
        <v>1.1000000000000001</v>
      </c>
      <c r="G45" s="180">
        <v>1.25</v>
      </c>
      <c r="H45" s="181">
        <v>434000000</v>
      </c>
      <c r="I45" s="181">
        <v>510000000</v>
      </c>
      <c r="J45" s="180"/>
      <c r="K45" s="184">
        <f>(H45/(A45*C45*D45*E45*F45))-1</f>
        <v>2.2541978402323819</v>
      </c>
      <c r="L45" s="184">
        <f>(I45/(A45*C45*D45*E45*G45))-1</f>
        <v>2.3651704854753297</v>
      </c>
    </row>
    <row r="46" spans="1:12" ht="15" thickBot="1" x14ac:dyDescent="0.35">
      <c r="A46" s="183">
        <v>64400000</v>
      </c>
      <c r="B46" s="187" t="s">
        <v>103</v>
      </c>
      <c r="C46" s="180">
        <v>1.1000000000000001</v>
      </c>
      <c r="D46" s="180">
        <v>1.2</v>
      </c>
      <c r="E46" s="180">
        <v>1.1000000000000001</v>
      </c>
      <c r="F46" s="180">
        <v>1.1000000000000001</v>
      </c>
      <c r="G46" s="180">
        <v>1.25</v>
      </c>
      <c r="H46" s="181">
        <v>434000000</v>
      </c>
      <c r="I46" s="181">
        <v>510000000</v>
      </c>
      <c r="J46" s="180"/>
      <c r="K46" s="184">
        <f>(H46/(A46*C46*D46*E46*F46))-1</f>
        <v>3.2193403673820482</v>
      </c>
      <c r="L46" s="184">
        <f>(I46/(A46*C46*D46*E46*G46))-1</f>
        <v>3.3632257070992244</v>
      </c>
    </row>
    <row r="47" spans="1:12" ht="15" thickBot="1" x14ac:dyDescent="0.35"/>
    <row r="48" spans="1:12" x14ac:dyDescent="0.3">
      <c r="A48" s="212" t="s">
        <v>101</v>
      </c>
      <c r="B48" s="213"/>
      <c r="C48" s="213"/>
      <c r="D48" s="213"/>
      <c r="E48" s="213"/>
      <c r="F48" s="213"/>
      <c r="G48" s="213"/>
      <c r="H48" s="213"/>
      <c r="I48" s="213"/>
      <c r="J48" s="213"/>
      <c r="K48" s="213"/>
      <c r="L48" s="214"/>
    </row>
    <row r="49" spans="1:12" x14ac:dyDescent="0.3">
      <c r="A49" s="182" t="s">
        <v>99</v>
      </c>
      <c r="B49" s="186"/>
      <c r="C49" s="178" t="s">
        <v>90</v>
      </c>
      <c r="D49" s="178" t="s">
        <v>91</v>
      </c>
      <c r="E49" s="178" t="s">
        <v>92</v>
      </c>
      <c r="F49" s="178" t="s">
        <v>93</v>
      </c>
      <c r="G49" s="178" t="s">
        <v>94</v>
      </c>
      <c r="H49" s="178" t="s">
        <v>95</v>
      </c>
      <c r="I49" s="178" t="s">
        <v>96</v>
      </c>
      <c r="J49" s="178"/>
      <c r="K49" s="178" t="s">
        <v>97</v>
      </c>
      <c r="L49" s="179" t="s">
        <v>98</v>
      </c>
    </row>
    <row r="50" spans="1:12" ht="15" thickBot="1" x14ac:dyDescent="0.35">
      <c r="A50" s="183">
        <v>83500000</v>
      </c>
      <c r="B50" s="187" t="s">
        <v>102</v>
      </c>
      <c r="C50" s="180">
        <v>1.1000000000000001</v>
      </c>
      <c r="D50" s="180">
        <v>1.2</v>
      </c>
      <c r="E50" s="180">
        <v>1.1000000000000001</v>
      </c>
      <c r="F50" s="180">
        <v>1.1000000000000001</v>
      </c>
      <c r="G50" s="180">
        <v>1.25</v>
      </c>
      <c r="H50" s="181">
        <v>434000000</v>
      </c>
      <c r="I50" s="181">
        <v>510000000</v>
      </c>
      <c r="J50" s="180"/>
      <c r="K50" s="184">
        <f>(H50/(A50*C50*D50*E50*F50))-1</f>
        <v>2.2541978402323819</v>
      </c>
      <c r="L50" s="185">
        <f>(I50/(A50*C50*D50*E50*G50))-1</f>
        <v>2.3651704854753297</v>
      </c>
    </row>
    <row r="51" spans="1:12" ht="15" thickBot="1" x14ac:dyDescent="0.35">
      <c r="A51" s="183">
        <v>44200000</v>
      </c>
      <c r="B51" s="187" t="s">
        <v>103</v>
      </c>
      <c r="C51" s="180">
        <v>1.1000000000000001</v>
      </c>
      <c r="D51" s="180">
        <v>1.2</v>
      </c>
      <c r="E51" s="180">
        <v>1.1000000000000001</v>
      </c>
      <c r="F51" s="180">
        <v>1.1000000000000001</v>
      </c>
      <c r="G51" s="180">
        <v>1.25</v>
      </c>
      <c r="H51" s="181">
        <v>434000000</v>
      </c>
      <c r="I51" s="181">
        <v>510000000</v>
      </c>
      <c r="J51" s="180"/>
      <c r="K51" s="184">
        <f>(H51/(A51*C51*D51*E51*F51))-1</f>
        <v>5.1476361913892283</v>
      </c>
      <c r="L51" s="185">
        <f>(I51/(A51*C51*D51*E51*G51))-1</f>
        <v>5.357279084551811</v>
      </c>
    </row>
    <row r="53" spans="1:12" x14ac:dyDescent="0.3">
      <c r="A53" s="193" t="s">
        <v>121</v>
      </c>
      <c r="B53" s="193"/>
      <c r="C53" s="193"/>
      <c r="D53" s="193"/>
      <c r="E53" s="193"/>
      <c r="F53" s="193"/>
      <c r="G53" s="193"/>
      <c r="H53" s="193"/>
      <c r="I53" s="193"/>
      <c r="J53" s="193"/>
      <c r="K53" s="193"/>
      <c r="L53" s="193"/>
    </row>
    <row r="54" spans="1:12" ht="15" thickBot="1" x14ac:dyDescent="0.35"/>
    <row r="55" spans="1:12" x14ac:dyDescent="0.3">
      <c r="A55" s="212" t="s">
        <v>88</v>
      </c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4"/>
    </row>
    <row r="56" spans="1:12" x14ac:dyDescent="0.3">
      <c r="A56" s="182" t="s">
        <v>89</v>
      </c>
      <c r="B56" s="186"/>
      <c r="C56" s="178" t="s">
        <v>90</v>
      </c>
      <c r="D56" s="178" t="s">
        <v>91</v>
      </c>
      <c r="E56" s="178" t="s">
        <v>92</v>
      </c>
      <c r="F56" s="178" t="s">
        <v>93</v>
      </c>
      <c r="G56" s="178" t="s">
        <v>94</v>
      </c>
      <c r="H56" s="178" t="s">
        <v>95</v>
      </c>
      <c r="I56" s="178" t="s">
        <v>96</v>
      </c>
      <c r="J56" s="178"/>
      <c r="K56" s="178" t="s">
        <v>97</v>
      </c>
      <c r="L56" s="179" t="s">
        <v>98</v>
      </c>
    </row>
    <row r="57" spans="1:12" ht="15" thickBot="1" x14ac:dyDescent="0.35">
      <c r="A57" s="183">
        <v>72400000</v>
      </c>
      <c r="B57" s="187" t="s">
        <v>102</v>
      </c>
      <c r="C57" s="180">
        <v>1.1000000000000001</v>
      </c>
      <c r="D57" s="180">
        <v>1.2</v>
      </c>
      <c r="E57" s="180">
        <v>1.1000000000000001</v>
      </c>
      <c r="F57" s="180">
        <v>1.1000000000000001</v>
      </c>
      <c r="G57" s="180">
        <v>1.25</v>
      </c>
      <c r="H57" s="181">
        <v>434000000</v>
      </c>
      <c r="I57" s="181">
        <v>510000000</v>
      </c>
      <c r="J57" s="180"/>
      <c r="K57" s="184">
        <f>(H57/(A57*C57*D57*E57*F57))-1</f>
        <v>2.7531149124227055</v>
      </c>
      <c r="L57" s="185">
        <f>(I57/(A57*C57*D57*E57*G57))-1</f>
        <v>2.8811013195744484</v>
      </c>
    </row>
    <row r="58" spans="1:12" ht="15" thickBot="1" x14ac:dyDescent="0.35">
      <c r="A58" s="183">
        <v>40800000</v>
      </c>
      <c r="B58" s="187" t="s">
        <v>103</v>
      </c>
      <c r="C58" s="180">
        <v>1.1000000000000001</v>
      </c>
      <c r="D58" s="180">
        <v>1.2</v>
      </c>
      <c r="E58" s="180">
        <v>1.1000000000000001</v>
      </c>
      <c r="F58" s="180">
        <v>1.1000000000000001</v>
      </c>
      <c r="G58" s="180">
        <v>1.25</v>
      </c>
      <c r="H58" s="181">
        <v>434000000</v>
      </c>
      <c r="I58" s="181">
        <v>510000000</v>
      </c>
      <c r="J58" s="180"/>
      <c r="K58" s="184">
        <f>(H58/(A58*C58*D58*E58*F58))-1</f>
        <v>5.659939207338331</v>
      </c>
      <c r="L58" s="185">
        <f>(I58/(A58*C58*D58*E58*G58))-1</f>
        <v>5.8870523415977951</v>
      </c>
    </row>
    <row r="59" spans="1:12" ht="15" thickBot="1" x14ac:dyDescent="0.35"/>
    <row r="60" spans="1:12" x14ac:dyDescent="0.3">
      <c r="A60" s="212" t="s">
        <v>101</v>
      </c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4"/>
    </row>
    <row r="61" spans="1:12" x14ac:dyDescent="0.3">
      <c r="A61" s="182" t="s">
        <v>100</v>
      </c>
      <c r="B61" s="186"/>
      <c r="C61" s="178" t="s">
        <v>90</v>
      </c>
      <c r="D61" s="178" t="s">
        <v>91</v>
      </c>
      <c r="E61" s="178" t="s">
        <v>92</v>
      </c>
      <c r="F61" s="178" t="s">
        <v>93</v>
      </c>
      <c r="G61" s="178" t="s">
        <v>94</v>
      </c>
      <c r="H61" s="178" t="s">
        <v>95</v>
      </c>
      <c r="I61" s="178" t="s">
        <v>96</v>
      </c>
      <c r="J61" s="178"/>
      <c r="K61" s="178" t="s">
        <v>97</v>
      </c>
      <c r="L61" s="179" t="s">
        <v>98</v>
      </c>
    </row>
    <row r="62" spans="1:12" ht="15" thickBot="1" x14ac:dyDescent="0.35">
      <c r="A62" s="183">
        <v>84400000</v>
      </c>
      <c r="B62" s="187" t="s">
        <v>102</v>
      </c>
      <c r="C62" s="180">
        <v>1.1000000000000001</v>
      </c>
      <c r="D62" s="180">
        <v>1.2</v>
      </c>
      <c r="E62" s="180">
        <v>1.1000000000000001</v>
      </c>
      <c r="F62" s="180">
        <v>1.1000000000000001</v>
      </c>
      <c r="G62" s="180">
        <v>1.25</v>
      </c>
      <c r="H62" s="181">
        <v>434000000</v>
      </c>
      <c r="I62" s="181">
        <v>510000000</v>
      </c>
      <c r="J62" s="180"/>
      <c r="K62" s="184">
        <f>(H62/(A62*C62*D62*E62*F62))-1</f>
        <v>2.219496678428956</v>
      </c>
      <c r="L62" s="184">
        <f>(I62/(A62*C62*D62*E62*G62))-1</f>
        <v>2.3292859660804504</v>
      </c>
    </row>
    <row r="63" spans="1:12" ht="15" thickBot="1" x14ac:dyDescent="0.35">
      <c r="A63" s="183">
        <v>65600000</v>
      </c>
      <c r="B63" s="187" t="s">
        <v>103</v>
      </c>
      <c r="C63" s="180">
        <v>1.1000000000000001</v>
      </c>
      <c r="D63" s="180">
        <v>1.2</v>
      </c>
      <c r="E63" s="180">
        <v>1.1000000000000001</v>
      </c>
      <c r="F63" s="180">
        <v>1.1000000000000001</v>
      </c>
      <c r="G63" s="180">
        <v>1.25</v>
      </c>
      <c r="H63" s="181">
        <v>434000000</v>
      </c>
      <c r="I63" s="181">
        <v>510000000</v>
      </c>
      <c r="J63" s="180"/>
      <c r="K63" s="184">
        <f>(H63/(A63*C63*D63*E63*F63))-1</f>
        <v>3.1421573118811565</v>
      </c>
      <c r="L63" s="184">
        <f>(I63/(A63*C63*D63*E63*G63))-1</f>
        <v>3.2834106027010677</v>
      </c>
    </row>
    <row r="64" spans="1:12" ht="15" thickBot="1" x14ac:dyDescent="0.35"/>
    <row r="65" spans="1:12" x14ac:dyDescent="0.3">
      <c r="A65" s="212" t="s">
        <v>101</v>
      </c>
      <c r="B65" s="213"/>
      <c r="C65" s="213"/>
      <c r="D65" s="213"/>
      <c r="E65" s="213"/>
      <c r="F65" s="213"/>
      <c r="G65" s="213"/>
      <c r="H65" s="213"/>
      <c r="I65" s="213"/>
      <c r="J65" s="213"/>
      <c r="K65" s="213"/>
      <c r="L65" s="214"/>
    </row>
    <row r="66" spans="1:12" x14ac:dyDescent="0.3">
      <c r="A66" s="182" t="s">
        <v>99</v>
      </c>
      <c r="B66" s="186"/>
      <c r="C66" s="178" t="s">
        <v>90</v>
      </c>
      <c r="D66" s="178" t="s">
        <v>91</v>
      </c>
      <c r="E66" s="178" t="s">
        <v>92</v>
      </c>
      <c r="F66" s="178" t="s">
        <v>93</v>
      </c>
      <c r="G66" s="178" t="s">
        <v>94</v>
      </c>
      <c r="H66" s="178" t="s">
        <v>95</v>
      </c>
      <c r="I66" s="178" t="s">
        <v>96</v>
      </c>
      <c r="J66" s="178"/>
      <c r="K66" s="178" t="s">
        <v>97</v>
      </c>
      <c r="L66" s="179" t="s">
        <v>98</v>
      </c>
    </row>
    <row r="67" spans="1:12" ht="15" thickBot="1" x14ac:dyDescent="0.35">
      <c r="A67" s="183">
        <v>84400000</v>
      </c>
      <c r="B67" s="187" t="s">
        <v>102</v>
      </c>
      <c r="C67" s="180">
        <v>1.1000000000000001</v>
      </c>
      <c r="D67" s="180">
        <v>1.2</v>
      </c>
      <c r="E67" s="180">
        <v>1.1000000000000001</v>
      </c>
      <c r="F67" s="180">
        <v>1.1000000000000001</v>
      </c>
      <c r="G67" s="180">
        <v>1.25</v>
      </c>
      <c r="H67" s="181">
        <v>434000000</v>
      </c>
      <c r="I67" s="181">
        <v>510000000</v>
      </c>
      <c r="J67" s="180"/>
      <c r="K67" s="184">
        <f>(H67/(A67*C67*D67*E67*F67))-1</f>
        <v>2.219496678428956</v>
      </c>
      <c r="L67" s="185">
        <f>(I67/(A67*C67*D67*E67*G67))-1</f>
        <v>2.3292859660804504</v>
      </c>
    </row>
    <row r="68" spans="1:12" ht="15" thickBot="1" x14ac:dyDescent="0.35">
      <c r="A68" s="183">
        <v>46200000</v>
      </c>
      <c r="B68" s="187" t="s">
        <v>103</v>
      </c>
      <c r="C68" s="180">
        <v>1.1000000000000001</v>
      </c>
      <c r="D68" s="180">
        <v>1.2</v>
      </c>
      <c r="E68" s="180">
        <v>1.1000000000000001</v>
      </c>
      <c r="F68" s="180">
        <v>1.1000000000000001</v>
      </c>
      <c r="G68" s="180">
        <v>1.25</v>
      </c>
      <c r="H68" s="181">
        <v>434000000</v>
      </c>
      <c r="I68" s="181">
        <v>510000000</v>
      </c>
      <c r="J68" s="180"/>
      <c r="K68" s="184">
        <f>(H68/(A68*C68*D68*E68*F68))-1</f>
        <v>4.8815047545325507</v>
      </c>
      <c r="L68" s="185">
        <f>(I68/(A68*C68*D68*E68*G68))-1</f>
        <v>5.0820721977746759</v>
      </c>
    </row>
  </sheetData>
  <mergeCells count="12">
    <mergeCell ref="A55:L55"/>
    <mergeCell ref="A60:L60"/>
    <mergeCell ref="A65:L65"/>
    <mergeCell ref="A38:L38"/>
    <mergeCell ref="A43:L43"/>
    <mergeCell ref="A48:L48"/>
    <mergeCell ref="A4:L4"/>
    <mergeCell ref="A9:L9"/>
    <mergeCell ref="A14:L14"/>
    <mergeCell ref="A21:L21"/>
    <mergeCell ref="A26:L26"/>
    <mergeCell ref="A31:L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A9CD-A62A-4089-A8C2-03B1AF135CF1}">
  <dimension ref="A2:L53"/>
  <sheetViews>
    <sheetView workbookViewId="0">
      <selection activeCell="O40" sqref="O40"/>
    </sheetView>
  </sheetViews>
  <sheetFormatPr defaultRowHeight="14.4" x14ac:dyDescent="0.3"/>
  <cols>
    <col min="2" max="2" width="17.33203125" customWidth="1"/>
    <col min="10" max="10" width="3.33203125" customWidth="1"/>
  </cols>
  <sheetData>
    <row r="2" spans="1:12" x14ac:dyDescent="0.3">
      <c r="A2" s="193" t="s">
        <v>116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</row>
    <row r="3" spans="1:12" ht="15" thickBot="1" x14ac:dyDescent="0.35"/>
    <row r="4" spans="1:12" x14ac:dyDescent="0.3">
      <c r="A4" s="212" t="s">
        <v>88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4"/>
    </row>
    <row r="5" spans="1:12" x14ac:dyDescent="0.3">
      <c r="A5" s="182" t="s">
        <v>89</v>
      </c>
      <c r="B5" s="186"/>
      <c r="C5" s="178" t="s">
        <v>90</v>
      </c>
      <c r="D5" s="178" t="s">
        <v>91</v>
      </c>
      <c r="E5" s="178" t="s">
        <v>92</v>
      </c>
      <c r="F5" s="178" t="s">
        <v>93</v>
      </c>
      <c r="G5" s="178" t="s">
        <v>94</v>
      </c>
      <c r="H5" s="178" t="s">
        <v>95</v>
      </c>
      <c r="I5" s="178" t="s">
        <v>96</v>
      </c>
      <c r="J5" s="178"/>
      <c r="K5" s="178" t="s">
        <v>97</v>
      </c>
      <c r="L5" s="179" t="s">
        <v>98</v>
      </c>
    </row>
    <row r="6" spans="1:12" ht="15" thickBot="1" x14ac:dyDescent="0.35">
      <c r="A6" s="183">
        <v>117000000</v>
      </c>
      <c r="B6" s="187" t="s">
        <v>102</v>
      </c>
      <c r="C6" s="180">
        <v>1.1000000000000001</v>
      </c>
      <c r="D6" s="180">
        <v>1.2</v>
      </c>
      <c r="E6" s="180">
        <v>1.1000000000000001</v>
      </c>
      <c r="F6" s="180">
        <v>1.1000000000000001</v>
      </c>
      <c r="G6" s="180">
        <v>1.25</v>
      </c>
      <c r="H6" s="181">
        <v>434000000</v>
      </c>
      <c r="I6" s="181">
        <v>510000000</v>
      </c>
      <c r="J6" s="180"/>
      <c r="K6" s="184">
        <f>(H6/(A6*C6*D6*E6*F6))-1</f>
        <v>1.3224403389692641</v>
      </c>
      <c r="L6" s="185">
        <f>(I6/(A6*C6*D6*E6*G6))-1</f>
        <v>1.4016387652751288</v>
      </c>
    </row>
    <row r="7" spans="1:12" ht="15" thickBot="1" x14ac:dyDescent="0.35">
      <c r="A7" s="183">
        <v>43000000</v>
      </c>
      <c r="B7" s="187" t="s">
        <v>103</v>
      </c>
      <c r="C7" s="180">
        <v>1.1000000000000001</v>
      </c>
      <c r="D7" s="180">
        <v>1.2</v>
      </c>
      <c r="E7" s="180">
        <v>1.1000000000000001</v>
      </c>
      <c r="F7" s="180">
        <v>1.1000000000000001</v>
      </c>
      <c r="G7" s="180">
        <v>1.25</v>
      </c>
      <c r="H7" s="181">
        <v>434000000</v>
      </c>
      <c r="I7" s="181">
        <v>510000000</v>
      </c>
      <c r="J7" s="180"/>
      <c r="K7" s="184">
        <f>(H7/(A7*C7*D7*E7*F7))-1</f>
        <v>5.3191981316140442</v>
      </c>
      <c r="L7" s="185">
        <f>(I7/(A7*C7*D7*E7*G7))-1</f>
        <v>5.5346915241206984</v>
      </c>
    </row>
    <row r="8" spans="1:12" ht="15" thickBot="1" x14ac:dyDescent="0.35"/>
    <row r="9" spans="1:12" x14ac:dyDescent="0.3">
      <c r="A9" s="212" t="s">
        <v>101</v>
      </c>
      <c r="B9" s="213"/>
      <c r="C9" s="213"/>
      <c r="D9" s="213"/>
      <c r="E9" s="213"/>
      <c r="F9" s="213"/>
      <c r="G9" s="213"/>
      <c r="H9" s="213"/>
      <c r="I9" s="213"/>
      <c r="J9" s="213"/>
      <c r="K9" s="213"/>
      <c r="L9" s="214"/>
    </row>
    <row r="10" spans="1:12" x14ac:dyDescent="0.3">
      <c r="A10" s="182" t="s">
        <v>100</v>
      </c>
      <c r="B10" s="186"/>
      <c r="C10" s="178" t="s">
        <v>90</v>
      </c>
      <c r="D10" s="178" t="s">
        <v>91</v>
      </c>
      <c r="E10" s="178" t="s">
        <v>92</v>
      </c>
      <c r="F10" s="178" t="s">
        <v>93</v>
      </c>
      <c r="G10" s="178" t="s">
        <v>94</v>
      </c>
      <c r="H10" s="178" t="s">
        <v>95</v>
      </c>
      <c r="I10" s="178" t="s">
        <v>96</v>
      </c>
      <c r="J10" s="178"/>
      <c r="K10" s="178" t="s">
        <v>97</v>
      </c>
      <c r="L10" s="179" t="s">
        <v>98</v>
      </c>
    </row>
    <row r="11" spans="1:12" ht="15" thickBot="1" x14ac:dyDescent="0.35">
      <c r="A11" s="183">
        <v>133000000</v>
      </c>
      <c r="B11" s="187" t="s">
        <v>102</v>
      </c>
      <c r="C11" s="180">
        <v>1.1000000000000001</v>
      </c>
      <c r="D11" s="180">
        <v>1.2</v>
      </c>
      <c r="E11" s="180">
        <v>1.1000000000000001</v>
      </c>
      <c r="F11" s="180">
        <v>1.1000000000000001</v>
      </c>
      <c r="G11" s="180">
        <v>1.25</v>
      </c>
      <c r="H11" s="181">
        <v>434000000</v>
      </c>
      <c r="I11" s="181">
        <v>510000000</v>
      </c>
      <c r="J11" s="180"/>
      <c r="K11" s="184">
        <f>(H11/(A11*C11*D11*E11*F11))-1</f>
        <v>1.043049019995518</v>
      </c>
      <c r="L11" s="184">
        <f>(I11/(A11*C11*D11*E11*G11))-1</f>
        <v>1.1127198160690983</v>
      </c>
    </row>
    <row r="12" spans="1:12" ht="15" thickBot="1" x14ac:dyDescent="0.35">
      <c r="A12" s="183">
        <v>98200000</v>
      </c>
      <c r="B12" s="187" t="s">
        <v>103</v>
      </c>
      <c r="C12" s="180">
        <v>1.1000000000000001</v>
      </c>
      <c r="D12" s="180">
        <v>1.2</v>
      </c>
      <c r="E12" s="180">
        <v>1.1000000000000001</v>
      </c>
      <c r="F12" s="180">
        <v>1.1000000000000001</v>
      </c>
      <c r="G12" s="180">
        <v>1.25</v>
      </c>
      <c r="H12" s="181">
        <v>434000000</v>
      </c>
      <c r="I12" s="181">
        <v>510000000</v>
      </c>
      <c r="J12" s="180"/>
      <c r="K12" s="184">
        <f>(H12/(A12*C12*D12*E12*F12))-1</f>
        <v>1.7670623183238683</v>
      </c>
      <c r="L12" s="184">
        <f>(I12/(A12*C12*D12*E12*G12))-1</f>
        <v>1.8614229688104893</v>
      </c>
    </row>
    <row r="13" spans="1:12" ht="15" thickBot="1" x14ac:dyDescent="0.35"/>
    <row r="14" spans="1:12" x14ac:dyDescent="0.3">
      <c r="A14" s="212" t="s">
        <v>101</v>
      </c>
      <c r="B14" s="213"/>
      <c r="C14" s="213"/>
      <c r="D14" s="213"/>
      <c r="E14" s="213"/>
      <c r="F14" s="213"/>
      <c r="G14" s="213"/>
      <c r="H14" s="213"/>
      <c r="I14" s="213"/>
      <c r="J14" s="213"/>
      <c r="K14" s="213"/>
      <c r="L14" s="214"/>
    </row>
    <row r="15" spans="1:12" x14ac:dyDescent="0.3">
      <c r="A15" s="182" t="s">
        <v>99</v>
      </c>
      <c r="B15" s="186"/>
      <c r="C15" s="178" t="s">
        <v>90</v>
      </c>
      <c r="D15" s="178" t="s">
        <v>91</v>
      </c>
      <c r="E15" s="178" t="s">
        <v>92</v>
      </c>
      <c r="F15" s="178" t="s">
        <v>93</v>
      </c>
      <c r="G15" s="178" t="s">
        <v>94</v>
      </c>
      <c r="H15" s="178" t="s">
        <v>95</v>
      </c>
      <c r="I15" s="178" t="s">
        <v>96</v>
      </c>
      <c r="J15" s="178"/>
      <c r="K15" s="178" t="s">
        <v>97</v>
      </c>
      <c r="L15" s="179" t="s">
        <v>98</v>
      </c>
    </row>
    <row r="16" spans="1:12" ht="15" thickBot="1" x14ac:dyDescent="0.35">
      <c r="A16" s="183">
        <v>133000000</v>
      </c>
      <c r="B16" s="187" t="s">
        <v>102</v>
      </c>
      <c r="C16" s="180">
        <v>1.1000000000000001</v>
      </c>
      <c r="D16" s="180">
        <v>1.2</v>
      </c>
      <c r="E16" s="180">
        <v>1.1000000000000001</v>
      </c>
      <c r="F16" s="180">
        <v>1.1000000000000001</v>
      </c>
      <c r="G16" s="180">
        <v>1.25</v>
      </c>
      <c r="H16" s="181">
        <v>434000000</v>
      </c>
      <c r="I16" s="181">
        <v>510000000</v>
      </c>
      <c r="J16" s="180"/>
      <c r="K16" s="184">
        <f>(H16/(A16*C16*D16*E16*F16))-1</f>
        <v>1.043049019995518</v>
      </c>
      <c r="L16" s="185">
        <f>(I16/(A16*C16*D16*E16*G16))-1</f>
        <v>1.1127198160690983</v>
      </c>
    </row>
    <row r="17" spans="1:12" ht="15" thickBot="1" x14ac:dyDescent="0.35">
      <c r="A17" s="183">
        <v>64000000</v>
      </c>
      <c r="B17" s="187" t="s">
        <v>103</v>
      </c>
      <c r="C17" s="180">
        <v>1.1000000000000001</v>
      </c>
      <c r="D17" s="180">
        <v>1.2</v>
      </c>
      <c r="E17" s="180">
        <v>1.1000000000000001</v>
      </c>
      <c r="F17" s="180">
        <v>1.1000000000000001</v>
      </c>
      <c r="G17" s="180">
        <v>1.25</v>
      </c>
      <c r="H17" s="181">
        <v>434000000</v>
      </c>
      <c r="I17" s="181">
        <v>510000000</v>
      </c>
      <c r="J17" s="180"/>
      <c r="K17" s="184">
        <f>(H17/(A17*C17*D17*E17*F17))-1</f>
        <v>3.2457112446781853</v>
      </c>
      <c r="L17" s="185">
        <f>(I17/(A17*C17*D17*E17*G17))-1</f>
        <v>3.3904958677685944</v>
      </c>
    </row>
    <row r="20" spans="1:12" x14ac:dyDescent="0.3">
      <c r="A20" s="193" t="s">
        <v>117</v>
      </c>
      <c r="B20" s="193"/>
      <c r="C20" s="193"/>
      <c r="D20" s="193"/>
      <c r="E20" s="193"/>
      <c r="F20" s="193"/>
      <c r="G20" s="193"/>
      <c r="H20" s="193"/>
      <c r="I20" s="193"/>
      <c r="J20" s="193"/>
      <c r="K20" s="193"/>
      <c r="L20" s="193"/>
    </row>
    <row r="21" spans="1:12" ht="15" thickBot="1" x14ac:dyDescent="0.35"/>
    <row r="22" spans="1:12" x14ac:dyDescent="0.3">
      <c r="A22" s="212" t="s">
        <v>88</v>
      </c>
      <c r="B22" s="213"/>
      <c r="C22" s="213"/>
      <c r="D22" s="213"/>
      <c r="E22" s="213"/>
      <c r="F22" s="213"/>
      <c r="G22" s="213"/>
      <c r="H22" s="213"/>
      <c r="I22" s="213"/>
      <c r="J22" s="213"/>
      <c r="K22" s="213"/>
      <c r="L22" s="214"/>
    </row>
    <row r="23" spans="1:12" x14ac:dyDescent="0.3">
      <c r="A23" s="182" t="s">
        <v>89</v>
      </c>
      <c r="B23" s="186"/>
      <c r="C23" s="178" t="s">
        <v>90</v>
      </c>
      <c r="D23" s="178" t="s">
        <v>91</v>
      </c>
      <c r="E23" s="178" t="s">
        <v>92</v>
      </c>
      <c r="F23" s="178" t="s">
        <v>93</v>
      </c>
      <c r="G23" s="178" t="s">
        <v>94</v>
      </c>
      <c r="H23" s="178" t="s">
        <v>95</v>
      </c>
      <c r="I23" s="178" t="s">
        <v>96</v>
      </c>
      <c r="J23" s="178"/>
      <c r="K23" s="178" t="s">
        <v>97</v>
      </c>
      <c r="L23" s="179" t="s">
        <v>98</v>
      </c>
    </row>
    <row r="24" spans="1:12" ht="15" thickBot="1" x14ac:dyDescent="0.35">
      <c r="A24" s="183">
        <v>113000000</v>
      </c>
      <c r="B24" s="187" t="s">
        <v>102</v>
      </c>
      <c r="C24" s="180">
        <v>1.1000000000000001</v>
      </c>
      <c r="D24" s="180">
        <v>1.2</v>
      </c>
      <c r="E24" s="180">
        <v>1.1000000000000001</v>
      </c>
      <c r="F24" s="180">
        <v>1.1000000000000001</v>
      </c>
      <c r="G24" s="180">
        <v>1.25</v>
      </c>
      <c r="H24" s="181">
        <v>434000000</v>
      </c>
      <c r="I24" s="181">
        <v>510000000</v>
      </c>
      <c r="J24" s="180"/>
      <c r="K24" s="184">
        <f>(H24/(A24*C24*D24*E24*F24))-1</f>
        <v>1.4046506164549024</v>
      </c>
      <c r="L24" s="185">
        <f>(I24/(A24*C24*D24*E24*G24))-1</f>
        <v>1.4866525268777884</v>
      </c>
    </row>
    <row r="25" spans="1:12" ht="15" thickBot="1" x14ac:dyDescent="0.35">
      <c r="A25" s="183">
        <v>40700000</v>
      </c>
      <c r="B25" s="187" t="s">
        <v>103</v>
      </c>
      <c r="C25" s="180">
        <v>1.1000000000000001</v>
      </c>
      <c r="D25" s="180">
        <v>1.2</v>
      </c>
      <c r="E25" s="180">
        <v>1.1000000000000001</v>
      </c>
      <c r="F25" s="180">
        <v>1.1000000000000001</v>
      </c>
      <c r="G25" s="180">
        <v>1.25</v>
      </c>
      <c r="H25" s="181">
        <v>434000000</v>
      </c>
      <c r="I25" s="181">
        <v>510000000</v>
      </c>
      <c r="J25" s="180"/>
      <c r="K25" s="184">
        <f>(H25/(A25*C25*D25*E25*F25))-1</f>
        <v>5.6763026943342476</v>
      </c>
      <c r="L25" s="185">
        <f>(I25/(A25*C25*D25*E25*G25))-1</f>
        <v>5.9039738461226055</v>
      </c>
    </row>
    <row r="26" spans="1:12" ht="15" thickBot="1" x14ac:dyDescent="0.35"/>
    <row r="27" spans="1:12" x14ac:dyDescent="0.3">
      <c r="A27" s="212" t="s">
        <v>101</v>
      </c>
      <c r="B27" s="213"/>
      <c r="C27" s="213"/>
      <c r="D27" s="213"/>
      <c r="E27" s="213"/>
      <c r="F27" s="213"/>
      <c r="G27" s="213"/>
      <c r="H27" s="213"/>
      <c r="I27" s="213"/>
      <c r="J27" s="213"/>
      <c r="K27" s="213"/>
      <c r="L27" s="214"/>
    </row>
    <row r="28" spans="1:12" x14ac:dyDescent="0.3">
      <c r="A28" s="182" t="s">
        <v>100</v>
      </c>
      <c r="B28" s="186"/>
      <c r="C28" s="178" t="s">
        <v>90</v>
      </c>
      <c r="D28" s="178" t="s">
        <v>91</v>
      </c>
      <c r="E28" s="178" t="s">
        <v>92</v>
      </c>
      <c r="F28" s="178" t="s">
        <v>93</v>
      </c>
      <c r="G28" s="178" t="s">
        <v>94</v>
      </c>
      <c r="H28" s="178" t="s">
        <v>95</v>
      </c>
      <c r="I28" s="178" t="s">
        <v>96</v>
      </c>
      <c r="J28" s="178"/>
      <c r="K28" s="178" t="s">
        <v>97</v>
      </c>
      <c r="L28" s="179" t="s">
        <v>98</v>
      </c>
    </row>
    <row r="29" spans="1:12" ht="15" thickBot="1" x14ac:dyDescent="0.35">
      <c r="A29" s="183">
        <v>122000000</v>
      </c>
      <c r="B29" s="187" t="s">
        <v>102</v>
      </c>
      <c r="C29" s="180">
        <v>1.1000000000000001</v>
      </c>
      <c r="D29" s="180">
        <v>1.2</v>
      </c>
      <c r="E29" s="180">
        <v>1.1000000000000001</v>
      </c>
      <c r="F29" s="180">
        <v>1.1000000000000001</v>
      </c>
      <c r="G29" s="180">
        <v>1.25</v>
      </c>
      <c r="H29" s="181">
        <v>434000000</v>
      </c>
      <c r="I29" s="181">
        <v>510000000</v>
      </c>
      <c r="J29" s="180"/>
      <c r="K29" s="184">
        <f>(H29/(A29*C29*D29*E29*F29))-1</f>
        <v>1.2272583578639664</v>
      </c>
      <c r="L29" s="184">
        <f>(I29/(A29*C29*D29*E29*G29))-1</f>
        <v>1.3032109470261481</v>
      </c>
    </row>
    <row r="30" spans="1:12" ht="15" thickBot="1" x14ac:dyDescent="0.35">
      <c r="A30" s="183">
        <v>89900000</v>
      </c>
      <c r="B30" s="187" t="s">
        <v>103</v>
      </c>
      <c r="C30" s="180">
        <v>1.1000000000000001</v>
      </c>
      <c r="D30" s="180">
        <v>1.2</v>
      </c>
      <c r="E30" s="180">
        <v>1.1000000000000001</v>
      </c>
      <c r="F30" s="180">
        <v>1.1000000000000001</v>
      </c>
      <c r="G30" s="180">
        <v>1.25</v>
      </c>
      <c r="H30" s="181">
        <v>434000000</v>
      </c>
      <c r="I30" s="181">
        <v>510000000</v>
      </c>
      <c r="J30" s="180"/>
      <c r="K30" s="184">
        <f>(H30/(A30*C30*D30*E30*F30))-1</f>
        <v>2.0225308082247375</v>
      </c>
      <c r="L30" s="184">
        <f>(I30/(A30*C30*D30*E30*G30))-1</f>
        <v>2.1256032873992217</v>
      </c>
    </row>
    <row r="31" spans="1:12" ht="15" thickBot="1" x14ac:dyDescent="0.35"/>
    <row r="32" spans="1:12" x14ac:dyDescent="0.3">
      <c r="A32" s="212" t="s">
        <v>101</v>
      </c>
      <c r="B32" s="213"/>
      <c r="C32" s="213"/>
      <c r="D32" s="213"/>
      <c r="E32" s="213"/>
      <c r="F32" s="213"/>
      <c r="G32" s="213"/>
      <c r="H32" s="213"/>
      <c r="I32" s="213"/>
      <c r="J32" s="213"/>
      <c r="K32" s="213"/>
      <c r="L32" s="214"/>
    </row>
    <row r="33" spans="1:12" x14ac:dyDescent="0.3">
      <c r="A33" s="182" t="s">
        <v>99</v>
      </c>
      <c r="B33" s="186"/>
      <c r="C33" s="178" t="s">
        <v>90</v>
      </c>
      <c r="D33" s="178" t="s">
        <v>91</v>
      </c>
      <c r="E33" s="178" t="s">
        <v>92</v>
      </c>
      <c r="F33" s="178" t="s">
        <v>93</v>
      </c>
      <c r="G33" s="178" t="s">
        <v>94</v>
      </c>
      <c r="H33" s="178" t="s">
        <v>95</v>
      </c>
      <c r="I33" s="178" t="s">
        <v>96</v>
      </c>
      <c r="J33" s="178"/>
      <c r="K33" s="178" t="s">
        <v>97</v>
      </c>
      <c r="L33" s="179" t="s">
        <v>98</v>
      </c>
    </row>
    <row r="34" spans="1:12" ht="15" thickBot="1" x14ac:dyDescent="0.35">
      <c r="A34" s="183">
        <v>122000000</v>
      </c>
      <c r="B34" s="187" t="s">
        <v>102</v>
      </c>
      <c r="C34" s="180">
        <v>1.1000000000000001</v>
      </c>
      <c r="D34" s="180">
        <v>1.2</v>
      </c>
      <c r="E34" s="180">
        <v>1.1000000000000001</v>
      </c>
      <c r="F34" s="180">
        <v>1.1000000000000001</v>
      </c>
      <c r="G34" s="180">
        <v>1.25</v>
      </c>
      <c r="H34" s="181">
        <v>434000000</v>
      </c>
      <c r="I34" s="181">
        <v>510000000</v>
      </c>
      <c r="J34" s="180"/>
      <c r="K34" s="184">
        <f>(H34/(A34*C34*D34*E34*F34))-1</f>
        <v>1.2272583578639664</v>
      </c>
      <c r="L34" s="185">
        <f>(I34/(A34*C34*D34*E34*G34))-1</f>
        <v>1.3032109470261481</v>
      </c>
    </row>
    <row r="35" spans="1:12" ht="15" thickBot="1" x14ac:dyDescent="0.35">
      <c r="A35" s="183">
        <v>58100000</v>
      </c>
      <c r="B35" s="187" t="s">
        <v>103</v>
      </c>
      <c r="C35" s="180">
        <v>1.1000000000000001</v>
      </c>
      <c r="D35" s="180">
        <v>1.2</v>
      </c>
      <c r="E35" s="180">
        <v>1.1000000000000001</v>
      </c>
      <c r="F35" s="180">
        <v>1.1000000000000001</v>
      </c>
      <c r="G35" s="180">
        <v>1.25</v>
      </c>
      <c r="H35" s="181">
        <v>434000000</v>
      </c>
      <c r="I35" s="181">
        <v>510000000</v>
      </c>
      <c r="J35" s="180"/>
      <c r="K35" s="184">
        <f>(H35/(A35*C35*D35*E35*F35))-1</f>
        <v>3.6768592023993785</v>
      </c>
      <c r="L35" s="185">
        <f>(I35/(A35*C35*D35*E35*G35))-1</f>
        <v>3.8363465669051653</v>
      </c>
    </row>
    <row r="38" spans="1:12" x14ac:dyDescent="0.3">
      <c r="A38" s="193" t="s">
        <v>117</v>
      </c>
      <c r="B38" s="193"/>
      <c r="C38" s="193"/>
      <c r="D38" s="193"/>
      <c r="E38" s="193"/>
      <c r="F38" s="193"/>
      <c r="G38" s="193"/>
      <c r="H38" s="193"/>
      <c r="I38" s="193"/>
      <c r="J38" s="193"/>
      <c r="K38" s="193"/>
      <c r="L38" s="193"/>
    </row>
    <row r="39" spans="1:12" ht="15" thickBot="1" x14ac:dyDescent="0.35"/>
    <row r="40" spans="1:12" x14ac:dyDescent="0.3">
      <c r="A40" s="212" t="s">
        <v>88</v>
      </c>
      <c r="B40" s="213"/>
      <c r="C40" s="213"/>
      <c r="D40" s="213"/>
      <c r="E40" s="213"/>
      <c r="F40" s="213"/>
      <c r="G40" s="213"/>
      <c r="H40" s="213"/>
      <c r="I40" s="213"/>
      <c r="J40" s="213"/>
      <c r="K40" s="213"/>
      <c r="L40" s="214"/>
    </row>
    <row r="41" spans="1:12" x14ac:dyDescent="0.3">
      <c r="A41" s="182" t="s">
        <v>89</v>
      </c>
      <c r="B41" s="186"/>
      <c r="C41" s="178" t="s">
        <v>90</v>
      </c>
      <c r="D41" s="178" t="s">
        <v>91</v>
      </c>
      <c r="E41" s="178" t="s">
        <v>92</v>
      </c>
      <c r="F41" s="178" t="s">
        <v>93</v>
      </c>
      <c r="G41" s="178" t="s">
        <v>94</v>
      </c>
      <c r="H41" s="178" t="s">
        <v>95</v>
      </c>
      <c r="I41" s="178" t="s">
        <v>96</v>
      </c>
      <c r="J41" s="178"/>
      <c r="K41" s="178" t="s">
        <v>97</v>
      </c>
      <c r="L41" s="179" t="s">
        <v>98</v>
      </c>
    </row>
    <row r="42" spans="1:12" ht="15" thickBot="1" x14ac:dyDescent="0.35">
      <c r="A42" s="183">
        <v>115000000</v>
      </c>
      <c r="B42" s="187" t="s">
        <v>102</v>
      </c>
      <c r="C42" s="180">
        <v>1.1000000000000001</v>
      </c>
      <c r="D42" s="180">
        <v>1.2</v>
      </c>
      <c r="E42" s="180">
        <v>1.1000000000000001</v>
      </c>
      <c r="F42" s="180">
        <v>1.1000000000000001</v>
      </c>
      <c r="G42" s="180">
        <v>1.25</v>
      </c>
      <c r="H42" s="181">
        <v>434000000</v>
      </c>
      <c r="I42" s="181">
        <v>510000000</v>
      </c>
      <c r="J42" s="180"/>
      <c r="K42" s="184">
        <f>(H42/(A42*C42*D42*E42*F42))-1</f>
        <v>1.3628306057339477</v>
      </c>
      <c r="L42" s="185">
        <f>(I42/(A42*C42*D42*E42*G42))-1</f>
        <v>1.4434063959755661</v>
      </c>
    </row>
    <row r="43" spans="1:12" ht="15" thickBot="1" x14ac:dyDescent="0.35">
      <c r="A43" s="183">
        <v>41600000</v>
      </c>
      <c r="B43" s="187" t="s">
        <v>103</v>
      </c>
      <c r="C43" s="180">
        <v>1.1000000000000001</v>
      </c>
      <c r="D43" s="180">
        <v>1.2</v>
      </c>
      <c r="E43" s="180">
        <v>1.1000000000000001</v>
      </c>
      <c r="F43" s="180">
        <v>1.1000000000000001</v>
      </c>
      <c r="G43" s="180">
        <v>1.25</v>
      </c>
      <c r="H43" s="181">
        <v>434000000</v>
      </c>
      <c r="I43" s="181">
        <v>510000000</v>
      </c>
      <c r="J43" s="180"/>
      <c r="K43" s="184">
        <f>(H43/(A43*C43*D43*E43*F43))-1</f>
        <v>5.5318634533510549</v>
      </c>
      <c r="L43" s="185">
        <f>(I43/(A43*C43*D43*E43*G43))-1</f>
        <v>5.7546090273362989</v>
      </c>
    </row>
    <row r="44" spans="1:12" ht="15" thickBot="1" x14ac:dyDescent="0.35"/>
    <row r="45" spans="1:12" x14ac:dyDescent="0.3">
      <c r="A45" s="212" t="s">
        <v>101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4"/>
    </row>
    <row r="46" spans="1:12" x14ac:dyDescent="0.3">
      <c r="A46" s="182" t="s">
        <v>100</v>
      </c>
      <c r="B46" s="186"/>
      <c r="C46" s="178" t="s">
        <v>90</v>
      </c>
      <c r="D46" s="178" t="s">
        <v>91</v>
      </c>
      <c r="E46" s="178" t="s">
        <v>92</v>
      </c>
      <c r="F46" s="178" t="s">
        <v>93</v>
      </c>
      <c r="G46" s="178" t="s">
        <v>94</v>
      </c>
      <c r="H46" s="178" t="s">
        <v>95</v>
      </c>
      <c r="I46" s="178" t="s">
        <v>96</v>
      </c>
      <c r="J46" s="178"/>
      <c r="K46" s="178" t="s">
        <v>97</v>
      </c>
      <c r="L46" s="179" t="s">
        <v>98</v>
      </c>
    </row>
    <row r="47" spans="1:12" ht="15" thickBot="1" x14ac:dyDescent="0.35">
      <c r="A47" s="183">
        <v>127000000</v>
      </c>
      <c r="B47" s="187" t="s">
        <v>102</v>
      </c>
      <c r="C47" s="180">
        <v>1.1000000000000001</v>
      </c>
      <c r="D47" s="180">
        <v>1.2</v>
      </c>
      <c r="E47" s="180">
        <v>1.1000000000000001</v>
      </c>
      <c r="F47" s="180">
        <v>1.1000000000000001</v>
      </c>
      <c r="G47" s="180">
        <v>1.25</v>
      </c>
      <c r="H47" s="181">
        <v>434000000</v>
      </c>
      <c r="I47" s="181">
        <v>510000000</v>
      </c>
      <c r="J47" s="180"/>
      <c r="K47" s="184">
        <f>(H47/(A47*C47*D47*E47*F47))-1</f>
        <v>1.1395710209401884</v>
      </c>
      <c r="L47" s="184">
        <f>(I47/(A47*C47*D47*E47*G47))-1</f>
        <v>1.2125333506865359</v>
      </c>
    </row>
    <row r="48" spans="1:12" ht="15" thickBot="1" x14ac:dyDescent="0.35">
      <c r="A48" s="183">
        <v>94000000</v>
      </c>
      <c r="B48" s="187" t="s">
        <v>103</v>
      </c>
      <c r="C48" s="180">
        <v>1.1000000000000001</v>
      </c>
      <c r="D48" s="180">
        <v>1.2</v>
      </c>
      <c r="E48" s="180">
        <v>1.1000000000000001</v>
      </c>
      <c r="F48" s="180">
        <v>1.1000000000000001</v>
      </c>
      <c r="G48" s="180">
        <v>1.25</v>
      </c>
      <c r="H48" s="181">
        <v>434000000</v>
      </c>
      <c r="I48" s="181">
        <v>510000000</v>
      </c>
      <c r="J48" s="180"/>
      <c r="K48" s="184">
        <f>(H48/(A48*C48*D48*E48*F48))-1</f>
        <v>1.8906970176532325</v>
      </c>
      <c r="L48" s="184">
        <f>(I48/(A48*C48*D48*E48*G48))-1</f>
        <v>1.9892737823105322</v>
      </c>
    </row>
    <row r="49" spans="1:12" ht="15" thickBot="1" x14ac:dyDescent="0.35"/>
    <row r="50" spans="1:12" x14ac:dyDescent="0.3">
      <c r="A50" s="212" t="s">
        <v>101</v>
      </c>
      <c r="B50" s="213"/>
      <c r="C50" s="213"/>
      <c r="D50" s="213"/>
      <c r="E50" s="213"/>
      <c r="F50" s="213"/>
      <c r="G50" s="213"/>
      <c r="H50" s="213"/>
      <c r="I50" s="213"/>
      <c r="J50" s="213"/>
      <c r="K50" s="213"/>
      <c r="L50" s="214"/>
    </row>
    <row r="51" spans="1:12" x14ac:dyDescent="0.3">
      <c r="A51" s="182" t="s">
        <v>99</v>
      </c>
      <c r="B51" s="186"/>
      <c r="C51" s="178" t="s">
        <v>90</v>
      </c>
      <c r="D51" s="178" t="s">
        <v>91</v>
      </c>
      <c r="E51" s="178" t="s">
        <v>92</v>
      </c>
      <c r="F51" s="178" t="s">
        <v>93</v>
      </c>
      <c r="G51" s="178" t="s">
        <v>94</v>
      </c>
      <c r="H51" s="178" t="s">
        <v>95</v>
      </c>
      <c r="I51" s="178" t="s">
        <v>96</v>
      </c>
      <c r="J51" s="178"/>
      <c r="K51" s="178" t="s">
        <v>97</v>
      </c>
      <c r="L51" s="179" t="s">
        <v>98</v>
      </c>
    </row>
    <row r="52" spans="1:12" ht="15" thickBot="1" x14ac:dyDescent="0.35">
      <c r="A52" s="183">
        <v>127000000</v>
      </c>
      <c r="B52" s="187" t="s">
        <v>102</v>
      </c>
      <c r="C52" s="180">
        <v>1.1000000000000001</v>
      </c>
      <c r="D52" s="180">
        <v>1.2</v>
      </c>
      <c r="E52" s="180">
        <v>1.1000000000000001</v>
      </c>
      <c r="F52" s="180">
        <v>1.1000000000000001</v>
      </c>
      <c r="G52" s="180">
        <v>1.25</v>
      </c>
      <c r="H52" s="181">
        <v>434000000</v>
      </c>
      <c r="I52" s="181">
        <v>510000000</v>
      </c>
      <c r="J52" s="180"/>
      <c r="K52" s="184">
        <f>(H52/(A52*C52*D52*E52*F52))-1</f>
        <v>1.1395710209401884</v>
      </c>
      <c r="L52" s="185">
        <f>(I52/(A52*C52*D52*E52*G52))-1</f>
        <v>1.2125333506865359</v>
      </c>
    </row>
    <row r="53" spans="1:12" ht="15" thickBot="1" x14ac:dyDescent="0.35">
      <c r="A53" s="183">
        <v>60900000</v>
      </c>
      <c r="B53" s="187" t="s">
        <v>103</v>
      </c>
      <c r="C53" s="180">
        <v>1.1000000000000001</v>
      </c>
      <c r="D53" s="180">
        <v>1.2</v>
      </c>
      <c r="E53" s="180">
        <v>1.1000000000000001</v>
      </c>
      <c r="F53" s="180">
        <v>1.1000000000000001</v>
      </c>
      <c r="G53" s="180">
        <v>1.25</v>
      </c>
      <c r="H53" s="181">
        <v>434000000</v>
      </c>
      <c r="I53" s="181">
        <v>510000000</v>
      </c>
      <c r="J53" s="180"/>
      <c r="K53" s="184">
        <f>(H53/(A53*C53*D53*E53*F53))-1</f>
        <v>3.4618311930936603</v>
      </c>
      <c r="L53" s="185">
        <f>(I53/(A53*C53*D53*E53*G53))-1</f>
        <v>3.613985805208376</v>
      </c>
    </row>
  </sheetData>
  <mergeCells count="9">
    <mergeCell ref="A40:L40"/>
    <mergeCell ref="A45:L45"/>
    <mergeCell ref="A50:L50"/>
    <mergeCell ref="A4:L4"/>
    <mergeCell ref="A9:L9"/>
    <mergeCell ref="A14:L14"/>
    <mergeCell ref="A22:L22"/>
    <mergeCell ref="A27:L27"/>
    <mergeCell ref="A32:L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99BC-EE76-4C42-A73D-AC4D7E6854EE}">
  <dimension ref="A1:AF28"/>
  <sheetViews>
    <sheetView zoomScaleNormal="100" workbookViewId="0">
      <selection activeCell="D19" sqref="D19"/>
    </sheetView>
  </sheetViews>
  <sheetFormatPr defaultRowHeight="14.4" x14ac:dyDescent="0.3"/>
  <cols>
    <col min="1" max="1" width="16" customWidth="1"/>
    <col min="2" max="2" width="2.6640625" customWidth="1"/>
    <col min="3" max="4" width="9.77734375" customWidth="1"/>
    <col min="5" max="5" width="0" hidden="1" customWidth="1"/>
    <col min="6" max="6" width="9.6640625" customWidth="1"/>
    <col min="7" max="7" width="2.6640625" customWidth="1"/>
    <col min="8" max="8" width="9.5546875" customWidth="1"/>
    <col min="10" max="10" width="0" hidden="1" customWidth="1"/>
    <col min="11" max="11" width="9.44140625" customWidth="1"/>
    <col min="13" max="13" width="11.5546875" bestFit="1" customWidth="1"/>
    <col min="14" max="14" width="0" hidden="1" customWidth="1"/>
    <col min="15" max="15" width="9.44140625" customWidth="1"/>
    <col min="16" max="16" width="2.77734375" customWidth="1"/>
    <col min="19" max="19" width="0" hidden="1" customWidth="1"/>
    <col min="20" max="20" width="9.33203125" customWidth="1"/>
    <col min="21" max="21" width="9" bestFit="1" customWidth="1"/>
    <col min="22" max="22" width="9.6640625" bestFit="1" customWidth="1"/>
    <col min="23" max="23" width="0" hidden="1" customWidth="1"/>
    <col min="24" max="24" width="9.21875" customWidth="1"/>
    <col min="25" max="32" width="0" hidden="1" customWidth="1"/>
  </cols>
  <sheetData>
    <row r="1" spans="1:32" ht="25.2" customHeight="1" x14ac:dyDescent="0.3">
      <c r="A1" s="222" t="s">
        <v>34</v>
      </c>
      <c r="C1" s="238" t="s">
        <v>45</v>
      </c>
      <c r="D1" s="239"/>
      <c r="E1" s="239"/>
      <c r="F1" s="240"/>
      <c r="H1" s="241" t="s">
        <v>46</v>
      </c>
      <c r="I1" s="242"/>
      <c r="J1" s="242"/>
      <c r="K1" s="243"/>
      <c r="L1" s="244" t="s">
        <v>48</v>
      </c>
      <c r="M1" s="245"/>
      <c r="N1" s="245"/>
      <c r="O1" s="246"/>
      <c r="Q1" s="247" t="s">
        <v>47</v>
      </c>
      <c r="R1" s="248"/>
      <c r="S1" s="248"/>
      <c r="T1" s="249"/>
      <c r="U1" s="250" t="s">
        <v>49</v>
      </c>
      <c r="V1" s="251"/>
      <c r="W1" s="251"/>
      <c r="X1" s="252"/>
      <c r="Y1" s="236" t="s">
        <v>70</v>
      </c>
      <c r="Z1" s="225"/>
      <c r="AA1" s="225"/>
      <c r="AB1" s="226"/>
      <c r="AC1" s="224" t="s">
        <v>71</v>
      </c>
      <c r="AD1" s="225"/>
      <c r="AE1" s="225"/>
      <c r="AF1" s="226"/>
    </row>
    <row r="2" spans="1:32" ht="15" thickBot="1" x14ac:dyDescent="0.35">
      <c r="A2" s="223"/>
      <c r="C2" s="52" t="s">
        <v>60</v>
      </c>
      <c r="D2" s="53" t="s">
        <v>52</v>
      </c>
      <c r="E2" s="53" t="s">
        <v>50</v>
      </c>
      <c r="F2" s="54" t="s">
        <v>51</v>
      </c>
      <c r="H2" s="55" t="s">
        <v>60</v>
      </c>
      <c r="I2" s="56" t="s">
        <v>52</v>
      </c>
      <c r="J2" s="56" t="s">
        <v>50</v>
      </c>
      <c r="K2" s="57" t="s">
        <v>51</v>
      </c>
      <c r="L2" s="58" t="s">
        <v>60</v>
      </c>
      <c r="M2" s="59" t="s">
        <v>64</v>
      </c>
      <c r="N2" s="59" t="s">
        <v>50</v>
      </c>
      <c r="O2" s="202" t="s">
        <v>65</v>
      </c>
      <c r="Q2" s="60" t="s">
        <v>60</v>
      </c>
      <c r="R2" s="61" t="s">
        <v>52</v>
      </c>
      <c r="S2" s="61" t="s">
        <v>50</v>
      </c>
      <c r="T2" s="62" t="s">
        <v>51</v>
      </c>
      <c r="U2" s="63" t="s">
        <v>60</v>
      </c>
      <c r="V2" s="64" t="s">
        <v>64</v>
      </c>
      <c r="W2" s="64" t="s">
        <v>50</v>
      </c>
      <c r="X2" s="71" t="s">
        <v>65</v>
      </c>
      <c r="Y2" s="237"/>
      <c r="Z2" s="228"/>
      <c r="AA2" s="228"/>
      <c r="AB2" s="229"/>
      <c r="AC2" s="227"/>
      <c r="AD2" s="228"/>
      <c r="AE2" s="228"/>
      <c r="AF2" s="229"/>
    </row>
    <row r="3" spans="1:32" x14ac:dyDescent="0.3">
      <c r="A3" s="196" t="s">
        <v>0</v>
      </c>
      <c r="C3" s="152">
        <v>9</v>
      </c>
      <c r="D3" s="112">
        <v>152.4</v>
      </c>
      <c r="E3" s="112"/>
      <c r="F3" s="113">
        <v>7.5350000000000001</v>
      </c>
      <c r="H3" s="153">
        <v>7</v>
      </c>
      <c r="I3" s="85">
        <v>136.44059999999999</v>
      </c>
      <c r="J3" s="85"/>
      <c r="K3" s="83">
        <v>6.6584499999999949</v>
      </c>
      <c r="L3" s="73" t="s">
        <v>59</v>
      </c>
      <c r="M3" s="91">
        <f t="shared" ref="M3:M11" si="0">(I3-D3)/D3*100</f>
        <v>-10.472047244094499</v>
      </c>
      <c r="N3" s="91"/>
      <c r="O3" s="203">
        <f t="shared" ref="O3:O11" si="1">(K3-F3)/F3*100</f>
        <v>-11.633045786330527</v>
      </c>
      <c r="Q3" s="154">
        <v>11</v>
      </c>
      <c r="R3" s="86">
        <v>103.1253</v>
      </c>
      <c r="S3" s="86"/>
      <c r="T3" s="84">
        <f>58.74398-11-39.325</f>
        <v>8.4189799999999977</v>
      </c>
      <c r="U3" s="78" t="s">
        <v>59</v>
      </c>
      <c r="V3" s="92">
        <f t="shared" ref="V3:V9" si="2">(R3-D3)/D3*100</f>
        <v>-32.332480314960641</v>
      </c>
      <c r="W3" s="92"/>
      <c r="X3" s="93">
        <f t="shared" ref="X3:X9" si="3">(T3-F3)/F3*100</f>
        <v>11.731652289316489</v>
      </c>
      <c r="Y3" s="221"/>
      <c r="Z3" s="219"/>
      <c r="AA3" s="219"/>
      <c r="AB3" s="220"/>
      <c r="AC3" s="218"/>
      <c r="AD3" s="219"/>
      <c r="AE3" s="219"/>
      <c r="AF3" s="220"/>
    </row>
    <row r="4" spans="1:32" x14ac:dyDescent="0.3">
      <c r="A4" s="197" t="s">
        <v>6</v>
      </c>
      <c r="C4" s="116" t="s">
        <v>61</v>
      </c>
      <c r="D4" s="117">
        <v>152.4</v>
      </c>
      <c r="E4" s="117"/>
      <c r="F4" s="118">
        <v>7.5350000000000001</v>
      </c>
      <c r="H4" s="119" t="s">
        <v>62</v>
      </c>
      <c r="I4" s="120"/>
      <c r="J4" s="120"/>
      <c r="K4" s="121"/>
      <c r="L4" s="122" t="s">
        <v>59</v>
      </c>
      <c r="M4" s="123">
        <f t="shared" si="0"/>
        <v>-100</v>
      </c>
      <c r="N4" s="123"/>
      <c r="O4" s="204">
        <f t="shared" si="1"/>
        <v>-100</v>
      </c>
      <c r="Q4" s="124" t="s">
        <v>28</v>
      </c>
      <c r="R4" s="125"/>
      <c r="S4" s="125"/>
      <c r="T4" s="126"/>
      <c r="U4" s="94" t="s">
        <v>59</v>
      </c>
      <c r="V4" s="95">
        <f t="shared" si="2"/>
        <v>-100</v>
      </c>
      <c r="W4" s="95"/>
      <c r="X4" s="96">
        <f t="shared" si="3"/>
        <v>-100</v>
      </c>
      <c r="Y4" s="221"/>
      <c r="Z4" s="219"/>
      <c r="AA4" s="219"/>
      <c r="AB4" s="220"/>
      <c r="AC4" s="218"/>
      <c r="AD4" s="219"/>
      <c r="AE4" s="219"/>
      <c r="AF4" s="220"/>
    </row>
    <row r="5" spans="1:32" ht="28.8" x14ac:dyDescent="0.3">
      <c r="A5" s="198" t="s">
        <v>36</v>
      </c>
      <c r="C5" s="127" t="s">
        <v>10</v>
      </c>
      <c r="D5" s="128">
        <v>152.4</v>
      </c>
      <c r="E5" s="128"/>
      <c r="F5" s="129">
        <v>7.5350000000000001</v>
      </c>
      <c r="H5" s="130" t="s">
        <v>11</v>
      </c>
      <c r="I5" s="105">
        <v>118.15219999999999</v>
      </c>
      <c r="J5" s="105"/>
      <c r="K5" s="106">
        <f>55.61851-39.325-11</f>
        <v>5.2935099999999977</v>
      </c>
      <c r="L5" s="88" t="s">
        <v>59</v>
      </c>
      <c r="M5" s="88">
        <f t="shared" si="0"/>
        <v>-22.472309711286094</v>
      </c>
      <c r="N5" s="88"/>
      <c r="O5" s="87">
        <f t="shared" si="1"/>
        <v>-29.747710683477141</v>
      </c>
      <c r="Q5" s="131" t="s">
        <v>66</v>
      </c>
      <c r="R5" s="107">
        <v>111.4635</v>
      </c>
      <c r="S5" s="107"/>
      <c r="T5" s="108">
        <f>55.45814-39.325-11</f>
        <v>5.1331399999999974</v>
      </c>
      <c r="U5" s="80" t="s">
        <v>59</v>
      </c>
      <c r="V5" s="97">
        <f t="shared" si="2"/>
        <v>-26.861220472440948</v>
      </c>
      <c r="W5" s="97"/>
      <c r="X5" s="98">
        <f t="shared" si="3"/>
        <v>-31.876045122760488</v>
      </c>
      <c r="Y5" s="221"/>
      <c r="Z5" s="219"/>
      <c r="AA5" s="219"/>
      <c r="AB5" s="220"/>
      <c r="AC5" s="218"/>
      <c r="AD5" s="219"/>
      <c r="AE5" s="219"/>
      <c r="AF5" s="220"/>
    </row>
    <row r="6" spans="1:32" x14ac:dyDescent="0.3">
      <c r="A6" s="198" t="s">
        <v>35</v>
      </c>
      <c r="C6" s="132">
        <v>3</v>
      </c>
      <c r="D6" s="133">
        <v>152.4</v>
      </c>
      <c r="E6" s="133"/>
      <c r="F6" s="134">
        <v>7.5350000000000001</v>
      </c>
      <c r="H6" s="75">
        <v>2</v>
      </c>
      <c r="I6" s="88">
        <v>142.39420000000001</v>
      </c>
      <c r="J6" s="88"/>
      <c r="K6" s="87">
        <f>57.29672-39.325-11</f>
        <v>6.9717199999999977</v>
      </c>
      <c r="L6" s="72">
        <f>(H6-C6)/C6*100</f>
        <v>-33.333333333333329</v>
      </c>
      <c r="M6" s="72">
        <f t="shared" si="0"/>
        <v>-6.5654855643044572</v>
      </c>
      <c r="N6" s="72"/>
      <c r="O6" s="205">
        <f t="shared" si="1"/>
        <v>-7.4755142667551748</v>
      </c>
      <c r="Q6" s="80">
        <v>4</v>
      </c>
      <c r="R6" s="97">
        <v>162.0814</v>
      </c>
      <c r="S6" s="97"/>
      <c r="T6" s="98">
        <f>58.43072-39.325-11</f>
        <v>8.105719999999998</v>
      </c>
      <c r="U6" s="79">
        <f>(Q6-C6)/C6*100</f>
        <v>33.333333333333329</v>
      </c>
      <c r="V6" s="77">
        <f t="shared" si="2"/>
        <v>6.3526246719160078</v>
      </c>
      <c r="W6" s="77"/>
      <c r="X6" s="99">
        <f t="shared" si="3"/>
        <v>7.5742534837425071</v>
      </c>
      <c r="Y6" s="221"/>
      <c r="Z6" s="219"/>
      <c r="AA6" s="219"/>
      <c r="AB6" s="220"/>
      <c r="AC6" s="218"/>
      <c r="AD6" s="219"/>
      <c r="AE6" s="219"/>
      <c r="AF6" s="220"/>
    </row>
    <row r="7" spans="1:32" ht="28.8" x14ac:dyDescent="0.3">
      <c r="A7" s="198" t="s">
        <v>67</v>
      </c>
      <c r="C7" s="127">
        <v>13</v>
      </c>
      <c r="D7" s="112">
        <v>152.4</v>
      </c>
      <c r="E7" s="112"/>
      <c r="F7" s="113">
        <v>7.5350000000000001</v>
      </c>
      <c r="H7" s="114">
        <v>7</v>
      </c>
      <c r="I7" s="85">
        <v>121.39</v>
      </c>
      <c r="J7" s="85"/>
      <c r="K7" s="83">
        <v>5.5069999999999997</v>
      </c>
      <c r="L7" s="73">
        <f>(H7-C7)/C7*100</f>
        <v>-46.153846153846153</v>
      </c>
      <c r="M7" s="91">
        <f t="shared" si="0"/>
        <v>-20.347769028871394</v>
      </c>
      <c r="N7" s="91"/>
      <c r="O7" s="203">
        <f t="shared" si="1"/>
        <v>-26.914399469144001</v>
      </c>
      <c r="Q7" s="115">
        <v>15</v>
      </c>
      <c r="R7" s="86">
        <v>160.82470000000001</v>
      </c>
      <c r="S7" s="86"/>
      <c r="T7" s="84">
        <f>58.54084-39.325-11</f>
        <v>8.21584</v>
      </c>
      <c r="U7" s="78">
        <f>(Q7-C7)/C7*100</f>
        <v>15.384615384615385</v>
      </c>
      <c r="V7" s="92">
        <f t="shared" si="2"/>
        <v>5.5280183727034133</v>
      </c>
      <c r="W7" s="92"/>
      <c r="X7" s="98">
        <f t="shared" si="3"/>
        <v>9.0357000663569984</v>
      </c>
      <c r="Y7" s="221"/>
      <c r="Z7" s="219"/>
      <c r="AA7" s="219"/>
      <c r="AB7" s="220"/>
      <c r="AC7" s="218"/>
      <c r="AD7" s="219"/>
      <c r="AE7" s="219"/>
      <c r="AF7" s="220"/>
    </row>
    <row r="8" spans="1:32" ht="28.8" x14ac:dyDescent="0.3">
      <c r="A8" s="198" t="s">
        <v>68</v>
      </c>
      <c r="C8" s="127">
        <v>15</v>
      </c>
      <c r="D8" s="135">
        <v>152.4</v>
      </c>
      <c r="E8" s="135"/>
      <c r="F8" s="136">
        <v>7.5350000000000001</v>
      </c>
      <c r="H8" s="130">
        <v>9.5</v>
      </c>
      <c r="I8" s="105">
        <v>151.1798</v>
      </c>
      <c r="J8" s="105"/>
      <c r="K8" s="106">
        <f>57.33704-39.325-11</f>
        <v>7.0120399999999989</v>
      </c>
      <c r="L8" s="75">
        <f>(H8-C8)/C8*100</f>
        <v>-36.666666666666664</v>
      </c>
      <c r="M8" s="88">
        <f t="shared" si="0"/>
        <v>-0.80065616797900618</v>
      </c>
      <c r="N8" s="88"/>
      <c r="O8" s="87">
        <f t="shared" si="1"/>
        <v>-6.9404114134041297</v>
      </c>
      <c r="Q8" s="131">
        <v>17</v>
      </c>
      <c r="R8" s="107">
        <v>152.80760000000001</v>
      </c>
      <c r="S8" s="107"/>
      <c r="T8" s="108">
        <f>58.05524-39.325-11</f>
        <v>7.7302399999999949</v>
      </c>
      <c r="U8" s="80">
        <f>(Q8-C8)/C8*100</f>
        <v>13.333333333333334</v>
      </c>
      <c r="V8" s="97">
        <f t="shared" si="2"/>
        <v>0.26745406824147122</v>
      </c>
      <c r="W8" s="97"/>
      <c r="X8" s="98">
        <f t="shared" si="3"/>
        <v>2.5911081619110119</v>
      </c>
      <c r="Y8" s="221"/>
      <c r="Z8" s="219"/>
      <c r="AA8" s="219"/>
      <c r="AB8" s="220"/>
      <c r="AC8" s="218"/>
      <c r="AD8" s="219"/>
      <c r="AE8" s="219"/>
      <c r="AF8" s="220"/>
    </row>
    <row r="9" spans="1:32" x14ac:dyDescent="0.3">
      <c r="A9" s="199" t="s">
        <v>75</v>
      </c>
      <c r="C9" s="132">
        <v>19</v>
      </c>
      <c r="D9" s="133">
        <v>152.4</v>
      </c>
      <c r="E9" s="133"/>
      <c r="F9" s="134">
        <v>7.5350000000000001</v>
      </c>
      <c r="H9" s="75">
        <v>13</v>
      </c>
      <c r="I9" s="88">
        <v>103.0834</v>
      </c>
      <c r="J9" s="88"/>
      <c r="K9" s="87">
        <f>56.02023-39.325-11</f>
        <v>5.6952299999999951</v>
      </c>
      <c r="L9" s="74">
        <f>(H9-C9)/C9*100</f>
        <v>-31.578947368421051</v>
      </c>
      <c r="M9" s="72">
        <f t="shared" si="0"/>
        <v>-32.359973753280848</v>
      </c>
      <c r="N9" s="72"/>
      <c r="O9" s="205">
        <f t="shared" si="1"/>
        <v>-24.416323822163307</v>
      </c>
      <c r="Q9" s="137">
        <v>17</v>
      </c>
      <c r="R9" s="90">
        <v>136.13589999999999</v>
      </c>
      <c r="S9" s="90"/>
      <c r="T9" s="89">
        <f>57.24922-39.325-11</f>
        <v>6.9242199999999983</v>
      </c>
      <c r="U9" s="81">
        <f>(Q9-C9)/C9*100</f>
        <v>-10.526315789473683</v>
      </c>
      <c r="V9" s="100">
        <f t="shared" si="2"/>
        <v>-10.671981627296596</v>
      </c>
      <c r="W9" s="100"/>
      <c r="X9" s="101">
        <f t="shared" si="3"/>
        <v>-8.1059057730590833</v>
      </c>
      <c r="Y9" s="221"/>
      <c r="Z9" s="219"/>
      <c r="AA9" s="219"/>
      <c r="AB9" s="220"/>
      <c r="AC9" s="218"/>
      <c r="AD9" s="219"/>
      <c r="AE9" s="219"/>
      <c r="AF9" s="220"/>
    </row>
    <row r="10" spans="1:32" x14ac:dyDescent="0.3">
      <c r="A10" s="200" t="s">
        <v>63</v>
      </c>
      <c r="C10" s="151">
        <v>123</v>
      </c>
      <c r="D10" s="138">
        <v>152.4</v>
      </c>
      <c r="E10" s="138"/>
      <c r="F10" s="139">
        <v>7.5350000000000001</v>
      </c>
      <c r="H10" s="150">
        <v>123456</v>
      </c>
      <c r="I10" s="109">
        <v>189.14449999999999</v>
      </c>
      <c r="J10" s="109"/>
      <c r="K10" s="110">
        <f>57.86372-39.325-11</f>
        <v>7.5387199999999979</v>
      </c>
      <c r="L10" s="76" t="s">
        <v>59</v>
      </c>
      <c r="M10" s="140">
        <f t="shared" si="0"/>
        <v>24.110564304461935</v>
      </c>
      <c r="N10" s="140"/>
      <c r="O10" s="206">
        <f t="shared" si="1"/>
        <v>4.9369608493665888E-2</v>
      </c>
      <c r="Q10" s="131" t="s">
        <v>59</v>
      </c>
      <c r="R10" s="107" t="s">
        <v>59</v>
      </c>
      <c r="S10" s="107" t="s">
        <v>59</v>
      </c>
      <c r="T10" s="108" t="s">
        <v>59</v>
      </c>
      <c r="U10" s="80" t="s">
        <v>59</v>
      </c>
      <c r="V10" s="97" t="s">
        <v>59</v>
      </c>
      <c r="W10" s="97"/>
      <c r="X10" s="98" t="s">
        <v>59</v>
      </c>
      <c r="Y10" s="68"/>
      <c r="Z10" s="68"/>
      <c r="AA10" s="68"/>
      <c r="AB10" s="69"/>
      <c r="AC10" s="67"/>
      <c r="AD10" s="68"/>
      <c r="AE10" s="68"/>
      <c r="AF10" s="69"/>
    </row>
    <row r="11" spans="1:32" ht="15" thickBot="1" x14ac:dyDescent="0.35">
      <c r="A11" s="201" t="s">
        <v>53</v>
      </c>
      <c r="C11" s="141">
        <v>8</v>
      </c>
      <c r="D11" s="142">
        <v>152.4</v>
      </c>
      <c r="E11" s="142"/>
      <c r="F11" s="143">
        <v>7.5350000000000001</v>
      </c>
      <c r="H11" s="144">
        <v>12</v>
      </c>
      <c r="I11" s="145">
        <v>167.1</v>
      </c>
      <c r="J11" s="145"/>
      <c r="K11" s="146">
        <v>7.5350000000000001</v>
      </c>
      <c r="L11" s="147">
        <v>0.5</v>
      </c>
      <c r="M11" s="70">
        <f t="shared" si="0"/>
        <v>9.6456692913385744</v>
      </c>
      <c r="N11" s="70"/>
      <c r="O11" s="207">
        <f t="shared" si="1"/>
        <v>0</v>
      </c>
      <c r="Q11" s="148" t="s">
        <v>59</v>
      </c>
      <c r="R11" s="149" t="s">
        <v>59</v>
      </c>
      <c r="S11" s="149"/>
      <c r="T11" s="149" t="s">
        <v>59</v>
      </c>
      <c r="U11" s="102" t="s">
        <v>59</v>
      </c>
      <c r="V11" s="103" t="s">
        <v>59</v>
      </c>
      <c r="W11" s="103"/>
      <c r="X11" s="104" t="s">
        <v>59</v>
      </c>
      <c r="Y11" s="216" t="s">
        <v>69</v>
      </c>
      <c r="Z11" s="216"/>
      <c r="AA11" s="216"/>
      <c r="AB11" s="217"/>
      <c r="AC11" s="215"/>
      <c r="AD11" s="216"/>
      <c r="AE11" s="216"/>
      <c r="AF11" s="217"/>
    </row>
    <row r="12" spans="1:32" x14ac:dyDescent="0.3">
      <c r="A12" s="82" t="s">
        <v>72</v>
      </c>
      <c r="C12" s="82" t="s">
        <v>73</v>
      </c>
      <c r="D12" s="48"/>
      <c r="E12" s="48"/>
      <c r="F12" s="48"/>
      <c r="H12" s="48"/>
      <c r="I12" s="48"/>
      <c r="J12" s="48"/>
      <c r="K12" s="48"/>
      <c r="L12" s="48"/>
      <c r="M12" s="48"/>
      <c r="N12" s="48"/>
      <c r="O12" s="48"/>
    </row>
    <row r="13" spans="1:32" ht="25.8" x14ac:dyDescent="0.5">
      <c r="J13" s="66" t="s">
        <v>76</v>
      </c>
    </row>
    <row r="15" spans="1:32" x14ac:dyDescent="0.3">
      <c r="A15" s="194" t="s">
        <v>34</v>
      </c>
      <c r="B15" s="208"/>
      <c r="C15" s="234" t="s">
        <v>54</v>
      </c>
      <c r="D15" s="234"/>
      <c r="E15" s="235"/>
      <c r="J15" s="49"/>
    </row>
    <row r="16" spans="1:32" x14ac:dyDescent="0.3">
      <c r="A16" s="209" t="s">
        <v>52</v>
      </c>
      <c r="B16" s="210"/>
      <c r="C16" s="230" t="s">
        <v>57</v>
      </c>
      <c r="D16" s="230"/>
      <c r="E16" s="231"/>
      <c r="I16" s="50"/>
      <c r="J16" s="51"/>
    </row>
    <row r="17" spans="1:24" x14ac:dyDescent="0.3">
      <c r="A17" s="195" t="s">
        <v>55</v>
      </c>
      <c r="B17" s="211"/>
      <c r="C17" s="232" t="s">
        <v>56</v>
      </c>
      <c r="D17" s="232"/>
      <c r="E17" s="233"/>
      <c r="H17" t="s">
        <v>58</v>
      </c>
      <c r="I17" s="65"/>
    </row>
    <row r="21" spans="1:24" x14ac:dyDescent="0.3">
      <c r="A21" t="s">
        <v>37</v>
      </c>
    </row>
    <row r="22" spans="1:24" x14ac:dyDescent="0.3">
      <c r="A22" t="s">
        <v>38</v>
      </c>
    </row>
    <row r="23" spans="1:24" x14ac:dyDescent="0.3">
      <c r="A23" t="s">
        <v>39</v>
      </c>
      <c r="X23" s="155"/>
    </row>
    <row r="24" spans="1:24" x14ac:dyDescent="0.3">
      <c r="A24" t="s">
        <v>40</v>
      </c>
      <c r="X24" s="155"/>
    </row>
    <row r="25" spans="1:24" x14ac:dyDescent="0.3">
      <c r="A25" t="s">
        <v>41</v>
      </c>
      <c r="X25" s="155"/>
    </row>
    <row r="26" spans="1:24" x14ac:dyDescent="0.3">
      <c r="A26" t="s">
        <v>42</v>
      </c>
      <c r="X26" s="155"/>
    </row>
    <row r="27" spans="1:24" x14ac:dyDescent="0.3">
      <c r="A27" t="s">
        <v>43</v>
      </c>
    </row>
    <row r="28" spans="1:24" x14ac:dyDescent="0.3">
      <c r="A28" t="s">
        <v>44</v>
      </c>
    </row>
  </sheetData>
  <mergeCells count="27">
    <mergeCell ref="Y11:AB11"/>
    <mergeCell ref="C16:E16"/>
    <mergeCell ref="C17:E17"/>
    <mergeCell ref="C15:E15"/>
    <mergeCell ref="Y1:AB2"/>
    <mergeCell ref="Y3:AB3"/>
    <mergeCell ref="Y4:AB4"/>
    <mergeCell ref="Y5:AB5"/>
    <mergeCell ref="Y6:AB6"/>
    <mergeCell ref="Y7:AB7"/>
    <mergeCell ref="C1:F1"/>
    <mergeCell ref="H1:K1"/>
    <mergeCell ref="L1:O1"/>
    <mergeCell ref="Q1:T1"/>
    <mergeCell ref="U1:X1"/>
    <mergeCell ref="Y8:AB8"/>
    <mergeCell ref="Y9:AB9"/>
    <mergeCell ref="A1:A2"/>
    <mergeCell ref="AC1:AF2"/>
    <mergeCell ref="AC3:AF3"/>
    <mergeCell ref="AC4:AF4"/>
    <mergeCell ref="AC5:AF5"/>
    <mergeCell ref="AC11:AF11"/>
    <mergeCell ref="AC6:AF6"/>
    <mergeCell ref="AC7:AF7"/>
    <mergeCell ref="AC8:AF8"/>
    <mergeCell ref="AC9:AF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5ae091c-4d86-42b7-bd6d-05a6d5850206">
      <UserInfo>
        <DisplayName>Integrantes de la CURSO 1º MUSE</DisplayName>
        <AccountId>16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172B7A065CA14588F69A7125C5BD0C" ma:contentTypeVersion="4" ma:contentTypeDescription="Crear nuevo documento." ma:contentTypeScope="" ma:versionID="c347a13695a8e345f3a646912ba294d8">
  <xsd:schema xmlns:xsd="http://www.w3.org/2001/XMLSchema" xmlns:xs="http://www.w3.org/2001/XMLSchema" xmlns:p="http://schemas.microsoft.com/office/2006/metadata/properties" xmlns:ns2="e396dde7-6e29-4e2b-9948-8bd66cb2bb47" xmlns:ns3="c5ae091c-4d86-42b7-bd6d-05a6d5850206" targetNamespace="http://schemas.microsoft.com/office/2006/metadata/properties" ma:root="true" ma:fieldsID="c01a5560f28fea09b4ea7e239530bc69" ns2:_="" ns3:_="">
    <xsd:import namespace="e396dde7-6e29-4e2b-9948-8bd66cb2bb47"/>
    <xsd:import namespace="c5ae091c-4d86-42b7-bd6d-05a6d58502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96dde7-6e29-4e2b-9948-8bd66cb2bb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e091c-4d86-42b7-bd6d-05a6d58502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54CB81-BDC2-4F30-B8AA-8FF202FE48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F2DDC3-8EF2-4F40-AEC5-CBD2E661EA55}">
  <ds:schemaRefs>
    <ds:schemaRef ds:uri="http://schemas.microsoft.com/office/2006/metadata/properties"/>
    <ds:schemaRef ds:uri="http://schemas.microsoft.com/office/infopath/2007/PartnerControls"/>
    <ds:schemaRef ds:uri="c5ae091c-4d86-42b7-bd6d-05a6d5850206"/>
  </ds:schemaRefs>
</ds:datastoreItem>
</file>

<file path=customXml/itemProps3.xml><?xml version="1.0" encoding="utf-8"?>
<ds:datastoreItem xmlns:ds="http://schemas.openxmlformats.org/officeDocument/2006/customXml" ds:itemID="{427DAEE4-79A2-4E1E-ADBA-A982983815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96dde7-6e29-4e2b-9948-8bd66cb2bb47"/>
    <ds:schemaRef ds:uri="c5ae091c-4d86-42b7-bd6d-05a6d58502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It_Bandeja Inf</vt:lpstr>
      <vt:lpstr>Calculo MOS stress</vt:lpstr>
      <vt:lpstr>MOS stress 9rig_I_Al7075</vt:lpstr>
      <vt:lpstr>MOS stress 9rig_T_Al7075</vt:lpstr>
      <vt:lpstr>MOS stress 9rig_I_Ti6AI4V</vt:lpstr>
      <vt:lpstr>Analisis de Sensibilidad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Diego Mataix Caballero</cp:lastModifiedBy>
  <dcterms:created xsi:type="dcterms:W3CDTF">2015-06-05T18:19:34Z</dcterms:created>
  <dcterms:modified xsi:type="dcterms:W3CDTF">2021-05-07T09:39:11Z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0x0101001E172B7A065CA14588F69A7125C5BD0C</vt:lpwstr>
  </property>
</Properties>
</file>