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diego\Documents\MEng Space Systems (Local)\2. EUE\Micro-Satellite Design &amp; Analysis\MicroSat\"/>
    </mc:Choice>
  </mc:AlternateContent>
  <xr:revisionPtr revIDLastSave="0" documentId="13_ncr:1_{BAD81464-CD91-4AB1-AE1B-604028AAF6AF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It_Bandeja Inf" sheetId="1" r:id="rId1"/>
    <sheet name="Analisis de Sensibilidad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1" l="1"/>
  <c r="Q5" i="2"/>
  <c r="U5" i="2" s="1"/>
  <c r="I5" i="2"/>
  <c r="M5" i="2" s="1"/>
  <c r="I10" i="2"/>
  <c r="Q8" i="2"/>
  <c r="U8" i="2" s="1"/>
  <c r="I8" i="2"/>
  <c r="Q6" i="2"/>
  <c r="I6" i="2"/>
  <c r="Q9" i="2"/>
  <c r="I9" i="2"/>
  <c r="M9" i="2" s="1"/>
  <c r="Q7" i="2"/>
  <c r="L11" i="1"/>
  <c r="Q3" i="2"/>
  <c r="U3" i="2" s="1"/>
  <c r="L23" i="1"/>
  <c r="L30" i="1"/>
  <c r="L32" i="1"/>
  <c r="S3" i="2"/>
  <c r="K3" i="2"/>
  <c r="R7" i="2"/>
  <c r="R8" i="2"/>
  <c r="R9" i="2"/>
  <c r="R6" i="2"/>
  <c r="S4" i="2"/>
  <c r="U4" i="2"/>
  <c r="U6" i="2"/>
  <c r="U7" i="2"/>
  <c r="U9" i="2"/>
  <c r="S5" i="2"/>
  <c r="S6" i="2"/>
  <c r="S7" i="2"/>
  <c r="S8" i="2"/>
  <c r="S9" i="2"/>
  <c r="J7" i="2"/>
  <c r="J8" i="2"/>
  <c r="J9" i="2"/>
  <c r="J6" i="2"/>
  <c r="M4" i="2"/>
  <c r="M6" i="2"/>
  <c r="M7" i="2"/>
  <c r="M8" i="2"/>
  <c r="M10" i="2"/>
  <c r="M11" i="2"/>
  <c r="K5" i="2"/>
  <c r="K6" i="2"/>
  <c r="K7" i="2"/>
  <c r="K8" i="2"/>
  <c r="K9" i="2"/>
  <c r="K10" i="2"/>
  <c r="K11" i="2"/>
  <c r="K4" i="2"/>
  <c r="L15" i="1"/>
  <c r="L3" i="1"/>
  <c r="L17" i="1"/>
  <c r="L14" i="1"/>
  <c r="L13" i="1"/>
  <c r="L12" i="1"/>
  <c r="L10" i="1"/>
  <c r="L9" i="1"/>
  <c r="L33" i="1"/>
  <c r="L34" i="1"/>
  <c r="L25" i="1"/>
  <c r="L22" i="1"/>
  <c r="L24" i="1"/>
  <c r="L19" i="1"/>
  <c r="L6" i="1"/>
  <c r="L2" i="1"/>
  <c r="M3" i="2" l="1"/>
</calcChain>
</file>

<file path=xl/sharedStrings.xml><?xml version="1.0" encoding="utf-8"?>
<sst xmlns="http://schemas.openxmlformats.org/spreadsheetml/2006/main" count="262" uniqueCount="84">
  <si>
    <t>Nº rigidizadores</t>
  </si>
  <si>
    <t>f0 (Hz)</t>
  </si>
  <si>
    <t>Rigidizador int</t>
  </si>
  <si>
    <t>Rigidizador ext</t>
  </si>
  <si>
    <t>Masa (kg)</t>
  </si>
  <si>
    <t>Iteraciones</t>
  </si>
  <si>
    <t>Material</t>
  </si>
  <si>
    <t>Al-7075-T6</t>
  </si>
  <si>
    <t>Espesor (mm)</t>
  </si>
  <si>
    <t>Sección Rigid int</t>
  </si>
  <si>
    <t>Rect</t>
  </si>
  <si>
    <t>I</t>
  </si>
  <si>
    <t>13x5mm</t>
  </si>
  <si>
    <t>13x9.5mm</t>
  </si>
  <si>
    <t>Masa bandeja (kg)</t>
  </si>
  <si>
    <t>13x13mm</t>
  </si>
  <si>
    <t>19x15mm</t>
  </si>
  <si>
    <t>19x13mm</t>
  </si>
  <si>
    <t>15x13mm</t>
  </si>
  <si>
    <t>19x17mm</t>
  </si>
  <si>
    <t>19x19mm</t>
  </si>
  <si>
    <t>17x9.5mm</t>
  </si>
  <si>
    <t>17x13mm</t>
  </si>
  <si>
    <t>17x11mm</t>
  </si>
  <si>
    <t>17x15mm</t>
  </si>
  <si>
    <t>19x11mm</t>
  </si>
  <si>
    <t>17x17mm</t>
  </si>
  <si>
    <t>19x9.5mm</t>
  </si>
  <si>
    <t>Ti6Al4V</t>
  </si>
  <si>
    <t>CBUSH (number)</t>
  </si>
  <si>
    <t>Posición RBE2 Mequip</t>
  </si>
  <si>
    <t>Standard</t>
  </si>
  <si>
    <t>Alejado</t>
  </si>
  <si>
    <t>RBE2 restricted DOF</t>
  </si>
  <si>
    <t>Variable</t>
  </si>
  <si>
    <t>Espesor bandeja</t>
  </si>
  <si>
    <t>Sección rigidizadores int</t>
  </si>
  <si>
    <t>Los valores de masa que me comentas son altos (en el UPMSat-2 eran de</t>
  </si>
  <si>
    <t>&gt; 3 kg), así que conviene buscar formas de conseguir reducir esa masa.</t>
  </si>
  <si>
    <t>&gt; Te recomiendo que hagas un análisis de sensibilidad, variando cada vez</t>
  </si>
  <si>
    <t>&gt; uno de los parámetros y cuantificar cómo han variado la masa y los</t>
  </si>
  <si>
    <t>&gt; resultados (frecuencias o tensiones máximas). De esa forma, puedes</t>
  </si>
  <si>
    <t>&gt; hacer una comparativa entre los diferentes parámetros para decidir</t>
  </si>
  <si>
    <t>&gt; cuál merece la pena variar más para conseguir minimizar la masa y</t>
  </si>
  <si>
    <t>&gt; cumplir los requisitos estructurales.</t>
  </si>
  <si>
    <t>Iteración Referencia</t>
  </si>
  <si>
    <t>Iteración 1</t>
  </si>
  <si>
    <t>Iteración 2</t>
  </si>
  <si>
    <t>% Change itref-it1</t>
  </si>
  <si>
    <t>% Change itref-it2</t>
  </si>
  <si>
    <t>MoS</t>
  </si>
  <si>
    <t>Mass [kg]</t>
  </si>
  <si>
    <t>fn [Hz]</t>
  </si>
  <si>
    <t>Elem. CBUSH</t>
  </si>
  <si>
    <t>Requirements</t>
  </si>
  <si>
    <t>MoS_vonmisses</t>
  </si>
  <si>
    <t>0&lt;=MoS&lt;=0.5</t>
  </si>
  <si>
    <t>150&lt;=fn &lt;=175</t>
  </si>
  <si>
    <t xml:space="preserve"> </t>
  </si>
  <si>
    <t>-</t>
  </si>
  <si>
    <t>It</t>
  </si>
  <si>
    <t>Al-7075 T6</t>
  </si>
  <si>
    <t>CFRP</t>
  </si>
  <si>
    <t>DOF RBE2</t>
  </si>
  <si>
    <t>fn [%]</t>
  </si>
  <si>
    <t>Mass [%]</t>
  </si>
  <si>
    <t>T</t>
  </si>
  <si>
    <t>Dim. Rig. Int. x [mm]</t>
  </si>
  <si>
    <t>Dim. Rig. Ext. x [mm]</t>
  </si>
  <si>
    <t>MicroSat\It1_9rig\Sat_Bandeja_Inf_9rig_rect_Al7075_3mm_19x13_19x9.5_12CBUSH</t>
  </si>
  <si>
    <t>Configuración / Archivo empleado IT1</t>
  </si>
  <si>
    <t>Configuración / Archivo empleado IT2</t>
  </si>
  <si>
    <t>Archivo referencia</t>
  </si>
  <si>
    <t>Sat_Bandeja_Inf_9rig_rect_Al7075_3mm_19x15_19x13</t>
  </si>
  <si>
    <t>19x7mm</t>
  </si>
  <si>
    <t>Dim. Rig. z [mm]</t>
  </si>
  <si>
    <t>17 COMBINACIONES!!</t>
  </si>
  <si>
    <t xml:space="preserve">Probar esta confi pero con: </t>
  </si>
  <si>
    <t>12 CBUSH mejor colocados</t>
  </si>
  <si>
    <t>rig ext: 17x9</t>
  </si>
  <si>
    <t>rig in: 17x9</t>
  </si>
  <si>
    <t>y..</t>
  </si>
  <si>
    <t>otras dimensiones rig y seccion I</t>
  </si>
  <si>
    <t>17x9mm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</si>
</sst>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2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7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</cellStyleXfs>
  <cellXfs count="212">
    <xf numFmtId="0" fontId="0" fillId="0" borderId="0" xfId="0"/>
    <xf numFmtId="0" fontId="1" fillId="2" borderId="1" xfId="1" applyBorder="1" applyAlignment="1">
      <alignment horizontal="center" vertical="center" wrapText="1"/>
    </xf>
    <xf numFmtId="0" fontId="1" fillId="2" borderId="2" xfId="1" applyBorder="1" applyAlignment="1">
      <alignment horizontal="center" vertical="center" wrapText="1"/>
    </xf>
    <xf numFmtId="0" fontId="1" fillId="2" borderId="2" xfId="1" applyBorder="1" applyAlignment="1">
      <alignment horizontal="center" wrapText="1"/>
    </xf>
    <xf numFmtId="2" fontId="1" fillId="2" borderId="2" xfId="1" applyNumberFormat="1" applyBorder="1" applyAlignment="1">
      <alignment horizontal="center" vertical="center" wrapText="1"/>
    </xf>
    <xf numFmtId="164" fontId="1" fillId="2" borderId="2" xfId="1" applyNumberFormat="1" applyBorder="1" applyAlignment="1">
      <alignment horizontal="center" vertical="center" wrapText="1"/>
    </xf>
    <xf numFmtId="2" fontId="1" fillId="2" borderId="3" xfId="1" applyNumberFormat="1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4" fillId="2" borderId="0" xfId="1" applyFont="1" applyBorder="1" applyAlignment="1">
      <alignment horizontal="center" vertical="center" wrapText="1"/>
    </xf>
    <xf numFmtId="0" fontId="1" fillId="2" borderId="0" xfId="1" applyBorder="1" applyAlignment="1">
      <alignment horizontal="center" vertical="center" wrapText="1"/>
    </xf>
    <xf numFmtId="0" fontId="1" fillId="2" borderId="0" xfId="1" applyBorder="1" applyAlignment="1">
      <alignment horizontal="center" wrapText="1"/>
    </xf>
    <xf numFmtId="2" fontId="1" fillId="2" borderId="0" xfId="1" applyNumberFormat="1" applyBorder="1" applyAlignment="1">
      <alignment horizontal="center" vertical="center" wrapText="1"/>
    </xf>
    <xf numFmtId="164" fontId="1" fillId="2" borderId="0" xfId="1" applyNumberFormat="1" applyBorder="1" applyAlignment="1">
      <alignment horizontal="center" vertical="center" wrapText="1"/>
    </xf>
    <xf numFmtId="0" fontId="1" fillId="2" borderId="5" xfId="1" applyBorder="1" applyAlignment="1">
      <alignment horizontal="center" vertical="center" wrapText="1"/>
    </xf>
    <xf numFmtId="165" fontId="1" fillId="2" borderId="5" xfId="1" applyNumberFormat="1" applyBorder="1" applyAlignment="1">
      <alignment horizontal="center" vertical="center" wrapText="1"/>
    </xf>
    <xf numFmtId="0" fontId="2" fillId="4" borderId="4" xfId="3" applyBorder="1" applyAlignment="1">
      <alignment horizontal="center" vertical="center" wrapText="1"/>
    </xf>
    <xf numFmtId="0" fontId="2" fillId="4" borderId="0" xfId="3" applyBorder="1" applyAlignment="1">
      <alignment horizontal="center" vertical="center" wrapText="1"/>
    </xf>
    <xf numFmtId="165" fontId="2" fillId="4" borderId="5" xfId="3" applyNumberFormat="1" applyBorder="1" applyAlignment="1">
      <alignment horizontal="center" vertical="center" wrapText="1"/>
    </xf>
    <xf numFmtId="0" fontId="2" fillId="4" borderId="6" xfId="3" applyBorder="1" applyAlignment="1">
      <alignment horizontal="center" vertical="center" wrapText="1"/>
    </xf>
    <xf numFmtId="0" fontId="2" fillId="4" borderId="7" xfId="3" applyBorder="1" applyAlignment="1">
      <alignment horizontal="center" wrapText="1"/>
    </xf>
    <xf numFmtId="0" fontId="2" fillId="4" borderId="7" xfId="3" applyBorder="1" applyAlignment="1">
      <alignment horizontal="center" vertical="center" wrapText="1"/>
    </xf>
    <xf numFmtId="0" fontId="2" fillId="3" borderId="9" xfId="2" applyBorder="1" applyAlignment="1">
      <alignment horizontal="center" vertical="center" wrapText="1"/>
    </xf>
    <xf numFmtId="0" fontId="2" fillId="3" borderId="10" xfId="2" applyBorder="1" applyAlignment="1">
      <alignment horizontal="center" vertical="center" wrapText="1"/>
    </xf>
    <xf numFmtId="0" fontId="2" fillId="3" borderId="11" xfId="2" applyBorder="1" applyAlignment="1">
      <alignment horizontal="center" vertical="center" wrapText="1"/>
    </xf>
    <xf numFmtId="2" fontId="1" fillId="2" borderId="5" xfId="1" applyNumberFormat="1" applyBorder="1" applyAlignment="1">
      <alignment horizontal="center" vertical="center" wrapText="1"/>
    </xf>
    <xf numFmtId="0" fontId="4" fillId="2" borderId="2" xfId="1" applyFont="1" applyBorder="1" applyAlignment="1">
      <alignment horizontal="center" wrapText="1"/>
    </xf>
    <xf numFmtId="0" fontId="4" fillId="2" borderId="0" xfId="1" applyFont="1" applyBorder="1" applyAlignment="1">
      <alignment horizontal="center" wrapText="1"/>
    </xf>
    <xf numFmtId="0" fontId="1" fillId="2" borderId="6" xfId="1" applyBorder="1" applyAlignment="1">
      <alignment horizontal="center" vertical="center" wrapText="1"/>
    </xf>
    <xf numFmtId="0" fontId="4" fillId="2" borderId="7" xfId="1" applyFont="1" applyBorder="1" applyAlignment="1">
      <alignment horizontal="center" wrapText="1"/>
    </xf>
    <xf numFmtId="2" fontId="2" fillId="4" borderId="8" xfId="3" applyNumberFormat="1" applyBorder="1" applyAlignment="1">
      <alignment horizontal="center" vertical="center"/>
    </xf>
    <xf numFmtId="2" fontId="2" fillId="4" borderId="7" xfId="3" applyNumberFormat="1" applyBorder="1" applyAlignment="1">
      <alignment horizontal="center" vertical="center" wrapText="1"/>
    </xf>
    <xf numFmtId="164" fontId="2" fillId="4" borderId="7" xfId="3" applyNumberFormat="1" applyBorder="1" applyAlignment="1">
      <alignment horizontal="center" vertical="center" wrapText="1"/>
    </xf>
    <xf numFmtId="2" fontId="1" fillId="2" borderId="5" xfId="1" applyNumberFormat="1" applyBorder="1" applyAlignment="1">
      <alignment horizontal="center" vertical="center"/>
    </xf>
    <xf numFmtId="0" fontId="0" fillId="0" borderId="0" xfId="0" applyBorder="1"/>
    <xf numFmtId="164" fontId="1" fillId="2" borderId="5" xfId="1" applyNumberFormat="1" applyBorder="1" applyAlignment="1">
      <alignment horizontal="center" vertical="center" wrapText="1"/>
    </xf>
    <xf numFmtId="0" fontId="1" fillId="5" borderId="6" xfId="4" applyBorder="1" applyAlignment="1">
      <alignment horizontal="center" vertical="center" wrapText="1"/>
    </xf>
    <xf numFmtId="0" fontId="1" fillId="5" borderId="7" xfId="4" applyBorder="1" applyAlignment="1">
      <alignment horizontal="center" vertical="center" wrapText="1"/>
    </xf>
    <xf numFmtId="0" fontId="1" fillId="5" borderId="8" xfId="4" applyBorder="1" applyAlignment="1">
      <alignment horizontal="center" vertical="center" wrapText="1"/>
    </xf>
    <xf numFmtId="2" fontId="2" fillId="4" borderId="0" xfId="3" applyNumberFormat="1" applyBorder="1" applyAlignment="1">
      <alignment horizontal="center" vertical="center" wrapText="1"/>
    </xf>
    <xf numFmtId="164" fontId="2" fillId="4" borderId="0" xfId="3" applyNumberFormat="1" applyBorder="1" applyAlignment="1">
      <alignment horizontal="center" vertical="center" wrapText="1"/>
    </xf>
    <xf numFmtId="2" fontId="1" fillId="2" borderId="8" xfId="1" applyNumberFormat="1" applyBorder="1" applyAlignment="1">
      <alignment horizontal="center" vertical="center"/>
    </xf>
    <xf numFmtId="2" fontId="1" fillId="2" borderId="7" xfId="1" applyNumberFormat="1" applyBorder="1" applyAlignment="1">
      <alignment horizontal="center" vertical="center" wrapText="1"/>
    </xf>
    <xf numFmtId="166" fontId="1" fillId="2" borderId="7" xfId="1" applyNumberFormat="1" applyBorder="1" applyAlignment="1">
      <alignment horizontal="center" vertical="center" wrapText="1"/>
    </xf>
    <xf numFmtId="166" fontId="1" fillId="2" borderId="0" xfId="1" applyNumberFormat="1" applyBorder="1" applyAlignment="1">
      <alignment horizontal="center" vertical="center" wrapText="1"/>
    </xf>
    <xf numFmtId="2" fontId="0" fillId="0" borderId="0" xfId="0" applyNumberFormat="1"/>
    <xf numFmtId="0" fontId="1" fillId="2" borderId="0" xfId="1" applyNumberFormat="1" applyBorder="1" applyAlignment="1">
      <alignment horizontal="center" vertical="center" wrapText="1"/>
    </xf>
    <xf numFmtId="0" fontId="4" fillId="5" borderId="7" xfId="4" applyFont="1" applyBorder="1" applyAlignment="1">
      <alignment horizontal="center" wrapText="1"/>
    </xf>
    <xf numFmtId="0" fontId="5" fillId="4" borderId="0" xfId="3" applyFont="1" applyBorder="1" applyAlignment="1">
      <alignment horizontal="center" wrapText="1"/>
    </xf>
    <xf numFmtId="0" fontId="1" fillId="2" borderId="7" xfId="1" applyBorder="1" applyAlignment="1">
      <alignment horizontal="center" vertical="center" wrapText="1"/>
    </xf>
    <xf numFmtId="0" fontId="1" fillId="5" borderId="4" xfId="4" applyBorder="1" applyAlignment="1">
      <alignment horizontal="center" vertical="center" wrapText="1"/>
    </xf>
    <xf numFmtId="0" fontId="1" fillId="5" borderId="0" xfId="4" applyBorder="1" applyAlignment="1">
      <alignment horizontal="center" vertical="center" wrapText="1"/>
    </xf>
    <xf numFmtId="0" fontId="1" fillId="5" borderId="0" xfId="4" applyNumberFormat="1" applyBorder="1" applyAlignment="1">
      <alignment horizontal="center" vertical="center" wrapText="1"/>
    </xf>
    <xf numFmtId="2" fontId="1" fillId="5" borderId="0" xfId="4" applyNumberFormat="1" applyBorder="1" applyAlignment="1">
      <alignment horizontal="center" vertical="center" wrapText="1"/>
    </xf>
    <xf numFmtId="164" fontId="1" fillId="5" borderId="0" xfId="4" applyNumberFormat="1" applyBorder="1" applyAlignment="1">
      <alignment horizontal="center" vertical="center" wrapText="1"/>
    </xf>
    <xf numFmtId="165" fontId="1" fillId="5" borderId="5" xfId="4" applyNumberFormat="1" applyBorder="1" applyAlignment="1">
      <alignment horizontal="center" vertical="center" wrapText="1"/>
    </xf>
    <xf numFmtId="0" fontId="4" fillId="5" borderId="0" xfId="4" applyFont="1" applyBorder="1" applyAlignment="1">
      <alignment horizontal="center" wrapText="1"/>
    </xf>
    <xf numFmtId="0" fontId="2" fillId="4" borderId="0" xfId="3" applyBorder="1" applyAlignment="1">
      <alignment horizontal="center" wrapText="1"/>
    </xf>
    <xf numFmtId="0" fontId="2" fillId="4" borderId="0" xfId="3" applyNumberForma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4" fillId="0" borderId="19" xfId="0" applyFont="1" applyBorder="1" applyAlignment="1">
      <alignment horizontal="center"/>
    </xf>
    <xf numFmtId="0" fontId="0" fillId="0" borderId="17" xfId="0" applyBorder="1"/>
    <xf numFmtId="0" fontId="0" fillId="0" borderId="0" xfId="0" applyFill="1" applyBorder="1" applyAlignment="1">
      <alignment horizontal="right" vertical="center" wrapText="1"/>
    </xf>
    <xf numFmtId="0" fontId="0" fillId="0" borderId="17" xfId="0" applyFill="1" applyBorder="1" applyAlignment="1">
      <alignment horizontal="left" vertical="center"/>
    </xf>
    <xf numFmtId="0" fontId="4" fillId="10" borderId="4" xfId="9" applyFont="1" applyBorder="1" applyAlignment="1">
      <alignment horizontal="left" vertical="center" wrapText="1"/>
    </xf>
    <xf numFmtId="0" fontId="2" fillId="9" borderId="33" xfId="8" applyBorder="1" applyAlignment="1">
      <alignment horizontal="center" vertical="center" wrapText="1"/>
    </xf>
    <xf numFmtId="0" fontId="5" fillId="9" borderId="34" xfId="8" applyFont="1" applyBorder="1" applyAlignment="1">
      <alignment horizontal="center" vertical="center" wrapText="1"/>
    </xf>
    <xf numFmtId="0" fontId="5" fillId="9" borderId="35" xfId="8" applyFont="1" applyBorder="1" applyAlignment="1">
      <alignment horizontal="center" vertical="center" wrapText="1"/>
    </xf>
    <xf numFmtId="0" fontId="5" fillId="6" borderId="33" xfId="5" applyFont="1" applyBorder="1" applyAlignment="1">
      <alignment horizontal="center" vertical="center" wrapText="1"/>
    </xf>
    <xf numFmtId="0" fontId="5" fillId="6" borderId="34" xfId="5" applyFont="1" applyBorder="1" applyAlignment="1">
      <alignment horizontal="center" vertical="center" wrapText="1"/>
    </xf>
    <xf numFmtId="0" fontId="5" fillId="6" borderId="35" xfId="5" applyFont="1" applyBorder="1" applyAlignment="1">
      <alignment horizontal="center" vertical="center" wrapText="1"/>
    </xf>
    <xf numFmtId="0" fontId="4" fillId="8" borderId="33" xfId="7" applyFont="1" applyBorder="1" applyAlignment="1">
      <alignment horizontal="center" vertical="center" wrapText="1"/>
    </xf>
    <xf numFmtId="0" fontId="4" fillId="8" borderId="34" xfId="7" applyFont="1" applyBorder="1" applyAlignment="1">
      <alignment horizontal="center" vertical="center" wrapText="1"/>
    </xf>
    <xf numFmtId="0" fontId="4" fillId="14" borderId="33" xfId="13" applyFont="1" applyBorder="1" applyAlignment="1">
      <alignment horizontal="center" vertical="center" wrapText="1"/>
    </xf>
    <xf numFmtId="0" fontId="4" fillId="14" borderId="34" xfId="13" applyFont="1" applyBorder="1" applyAlignment="1">
      <alignment horizontal="center" vertical="center" wrapText="1"/>
    </xf>
    <xf numFmtId="0" fontId="4" fillId="14" borderId="35" xfId="13" applyFont="1" applyBorder="1" applyAlignment="1">
      <alignment horizontal="center" vertical="center" wrapText="1"/>
    </xf>
    <xf numFmtId="0" fontId="4" fillId="13" borderId="33" xfId="12" applyFont="1" applyBorder="1" applyAlignment="1">
      <alignment horizontal="center" vertical="center" wrapText="1"/>
    </xf>
    <xf numFmtId="0" fontId="4" fillId="13" borderId="34" xfId="12" applyFont="1" applyBorder="1" applyAlignment="1">
      <alignment horizontal="center" vertical="center" wrapText="1"/>
    </xf>
    <xf numFmtId="0" fontId="4" fillId="10" borderId="25" xfId="9" applyFont="1" applyBorder="1" applyAlignment="1">
      <alignment horizontal="left" vertical="center"/>
    </xf>
    <xf numFmtId="0" fontId="0" fillId="0" borderId="0" xfId="0" applyAlignment="1">
      <alignment horizontal="right"/>
    </xf>
    <xf numFmtId="0" fontId="6" fillId="0" borderId="0" xfId="0" applyFont="1"/>
    <xf numFmtId="0" fontId="0" fillId="0" borderId="2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" fontId="1" fillId="7" borderId="23" xfId="6" applyNumberFormat="1" applyBorder="1" applyAlignment="1">
      <alignment horizontal="center" vertical="center" wrapText="1"/>
    </xf>
    <xf numFmtId="0" fontId="4" fillId="8" borderId="36" xfId="7" applyFont="1" applyBorder="1" applyAlignment="1">
      <alignment horizontal="center" vertical="center" wrapText="1"/>
    </xf>
    <xf numFmtId="0" fontId="4" fillId="13" borderId="35" xfId="12" applyFont="1" applyBorder="1" applyAlignment="1">
      <alignment horizontal="center" vertical="center" wrapText="1"/>
    </xf>
    <xf numFmtId="2" fontId="1" fillId="7" borderId="20" xfId="6" applyNumberFormat="1" applyBorder="1" applyAlignment="1">
      <alignment horizontal="center" vertical="center" wrapText="1"/>
    </xf>
    <xf numFmtId="2" fontId="1" fillId="8" borderId="30" xfId="7" applyNumberFormat="1" applyBorder="1" applyAlignment="1">
      <alignment horizontal="center" vertical="center" wrapText="1"/>
    </xf>
    <xf numFmtId="2" fontId="1" fillId="7" borderId="28" xfId="6" applyNumberFormat="1" applyBorder="1" applyAlignment="1">
      <alignment horizontal="center" vertical="center" wrapText="1"/>
    </xf>
    <xf numFmtId="2" fontId="1" fillId="8" borderId="28" xfId="7" applyNumberFormat="1" applyBorder="1" applyAlignment="1">
      <alignment horizontal="center" vertical="center" wrapText="1"/>
    </xf>
    <xf numFmtId="2" fontId="1" fillId="8" borderId="4" xfId="7" applyNumberFormat="1" applyBorder="1" applyAlignment="1">
      <alignment horizontal="center" vertical="center" wrapText="1"/>
    </xf>
    <xf numFmtId="2" fontId="1" fillId="12" borderId="20" xfId="11" applyNumberFormat="1" applyBorder="1" applyAlignment="1">
      <alignment horizontal="center" vertical="center" wrapText="1"/>
    </xf>
    <xf numFmtId="2" fontId="1" fillId="13" borderId="30" xfId="12" applyNumberFormat="1" applyBorder="1" applyAlignment="1">
      <alignment horizontal="center" vertical="center" wrapText="1"/>
    </xf>
    <xf numFmtId="2" fontId="1" fillId="12" borderId="28" xfId="11" applyNumberFormat="1" applyBorder="1" applyAlignment="1">
      <alignment horizontal="center" vertical="center" wrapText="1"/>
    </xf>
    <xf numFmtId="2" fontId="1" fillId="13" borderId="28" xfId="12" applyNumberFormat="1" applyBorder="1" applyAlignment="1">
      <alignment horizontal="center" vertical="center" wrapText="1"/>
    </xf>
    <xf numFmtId="2" fontId="1" fillId="12" borderId="25" xfId="11" applyNumberFormat="1" applyBorder="1" applyAlignment="1">
      <alignment horizontal="center" vertical="center" wrapText="1"/>
    </xf>
    <xf numFmtId="0" fontId="0" fillId="0" borderId="0" xfId="0" applyAlignment="1"/>
    <xf numFmtId="2" fontId="2" fillId="6" borderId="29" xfId="5" applyNumberFormat="1" applyBorder="1" applyAlignment="1">
      <alignment horizontal="center" vertical="center" wrapText="1"/>
    </xf>
    <xf numFmtId="2" fontId="1" fillId="14" borderId="29" xfId="13" applyNumberFormat="1" applyBorder="1" applyAlignment="1">
      <alignment horizontal="center" vertical="center" wrapText="1"/>
    </xf>
    <xf numFmtId="2" fontId="2" fillId="6" borderId="17" xfId="5" applyNumberFormat="1" applyBorder="1" applyAlignment="1">
      <alignment horizontal="center" vertical="center" wrapText="1"/>
    </xf>
    <xf numFmtId="2" fontId="1" fillId="14" borderId="17" xfId="13" applyNumberFormat="1" applyBorder="1" applyAlignment="1">
      <alignment horizontal="center" vertical="center" wrapText="1"/>
    </xf>
    <xf numFmtId="2" fontId="1" fillId="8" borderId="27" xfId="7" applyNumberFormat="1" applyBorder="1" applyAlignment="1">
      <alignment horizontal="center" vertical="center" wrapText="1"/>
    </xf>
    <xf numFmtId="2" fontId="1" fillId="8" borderId="20" xfId="7" applyNumberFormat="1" applyBorder="1" applyAlignment="1">
      <alignment horizontal="center" vertical="center" wrapText="1"/>
    </xf>
    <xf numFmtId="2" fontId="1" fillId="13" borderId="26" xfId="12" applyNumberFormat="1" applyBorder="1" applyAlignment="1">
      <alignment horizontal="center" vertical="center" wrapText="1"/>
    </xf>
    <xf numFmtId="2" fontId="1" fillId="13" borderId="13" xfId="12" applyNumberFormat="1" applyBorder="1" applyAlignment="1">
      <alignment horizontal="center" vertical="center" wrapText="1"/>
    </xf>
    <xf numFmtId="2" fontId="1" fillId="8" borderId="17" xfId="7" applyNumberFormat="1" applyBorder="1" applyAlignment="1">
      <alignment horizontal="center" vertical="center" wrapText="1"/>
    </xf>
    <xf numFmtId="2" fontId="1" fillId="13" borderId="17" xfId="12" applyNumberFormat="1" applyBorder="1" applyAlignment="1">
      <alignment horizontal="center" vertical="center" wrapText="1"/>
    </xf>
    <xf numFmtId="2" fontId="1" fillId="13" borderId="29" xfId="12" applyNumberFormat="1" applyBorder="1" applyAlignment="1">
      <alignment horizontal="center" vertical="center" wrapText="1"/>
    </xf>
    <xf numFmtId="2" fontId="1" fillId="12" borderId="4" xfId="11" applyNumberFormat="1" applyBorder="1" applyAlignment="1">
      <alignment horizontal="center" vertical="center"/>
    </xf>
    <xf numFmtId="2" fontId="1" fillId="12" borderId="0" xfId="11" applyNumberFormat="1" applyBorder="1" applyAlignment="1">
      <alignment horizontal="center" vertical="center"/>
    </xf>
    <xf numFmtId="2" fontId="1" fillId="12" borderId="5" xfId="11" applyNumberFormat="1" applyBorder="1" applyAlignment="1">
      <alignment horizontal="center" vertical="center"/>
    </xf>
    <xf numFmtId="2" fontId="1" fillId="13" borderId="20" xfId="12" applyNumberFormat="1" applyBorder="1" applyAlignment="1">
      <alignment horizontal="center" vertical="center" wrapText="1"/>
    </xf>
    <xf numFmtId="2" fontId="1" fillId="13" borderId="27" xfId="12" applyNumberFormat="1" applyBorder="1" applyAlignment="1">
      <alignment horizontal="center" vertical="center" wrapText="1"/>
    </xf>
    <xf numFmtId="2" fontId="1" fillId="12" borderId="27" xfId="11" applyNumberFormat="1" applyBorder="1" applyAlignment="1">
      <alignment horizontal="center" vertical="center" wrapText="1"/>
    </xf>
    <xf numFmtId="2" fontId="1" fillId="12" borderId="13" xfId="11" applyNumberFormat="1" applyBorder="1" applyAlignment="1">
      <alignment horizontal="center" vertical="center" wrapText="1"/>
    </xf>
    <xf numFmtId="2" fontId="1" fillId="12" borderId="26" xfId="11" applyNumberFormat="1" applyBorder="1" applyAlignment="1">
      <alignment horizontal="center" vertical="center" wrapText="1"/>
    </xf>
    <xf numFmtId="2" fontId="1" fillId="12" borderId="6" xfId="11" applyNumberFormat="1" applyBorder="1" applyAlignment="1">
      <alignment horizontal="center" vertical="center" wrapText="1"/>
    </xf>
    <xf numFmtId="2" fontId="1" fillId="12" borderId="7" xfId="11" applyNumberFormat="1" applyBorder="1" applyAlignment="1">
      <alignment horizontal="center" vertical="center" wrapText="1"/>
    </xf>
    <xf numFmtId="2" fontId="1" fillId="12" borderId="8" xfId="11" applyNumberFormat="1" applyBorder="1" applyAlignment="1">
      <alignment horizontal="center" vertical="center" wrapText="1"/>
    </xf>
    <xf numFmtId="2" fontId="2" fillId="6" borderId="20" xfId="5" applyNumberFormat="1" applyBorder="1" applyAlignment="1">
      <alignment horizontal="center" vertical="center" wrapText="1"/>
    </xf>
    <xf numFmtId="2" fontId="2" fillId="6" borderId="27" xfId="5" applyNumberFormat="1" applyBorder="1" applyAlignment="1">
      <alignment horizontal="center" vertical="center" wrapText="1"/>
    </xf>
    <xf numFmtId="2" fontId="1" fillId="14" borderId="20" xfId="13" applyNumberFormat="1" applyBorder="1" applyAlignment="1">
      <alignment horizontal="center" vertical="center" wrapText="1"/>
    </xf>
    <xf numFmtId="2" fontId="1" fillId="14" borderId="27" xfId="13" applyNumberFormat="1" applyBorder="1" applyAlignment="1">
      <alignment horizontal="center" vertical="center" wrapText="1"/>
    </xf>
    <xf numFmtId="2" fontId="2" fillId="6" borderId="0" xfId="5" applyNumberFormat="1" applyBorder="1" applyAlignment="1">
      <alignment horizontal="center" vertical="center" wrapText="1"/>
    </xf>
    <xf numFmtId="2" fontId="2" fillId="6" borderId="5" xfId="5" applyNumberFormat="1" applyBorder="1" applyAlignment="1">
      <alignment horizontal="center" vertical="center" wrapText="1"/>
    </xf>
    <xf numFmtId="0" fontId="1" fillId="16" borderId="25" xfId="15" applyBorder="1" applyAlignment="1">
      <alignment horizontal="left" vertical="center" wrapText="1"/>
    </xf>
    <xf numFmtId="0" fontId="1" fillId="17" borderId="25" xfId="16" applyBorder="1" applyAlignment="1">
      <alignment horizontal="left" vertical="center" wrapText="1"/>
    </xf>
    <xf numFmtId="0" fontId="7" fillId="15" borderId="25" xfId="14" applyBorder="1" applyAlignment="1">
      <alignment horizontal="left" vertical="center" wrapText="1"/>
    </xf>
    <xf numFmtId="0" fontId="1" fillId="16" borderId="22" xfId="15" applyBorder="1" applyAlignment="1">
      <alignment wrapText="1"/>
    </xf>
    <xf numFmtId="0" fontId="0" fillId="0" borderId="0" xfId="0" applyAlignment="1">
      <alignment horizontal="left"/>
    </xf>
    <xf numFmtId="2" fontId="2" fillId="9" borderId="17" xfId="8" applyNumberFormat="1" applyBorder="1" applyAlignment="1">
      <alignment horizontal="center" vertical="center" wrapText="1"/>
    </xf>
    <xf numFmtId="2" fontId="2" fillId="9" borderId="29" xfId="8" applyNumberFormat="1" applyBorder="1" applyAlignment="1">
      <alignment horizontal="center" vertical="center" wrapText="1"/>
    </xf>
    <xf numFmtId="2" fontId="2" fillId="6" borderId="30" xfId="5" applyNumberFormat="1" applyBorder="1" applyAlignment="1">
      <alignment horizontal="center" vertical="center" wrapText="1"/>
    </xf>
    <xf numFmtId="2" fontId="1" fillId="14" borderId="30" xfId="13" applyNumberFormat="1" applyBorder="1" applyAlignment="1">
      <alignment horizontal="center" vertical="center" wrapText="1"/>
    </xf>
    <xf numFmtId="2" fontId="1" fillId="11" borderId="4" xfId="10" applyNumberFormat="1" applyBorder="1" applyAlignment="1">
      <alignment horizontal="center" vertical="center"/>
    </xf>
    <xf numFmtId="2" fontId="1" fillId="11" borderId="0" xfId="10" applyNumberFormat="1" applyBorder="1" applyAlignment="1">
      <alignment horizontal="center" vertical="center"/>
    </xf>
    <xf numFmtId="2" fontId="1" fillId="11" borderId="5" xfId="10" applyNumberFormat="1" applyBorder="1" applyAlignment="1">
      <alignment horizontal="center" vertical="center"/>
    </xf>
    <xf numFmtId="2" fontId="1" fillId="8" borderId="4" xfId="7" applyNumberFormat="1" applyBorder="1" applyAlignment="1">
      <alignment horizontal="center" vertical="center"/>
    </xf>
    <xf numFmtId="2" fontId="1" fillId="8" borderId="0" xfId="7" applyNumberFormat="1" applyBorder="1" applyAlignment="1">
      <alignment horizontal="center" vertical="center"/>
    </xf>
    <xf numFmtId="2" fontId="1" fillId="8" borderId="5" xfId="7" applyNumberFormat="1" applyBorder="1" applyAlignment="1">
      <alignment horizontal="center" vertical="center"/>
    </xf>
    <xf numFmtId="2" fontId="1" fillId="7" borderId="4" xfId="6" applyNumberFormat="1" applyBorder="1" applyAlignment="1">
      <alignment horizontal="center" vertical="center"/>
    </xf>
    <xf numFmtId="2" fontId="1" fillId="7" borderId="0" xfId="6" applyNumberFormat="1" applyBorder="1" applyAlignment="1">
      <alignment horizontal="center" vertical="center"/>
    </xf>
    <xf numFmtId="2" fontId="1" fillId="13" borderId="4" xfId="12" applyNumberFormat="1" applyBorder="1" applyAlignment="1">
      <alignment horizontal="center" vertical="center"/>
    </xf>
    <xf numFmtId="2" fontId="1" fillId="13" borderId="0" xfId="12" applyNumberFormat="1" applyBorder="1" applyAlignment="1">
      <alignment horizontal="center" vertical="center"/>
    </xf>
    <xf numFmtId="2" fontId="1" fillId="13" borderId="5" xfId="12" applyNumberFormat="1" applyBorder="1" applyAlignment="1">
      <alignment horizontal="center" vertical="center"/>
    </xf>
    <xf numFmtId="2" fontId="2" fillId="9" borderId="28" xfId="8" applyNumberFormat="1" applyBorder="1" applyAlignment="1">
      <alignment horizontal="center" vertical="center" wrapText="1"/>
    </xf>
    <xf numFmtId="2" fontId="2" fillId="9" borderId="13" xfId="8" applyNumberFormat="1" applyBorder="1" applyAlignment="1">
      <alignment horizontal="center" vertical="center" wrapText="1"/>
    </xf>
    <xf numFmtId="2" fontId="2" fillId="9" borderId="26" xfId="8" applyNumberFormat="1" applyBorder="1" applyAlignment="1">
      <alignment horizontal="center" vertical="center" wrapText="1"/>
    </xf>
    <xf numFmtId="2" fontId="2" fillId="6" borderId="28" xfId="5" applyNumberFormat="1" applyBorder="1" applyAlignment="1">
      <alignment horizontal="center" vertical="center" wrapText="1"/>
    </xf>
    <xf numFmtId="2" fontId="1" fillId="14" borderId="28" xfId="13" applyNumberFormat="1" applyBorder="1" applyAlignment="1">
      <alignment horizontal="center" vertical="center" wrapText="1"/>
    </xf>
    <xf numFmtId="2" fontId="1" fillId="11" borderId="28" xfId="10" applyNumberFormat="1" applyBorder="1" applyAlignment="1">
      <alignment horizontal="center" vertical="center" wrapText="1"/>
    </xf>
    <xf numFmtId="2" fontId="1" fillId="11" borderId="20" xfId="10" applyNumberFormat="1" applyBorder="1" applyAlignment="1">
      <alignment horizontal="center" vertical="center" wrapText="1"/>
    </xf>
    <xf numFmtId="2" fontId="1" fillId="11" borderId="27" xfId="10" applyNumberFormat="1" applyBorder="1" applyAlignment="1">
      <alignment horizontal="center" vertical="center" wrapText="1"/>
    </xf>
    <xf numFmtId="2" fontId="2" fillId="9" borderId="20" xfId="8" applyNumberFormat="1" applyBorder="1" applyAlignment="1">
      <alignment horizontal="center" vertical="center" wrapText="1"/>
    </xf>
    <xf numFmtId="2" fontId="2" fillId="9" borderId="27" xfId="8" applyNumberFormat="1" applyBorder="1" applyAlignment="1">
      <alignment horizontal="center" vertical="center" wrapText="1"/>
    </xf>
    <xf numFmtId="2" fontId="1" fillId="13" borderId="25" xfId="12" applyNumberFormat="1" applyBorder="1" applyAlignment="1">
      <alignment horizontal="center" vertical="center" wrapText="1"/>
    </xf>
    <xf numFmtId="2" fontId="2" fillId="9" borderId="0" xfId="8" applyNumberFormat="1" applyBorder="1" applyAlignment="1">
      <alignment horizontal="center" vertical="center" wrapText="1"/>
    </xf>
    <xf numFmtId="2" fontId="2" fillId="9" borderId="5" xfId="8" applyNumberFormat="1" applyBorder="1" applyAlignment="1">
      <alignment horizontal="center" vertical="center" wrapText="1"/>
    </xf>
    <xf numFmtId="2" fontId="1" fillId="8" borderId="0" xfId="7" applyNumberFormat="1" applyBorder="1" applyAlignment="1">
      <alignment horizontal="center" vertical="center" wrapText="1"/>
    </xf>
    <xf numFmtId="2" fontId="1" fillId="11" borderId="22" xfId="10" applyNumberFormat="1" applyBorder="1" applyAlignment="1">
      <alignment horizontal="center" vertical="center" wrapText="1"/>
    </xf>
    <xf numFmtId="2" fontId="1" fillId="11" borderId="23" xfId="10" applyNumberFormat="1" applyBorder="1" applyAlignment="1">
      <alignment horizontal="center" vertical="center" wrapText="1"/>
    </xf>
    <xf numFmtId="2" fontId="1" fillId="11" borderId="24" xfId="10" applyNumberFormat="1" applyBorder="1" applyAlignment="1">
      <alignment horizontal="center" vertical="center" wrapText="1"/>
    </xf>
    <xf numFmtId="2" fontId="1" fillId="8" borderId="22" xfId="7" applyNumberFormat="1" applyBorder="1" applyAlignment="1">
      <alignment horizontal="center" vertical="center" wrapText="1"/>
    </xf>
    <xf numFmtId="2" fontId="1" fillId="8" borderId="23" xfId="7" applyNumberFormat="1" applyBorder="1" applyAlignment="1">
      <alignment horizontal="center" vertical="center" wrapText="1"/>
    </xf>
    <xf numFmtId="2" fontId="1" fillId="8" borderId="24" xfId="7" applyNumberFormat="1" applyBorder="1" applyAlignment="1">
      <alignment horizontal="center" vertical="center" wrapText="1"/>
    </xf>
    <xf numFmtId="2" fontId="1" fillId="7" borderId="22" xfId="6" applyNumberFormat="1" applyBorder="1" applyAlignment="1">
      <alignment horizontal="center" vertical="center" wrapText="1"/>
    </xf>
    <xf numFmtId="2" fontId="1" fillId="13" borderId="6" xfId="12" applyNumberFormat="1" applyBorder="1" applyAlignment="1">
      <alignment horizontal="center" vertical="center" wrapText="1"/>
    </xf>
    <xf numFmtId="2" fontId="1" fillId="13" borderId="7" xfId="12" applyNumberFormat="1" applyBorder="1" applyAlignment="1">
      <alignment horizontal="center" vertical="center" wrapText="1"/>
    </xf>
    <xf numFmtId="1" fontId="2" fillId="6" borderId="4" xfId="5" applyNumberFormat="1" applyBorder="1" applyAlignment="1">
      <alignment horizontal="center" vertical="center" wrapText="1"/>
    </xf>
    <xf numFmtId="1" fontId="2" fillId="9" borderId="4" xfId="8" applyNumberFormat="1" applyBorder="1" applyAlignment="1">
      <alignment horizontal="center" vertical="center" wrapText="1"/>
    </xf>
    <xf numFmtId="1" fontId="2" fillId="9" borderId="30" xfId="8" applyNumberFormat="1" applyBorder="1" applyAlignment="1">
      <alignment horizontal="center" vertical="center" wrapText="1"/>
    </xf>
    <xf numFmtId="1" fontId="2" fillId="6" borderId="30" xfId="5" applyNumberFormat="1" applyBorder="1" applyAlignment="1">
      <alignment horizontal="center" vertical="center" wrapText="1"/>
    </xf>
    <xf numFmtId="1" fontId="1" fillId="14" borderId="30" xfId="13" applyNumberForma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40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9" borderId="1" xfId="8" applyFont="1" applyBorder="1" applyAlignment="1">
      <alignment horizontal="center" vertical="center" wrapText="1"/>
    </xf>
    <xf numFmtId="0" fontId="5" fillId="9" borderId="2" xfId="8" applyFont="1" applyBorder="1" applyAlignment="1">
      <alignment horizontal="center" vertical="center" wrapText="1"/>
    </xf>
    <xf numFmtId="0" fontId="5" fillId="9" borderId="3" xfId="8" applyFont="1" applyBorder="1" applyAlignment="1">
      <alignment horizontal="center" vertical="center" wrapText="1"/>
    </xf>
    <xf numFmtId="0" fontId="5" fillId="6" borderId="1" xfId="5" applyFont="1" applyBorder="1" applyAlignment="1">
      <alignment horizontal="center" vertical="center" wrapText="1"/>
    </xf>
    <xf numFmtId="0" fontId="5" fillId="6" borderId="2" xfId="5" applyFont="1" applyBorder="1" applyAlignment="1">
      <alignment horizontal="center" vertical="center" wrapText="1"/>
    </xf>
    <xf numFmtId="0" fontId="5" fillId="6" borderId="3" xfId="5" applyFont="1" applyBorder="1" applyAlignment="1">
      <alignment horizontal="center" vertical="center" wrapText="1"/>
    </xf>
    <xf numFmtId="0" fontId="4" fillId="8" borderId="1" xfId="7" applyFont="1" applyBorder="1" applyAlignment="1">
      <alignment horizontal="center" vertical="center" wrapText="1"/>
    </xf>
    <xf numFmtId="0" fontId="4" fillId="8" borderId="2" xfId="7" applyFont="1" applyBorder="1" applyAlignment="1">
      <alignment horizontal="center" vertical="center" wrapText="1"/>
    </xf>
    <xf numFmtId="0" fontId="4" fillId="14" borderId="1" xfId="13" applyFont="1" applyBorder="1" applyAlignment="1">
      <alignment horizontal="center" vertical="center" wrapText="1"/>
    </xf>
    <xf numFmtId="0" fontId="4" fillId="14" borderId="2" xfId="13" applyFont="1" applyBorder="1" applyAlignment="1">
      <alignment horizontal="center" vertical="center" wrapText="1"/>
    </xf>
    <xf numFmtId="0" fontId="4" fillId="14" borderId="3" xfId="13" applyFont="1" applyBorder="1" applyAlignment="1">
      <alignment horizontal="center" vertical="center" wrapText="1"/>
    </xf>
    <xf numFmtId="0" fontId="4" fillId="13" borderId="1" xfId="12" applyFont="1" applyBorder="1" applyAlignment="1">
      <alignment horizontal="center" vertical="center" wrapText="1"/>
    </xf>
    <xf numFmtId="0" fontId="4" fillId="13" borderId="2" xfId="12" applyFont="1" applyBorder="1" applyAlignment="1">
      <alignment horizontal="center" vertical="center" wrapText="1"/>
    </xf>
    <xf numFmtId="0" fontId="4" fillId="13" borderId="3" xfId="12" applyFont="1" applyBorder="1" applyAlignment="1">
      <alignment horizontal="center" vertical="center" wrapText="1"/>
    </xf>
    <xf numFmtId="0" fontId="4" fillId="10" borderId="1" xfId="9" applyFont="1" applyBorder="1" applyAlignment="1">
      <alignment horizontal="center" vertical="center" wrapText="1"/>
    </xf>
    <xf numFmtId="0" fontId="4" fillId="10" borderId="6" xfId="9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17">
    <cellStyle name="20% - Accent1" xfId="1" builtinId="30"/>
    <cellStyle name="20% - Accent3" xfId="9" builtinId="38"/>
    <cellStyle name="20% - Accent4" xfId="11" builtinId="42"/>
    <cellStyle name="20% - Accent6" xfId="15" builtinId="50"/>
    <cellStyle name="40% - Accent2" xfId="6" builtinId="35"/>
    <cellStyle name="40% - Accent4" xfId="12" builtinId="43"/>
    <cellStyle name="40% - Accent6" xfId="4" builtinId="51"/>
    <cellStyle name="60% - Accent2" xfId="7" builtinId="36"/>
    <cellStyle name="60% - Accent3" xfId="10" builtinId="40"/>
    <cellStyle name="60% - Accent4" xfId="13" builtinId="44"/>
    <cellStyle name="60% - Accent6" xfId="16" builtinId="52"/>
    <cellStyle name="Accent2" xfId="5" builtinId="33"/>
    <cellStyle name="Accent3" xfId="8" builtinId="37"/>
    <cellStyle name="Accent5" xfId="2" builtinId="45"/>
    <cellStyle name="Accent6" xfId="3" builtinId="49"/>
    <cellStyle name="Bad" xfId="14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zoomScale="120" zoomScaleNormal="120" workbookViewId="0">
      <selection activeCell="L16" sqref="L16"/>
    </sheetView>
  </sheetViews>
  <sheetFormatPr defaultColWidth="9.109375" defaultRowHeight="14.4" x14ac:dyDescent="0.3"/>
  <cols>
    <col min="1" max="1" width="10.88671875" customWidth="1"/>
    <col min="2" max="2" width="11.6640625" customWidth="1"/>
    <col min="3" max="3" width="12.33203125" customWidth="1"/>
    <col min="4" max="4" width="7.6640625" bestFit="1" customWidth="1"/>
    <col min="5" max="5" width="11.33203125" customWidth="1"/>
    <col min="6" max="6" width="11.109375" customWidth="1"/>
    <col min="7" max="7" width="10.5546875" customWidth="1"/>
    <col min="8" max="8" width="9.33203125" customWidth="1"/>
    <col min="9" max="9" width="9" customWidth="1"/>
    <col min="10" max="10" width="9.44140625" customWidth="1"/>
    <col min="11" max="11" width="10.5546875" customWidth="1"/>
    <col min="12" max="12" width="12" customWidth="1"/>
    <col min="13" max="13" width="9.5546875" bestFit="1" customWidth="1"/>
  </cols>
  <sheetData>
    <row r="1" spans="1:14" ht="43.8" thickBot="1" x14ac:dyDescent="0.35">
      <c r="A1" s="21" t="s">
        <v>5</v>
      </c>
      <c r="B1" s="22" t="s">
        <v>0</v>
      </c>
      <c r="C1" s="22" t="s">
        <v>6</v>
      </c>
      <c r="D1" s="22" t="s">
        <v>8</v>
      </c>
      <c r="E1" s="22" t="s">
        <v>9</v>
      </c>
      <c r="F1" s="22" t="s">
        <v>2</v>
      </c>
      <c r="G1" s="22" t="s">
        <v>3</v>
      </c>
      <c r="H1" s="22" t="s">
        <v>29</v>
      </c>
      <c r="I1" s="22" t="s">
        <v>33</v>
      </c>
      <c r="J1" s="22" t="s">
        <v>30</v>
      </c>
      <c r="K1" s="22" t="s">
        <v>4</v>
      </c>
      <c r="L1" s="22" t="s">
        <v>14</v>
      </c>
      <c r="M1" s="23" t="s">
        <v>1</v>
      </c>
    </row>
    <row r="2" spans="1:14" x14ac:dyDescent="0.3">
      <c r="A2" s="9">
        <v>1</v>
      </c>
      <c r="B2" s="8">
        <v>9</v>
      </c>
      <c r="C2" s="9" t="s">
        <v>7</v>
      </c>
      <c r="D2" s="10">
        <v>2</v>
      </c>
      <c r="E2" s="9" t="s">
        <v>10</v>
      </c>
      <c r="F2" s="9" t="s">
        <v>12</v>
      </c>
      <c r="G2" s="9" t="s">
        <v>13</v>
      </c>
      <c r="H2" s="9">
        <v>8</v>
      </c>
      <c r="I2" s="9">
        <v>123</v>
      </c>
      <c r="J2" s="9" t="s">
        <v>31</v>
      </c>
      <c r="K2" s="11">
        <v>53.24</v>
      </c>
      <c r="L2" s="12">
        <f>K2-39.325-11</f>
        <v>2.9149999999999991</v>
      </c>
      <c r="M2" s="24">
        <v>64.605999999999995</v>
      </c>
    </row>
    <row r="3" spans="1:14" x14ac:dyDescent="0.3">
      <c r="A3" s="9">
        <v>2</v>
      </c>
      <c r="B3" s="8">
        <v>9</v>
      </c>
      <c r="C3" s="9" t="s">
        <v>7</v>
      </c>
      <c r="D3" s="10">
        <v>2</v>
      </c>
      <c r="E3" s="9" t="s">
        <v>10</v>
      </c>
      <c r="F3" s="9" t="s">
        <v>12</v>
      </c>
      <c r="G3" s="9" t="s">
        <v>13</v>
      </c>
      <c r="H3" s="9">
        <v>8</v>
      </c>
      <c r="I3" s="9">
        <v>123456</v>
      </c>
      <c r="J3" s="9" t="s">
        <v>31</v>
      </c>
      <c r="K3" s="11">
        <v>53.24</v>
      </c>
      <c r="L3" s="12">
        <f>K3-39.325-11</f>
        <v>2.9149999999999991</v>
      </c>
      <c r="M3" s="24">
        <v>83.861310000000003</v>
      </c>
    </row>
    <row r="4" spans="1:14" x14ac:dyDescent="0.3">
      <c r="A4" s="9">
        <v>3</v>
      </c>
      <c r="B4" s="8">
        <v>9</v>
      </c>
      <c r="C4" s="9" t="s">
        <v>7</v>
      </c>
      <c r="D4" s="10">
        <v>3</v>
      </c>
      <c r="E4" s="9" t="s">
        <v>10</v>
      </c>
      <c r="F4" s="9" t="s">
        <v>13</v>
      </c>
      <c r="G4" s="9" t="s">
        <v>15</v>
      </c>
      <c r="H4" s="9">
        <v>8</v>
      </c>
      <c r="I4" s="9">
        <v>123</v>
      </c>
      <c r="J4" s="9" t="s">
        <v>31</v>
      </c>
      <c r="K4" s="11"/>
      <c r="L4" s="12"/>
      <c r="M4" s="13">
        <v>88.79</v>
      </c>
    </row>
    <row r="5" spans="1:14" x14ac:dyDescent="0.3">
      <c r="A5" s="9">
        <v>4</v>
      </c>
      <c r="B5" s="8">
        <v>9</v>
      </c>
      <c r="C5" s="9" t="s">
        <v>7</v>
      </c>
      <c r="D5" s="9">
        <v>3</v>
      </c>
      <c r="E5" s="9" t="s">
        <v>10</v>
      </c>
      <c r="F5" s="9" t="s">
        <v>18</v>
      </c>
      <c r="G5" s="9" t="s">
        <v>18</v>
      </c>
      <c r="H5" s="9">
        <v>8</v>
      </c>
      <c r="I5" s="9">
        <v>123</v>
      </c>
      <c r="J5" s="9" t="s">
        <v>31</v>
      </c>
      <c r="K5" s="9"/>
      <c r="L5" s="9"/>
      <c r="M5" s="14">
        <v>119.2757</v>
      </c>
    </row>
    <row r="6" spans="1:14" ht="16.2" customHeight="1" x14ac:dyDescent="0.3">
      <c r="A6" s="15">
        <v>5</v>
      </c>
      <c r="B6" s="47">
        <v>9</v>
      </c>
      <c r="C6" s="16" t="s">
        <v>7</v>
      </c>
      <c r="D6" s="16">
        <v>3</v>
      </c>
      <c r="E6" s="16" t="s">
        <v>10</v>
      </c>
      <c r="F6" s="16" t="s">
        <v>17</v>
      </c>
      <c r="G6" s="16" t="s">
        <v>16</v>
      </c>
      <c r="H6" s="16">
        <v>8</v>
      </c>
      <c r="I6" s="16">
        <v>123</v>
      </c>
      <c r="J6" s="16" t="s">
        <v>31</v>
      </c>
      <c r="K6" s="38">
        <v>57.86</v>
      </c>
      <c r="L6" s="39">
        <f t="shared" ref="L6:L17" si="0">K6-39.325-11</f>
        <v>7.5349999999999966</v>
      </c>
      <c r="M6" s="17">
        <v>152.38999999999999</v>
      </c>
    </row>
    <row r="7" spans="1:14" ht="14.4" customHeight="1" x14ac:dyDescent="0.3">
      <c r="A7" s="15"/>
      <c r="B7" s="47">
        <v>9</v>
      </c>
      <c r="C7" s="16" t="s">
        <v>7</v>
      </c>
      <c r="D7" s="16">
        <v>3</v>
      </c>
      <c r="E7" s="16" t="s">
        <v>10</v>
      </c>
      <c r="F7" s="16" t="s">
        <v>25</v>
      </c>
      <c r="G7" s="16" t="s">
        <v>25</v>
      </c>
      <c r="H7" s="16">
        <v>12</v>
      </c>
      <c r="I7" s="16">
        <v>123</v>
      </c>
      <c r="J7" s="16" t="s">
        <v>31</v>
      </c>
      <c r="K7" s="38"/>
      <c r="L7" s="39"/>
      <c r="M7" s="17">
        <v>156.0129</v>
      </c>
    </row>
    <row r="8" spans="1:14" ht="13.8" customHeight="1" x14ac:dyDescent="0.3">
      <c r="A8" s="15"/>
      <c r="B8" s="47"/>
      <c r="C8" s="16"/>
      <c r="D8" s="16"/>
      <c r="E8" s="16"/>
      <c r="F8" s="16"/>
      <c r="G8" s="16"/>
      <c r="H8" s="16"/>
      <c r="I8" s="16"/>
      <c r="J8" s="16"/>
      <c r="K8" s="38"/>
      <c r="L8" s="39"/>
      <c r="M8" s="17"/>
    </row>
    <row r="9" spans="1:14" ht="13.8" customHeight="1" x14ac:dyDescent="0.3">
      <c r="A9" s="15">
        <v>6</v>
      </c>
      <c r="B9" s="47">
        <v>9</v>
      </c>
      <c r="C9" s="16" t="s">
        <v>7</v>
      </c>
      <c r="D9" s="16">
        <v>3</v>
      </c>
      <c r="E9" s="16" t="s">
        <v>10</v>
      </c>
      <c r="F9" s="16" t="s">
        <v>17</v>
      </c>
      <c r="G9" s="16" t="s">
        <v>16</v>
      </c>
      <c r="H9" s="16">
        <v>12</v>
      </c>
      <c r="I9" s="16">
        <v>123</v>
      </c>
      <c r="J9" s="16" t="s">
        <v>31</v>
      </c>
      <c r="K9" s="38">
        <v>57.86</v>
      </c>
      <c r="L9" s="39">
        <f t="shared" si="0"/>
        <v>7.5349999999999966</v>
      </c>
      <c r="M9" s="17">
        <v>167.12180000000001</v>
      </c>
    </row>
    <row r="10" spans="1:14" x14ac:dyDescent="0.3">
      <c r="A10" s="7">
        <v>7</v>
      </c>
      <c r="B10" s="26">
        <v>9</v>
      </c>
      <c r="C10" s="9" t="s">
        <v>7</v>
      </c>
      <c r="D10" s="9">
        <v>2</v>
      </c>
      <c r="E10" s="9" t="s">
        <v>10</v>
      </c>
      <c r="F10" s="9" t="s">
        <v>21</v>
      </c>
      <c r="G10" s="9" t="s">
        <v>23</v>
      </c>
      <c r="H10" s="45">
        <v>12</v>
      </c>
      <c r="I10" s="45">
        <v>123</v>
      </c>
      <c r="J10" s="45" t="s">
        <v>31</v>
      </c>
      <c r="K10" s="11">
        <v>55.279260000000001</v>
      </c>
      <c r="L10" s="12">
        <f t="shared" si="0"/>
        <v>4.9542599999999979</v>
      </c>
      <c r="M10" s="14">
        <v>122.0548</v>
      </c>
    </row>
    <row r="11" spans="1:14" x14ac:dyDescent="0.3">
      <c r="A11" s="7"/>
      <c r="B11" s="26">
        <v>9</v>
      </c>
      <c r="C11" s="9" t="s">
        <v>7</v>
      </c>
      <c r="D11" s="9">
        <v>2</v>
      </c>
      <c r="E11" s="9" t="s">
        <v>10</v>
      </c>
      <c r="F11" s="9" t="s">
        <v>74</v>
      </c>
      <c r="G11" s="9" t="s">
        <v>16</v>
      </c>
      <c r="H11" s="45">
        <v>8</v>
      </c>
      <c r="I11" s="45">
        <v>123</v>
      </c>
      <c r="J11" s="45" t="s">
        <v>31</v>
      </c>
      <c r="K11" s="11">
        <v>55.832340000000002</v>
      </c>
      <c r="L11" s="12">
        <f t="shared" ref="L11" si="1">K11-39.325-11</f>
        <v>5.5073399999999992</v>
      </c>
      <c r="M11" s="14">
        <v>121.39</v>
      </c>
    </row>
    <row r="12" spans="1:14" x14ac:dyDescent="0.3">
      <c r="A12" s="7">
        <v>8</v>
      </c>
      <c r="B12" s="26">
        <v>9</v>
      </c>
      <c r="C12" s="9" t="s">
        <v>7</v>
      </c>
      <c r="D12" s="9">
        <v>2</v>
      </c>
      <c r="E12" s="9" t="s">
        <v>10</v>
      </c>
      <c r="F12" s="9" t="s">
        <v>27</v>
      </c>
      <c r="G12" s="9" t="s">
        <v>17</v>
      </c>
      <c r="H12" s="45">
        <v>12</v>
      </c>
      <c r="I12" s="45">
        <v>123</v>
      </c>
      <c r="J12" s="45" t="s">
        <v>31</v>
      </c>
      <c r="K12" s="11">
        <v>55.920229999999997</v>
      </c>
      <c r="L12" s="12">
        <f t="shared" si="0"/>
        <v>5.5952299999999937</v>
      </c>
      <c r="M12" s="14">
        <v>138.0641</v>
      </c>
    </row>
    <row r="13" spans="1:14" x14ac:dyDescent="0.3">
      <c r="A13" s="7">
        <v>9</v>
      </c>
      <c r="B13" s="26">
        <v>9</v>
      </c>
      <c r="C13" s="9" t="s">
        <v>7</v>
      </c>
      <c r="D13" s="9">
        <v>2</v>
      </c>
      <c r="E13" s="9" t="s">
        <v>10</v>
      </c>
      <c r="F13" s="9" t="s">
        <v>25</v>
      </c>
      <c r="G13" s="9" t="s">
        <v>16</v>
      </c>
      <c r="H13" s="45">
        <v>12</v>
      </c>
      <c r="I13" s="45">
        <v>123</v>
      </c>
      <c r="J13" s="45" t="s">
        <v>31</v>
      </c>
      <c r="K13" s="11">
        <v>56.619590000000002</v>
      </c>
      <c r="L13" s="12">
        <f t="shared" si="0"/>
        <v>6.2945899999999995</v>
      </c>
      <c r="M13" s="14">
        <v>146.6</v>
      </c>
    </row>
    <row r="14" spans="1:14" x14ac:dyDescent="0.3">
      <c r="A14" s="49">
        <v>10</v>
      </c>
      <c r="B14" s="55">
        <v>9</v>
      </c>
      <c r="C14" s="50" t="s">
        <v>7</v>
      </c>
      <c r="D14" s="50">
        <v>2</v>
      </c>
      <c r="E14" s="50" t="s">
        <v>10</v>
      </c>
      <c r="F14" s="50" t="s">
        <v>25</v>
      </c>
      <c r="G14" s="50" t="s">
        <v>16</v>
      </c>
      <c r="H14" s="51">
        <v>12</v>
      </c>
      <c r="I14" s="51">
        <v>123456</v>
      </c>
      <c r="J14" s="51" t="s">
        <v>31</v>
      </c>
      <c r="K14" s="52">
        <v>56.619590000000002</v>
      </c>
      <c r="L14" s="53">
        <f t="shared" si="0"/>
        <v>6.2945899999999995</v>
      </c>
      <c r="M14" s="54">
        <v>181.3417</v>
      </c>
    </row>
    <row r="15" spans="1:14" x14ac:dyDescent="0.3">
      <c r="A15" s="15">
        <v>11</v>
      </c>
      <c r="B15" s="56">
        <v>9</v>
      </c>
      <c r="C15" s="16" t="s">
        <v>7</v>
      </c>
      <c r="D15" s="16">
        <v>2</v>
      </c>
      <c r="E15" s="16" t="s">
        <v>10</v>
      </c>
      <c r="F15" s="16" t="s">
        <v>21</v>
      </c>
      <c r="G15" s="16" t="s">
        <v>23</v>
      </c>
      <c r="H15" s="57">
        <v>12</v>
      </c>
      <c r="I15" s="57">
        <v>123456</v>
      </c>
      <c r="J15" s="57" t="s">
        <v>31</v>
      </c>
      <c r="K15" s="38">
        <v>55.279260000000001</v>
      </c>
      <c r="L15" s="39">
        <f t="shared" si="0"/>
        <v>4.9542599999999979</v>
      </c>
      <c r="M15" s="17">
        <v>153.84200000000001</v>
      </c>
      <c r="N15" t="s">
        <v>77</v>
      </c>
    </row>
    <row r="16" spans="1:14" x14ac:dyDescent="0.3">
      <c r="A16" s="15"/>
      <c r="B16" s="56">
        <v>9</v>
      </c>
      <c r="C16" s="16" t="s">
        <v>7</v>
      </c>
      <c r="D16" s="16">
        <v>2</v>
      </c>
      <c r="E16" s="16" t="s">
        <v>10</v>
      </c>
      <c r="F16" s="16" t="s">
        <v>83</v>
      </c>
      <c r="G16" s="16" t="s">
        <v>83</v>
      </c>
      <c r="H16" s="57">
        <v>12</v>
      </c>
      <c r="I16" s="57">
        <v>123456</v>
      </c>
      <c r="J16" s="57" t="s">
        <v>31</v>
      </c>
      <c r="K16" s="38">
        <v>54.956440000000001</v>
      </c>
      <c r="L16" s="39">
        <f>K16-39.325-11</f>
        <v>4.6314399999999978</v>
      </c>
      <c r="M16" s="17">
        <v>150.80869999999999</v>
      </c>
    </row>
    <row r="17" spans="1:18" x14ac:dyDescent="0.3">
      <c r="A17" s="7">
        <v>12</v>
      </c>
      <c r="B17" s="26">
        <v>9</v>
      </c>
      <c r="C17" s="9" t="s">
        <v>7</v>
      </c>
      <c r="D17" s="9">
        <v>2</v>
      </c>
      <c r="E17" s="9" t="s">
        <v>10</v>
      </c>
      <c r="F17" s="9" t="s">
        <v>12</v>
      </c>
      <c r="G17" s="9" t="s">
        <v>13</v>
      </c>
      <c r="H17" s="45">
        <v>8</v>
      </c>
      <c r="I17" s="45">
        <v>123</v>
      </c>
      <c r="J17" s="45" t="s">
        <v>32</v>
      </c>
      <c r="K17" s="11">
        <v>53.23968</v>
      </c>
      <c r="L17" s="12">
        <f t="shared" si="0"/>
        <v>2.9146799999999971</v>
      </c>
      <c r="M17" s="14">
        <v>64.546589999999995</v>
      </c>
      <c r="N17" s="80" t="s">
        <v>59</v>
      </c>
      <c r="O17" s="131" t="s">
        <v>78</v>
      </c>
    </row>
    <row r="18" spans="1:18" ht="15.6" customHeight="1" thickBot="1" x14ac:dyDescent="0.35">
      <c r="A18" s="35">
        <v>13</v>
      </c>
      <c r="B18" s="46">
        <v>9</v>
      </c>
      <c r="C18" s="36" t="s">
        <v>7</v>
      </c>
      <c r="D18" s="36">
        <v>3</v>
      </c>
      <c r="E18" s="36" t="s">
        <v>10</v>
      </c>
      <c r="F18" s="36" t="s">
        <v>19</v>
      </c>
      <c r="G18" s="36" t="s">
        <v>20</v>
      </c>
      <c r="H18" s="36">
        <v>8</v>
      </c>
      <c r="I18" s="36">
        <v>123</v>
      </c>
      <c r="J18" s="36" t="s">
        <v>31</v>
      </c>
      <c r="K18" s="36"/>
      <c r="L18" s="36"/>
      <c r="M18" s="37">
        <v>169.4</v>
      </c>
      <c r="N18" s="80" t="s">
        <v>59</v>
      </c>
      <c r="O18" t="s">
        <v>79</v>
      </c>
    </row>
    <row r="19" spans="1:18" x14ac:dyDescent="0.3">
      <c r="A19" s="1">
        <v>14</v>
      </c>
      <c r="B19" s="25">
        <v>11</v>
      </c>
      <c r="C19" s="2" t="s">
        <v>7</v>
      </c>
      <c r="D19" s="3">
        <v>2</v>
      </c>
      <c r="E19" s="2" t="s">
        <v>10</v>
      </c>
      <c r="F19" s="2" t="s">
        <v>12</v>
      </c>
      <c r="G19" s="2" t="s">
        <v>13</v>
      </c>
      <c r="H19" s="2">
        <v>8</v>
      </c>
      <c r="I19" s="2">
        <v>123</v>
      </c>
      <c r="J19" s="2" t="s">
        <v>31</v>
      </c>
      <c r="K19" s="4">
        <v>53.47</v>
      </c>
      <c r="L19" s="5">
        <f>K19-39.325-11</f>
        <v>3.144999999999996</v>
      </c>
      <c r="M19" s="6">
        <v>42.4</v>
      </c>
      <c r="N19" s="80" t="s">
        <v>59</v>
      </c>
      <c r="O19" t="s">
        <v>80</v>
      </c>
    </row>
    <row r="20" spans="1:18" x14ac:dyDescent="0.3">
      <c r="A20" s="7">
        <v>15</v>
      </c>
      <c r="B20" s="26">
        <v>11</v>
      </c>
      <c r="C20" s="9" t="s">
        <v>7</v>
      </c>
      <c r="D20" s="10">
        <v>2</v>
      </c>
      <c r="E20" s="9" t="s">
        <v>10</v>
      </c>
      <c r="F20" s="9" t="s">
        <v>21</v>
      </c>
      <c r="G20" s="9" t="s">
        <v>22</v>
      </c>
      <c r="H20" s="9">
        <v>8</v>
      </c>
      <c r="I20" s="9">
        <v>123</v>
      </c>
      <c r="J20" s="9" t="s">
        <v>31</v>
      </c>
      <c r="K20" s="11"/>
      <c r="L20" s="12"/>
      <c r="M20" s="24">
        <v>74.625</v>
      </c>
      <c r="N20" s="80"/>
    </row>
    <row r="21" spans="1:18" x14ac:dyDescent="0.3">
      <c r="A21" s="7">
        <v>16</v>
      </c>
      <c r="B21" s="26">
        <v>11</v>
      </c>
      <c r="C21" s="9" t="s">
        <v>7</v>
      </c>
      <c r="D21" s="9">
        <v>3</v>
      </c>
      <c r="E21" s="9" t="s">
        <v>10</v>
      </c>
      <c r="F21" s="9" t="s">
        <v>22</v>
      </c>
      <c r="G21" s="9" t="s">
        <v>24</v>
      </c>
      <c r="H21" s="9">
        <v>8</v>
      </c>
      <c r="I21" s="9">
        <v>123</v>
      </c>
      <c r="J21" s="9" t="s">
        <v>31</v>
      </c>
      <c r="K21" s="9"/>
      <c r="L21" s="9"/>
      <c r="M21" s="32">
        <v>91.368440000000007</v>
      </c>
      <c r="N21" s="80" t="s">
        <v>81</v>
      </c>
    </row>
    <row r="22" spans="1:18" x14ac:dyDescent="0.3">
      <c r="A22" s="7">
        <v>17</v>
      </c>
      <c r="B22" s="26">
        <v>11</v>
      </c>
      <c r="C22" s="9" t="s">
        <v>7</v>
      </c>
      <c r="D22" s="9">
        <v>3</v>
      </c>
      <c r="E22" s="9" t="s">
        <v>10</v>
      </c>
      <c r="F22" s="9" t="s">
        <v>27</v>
      </c>
      <c r="G22" s="9" t="s">
        <v>25</v>
      </c>
      <c r="H22" s="9">
        <v>8</v>
      </c>
      <c r="I22" s="9">
        <v>123</v>
      </c>
      <c r="J22" s="9" t="s">
        <v>31</v>
      </c>
      <c r="K22" s="11">
        <v>56.938980000000001</v>
      </c>
      <c r="L22" s="43">
        <f>K22-39.325-11</f>
        <v>6.613979999999998</v>
      </c>
      <c r="M22" s="32">
        <v>90.916380000000004</v>
      </c>
      <c r="O22" t="s">
        <v>82</v>
      </c>
    </row>
    <row r="23" spans="1:18" x14ac:dyDescent="0.3">
      <c r="A23" s="7"/>
      <c r="B23" s="26">
        <v>11</v>
      </c>
      <c r="C23" s="9" t="s">
        <v>7</v>
      </c>
      <c r="D23" s="9">
        <v>3</v>
      </c>
      <c r="E23" s="9" t="s">
        <v>10</v>
      </c>
      <c r="F23" s="9" t="s">
        <v>16</v>
      </c>
      <c r="G23" s="9" t="s">
        <v>17</v>
      </c>
      <c r="H23" s="9">
        <v>8</v>
      </c>
      <c r="I23" s="9">
        <v>123</v>
      </c>
      <c r="J23" s="9" t="s">
        <v>31</v>
      </c>
      <c r="K23" s="11">
        <v>58.743980000000001</v>
      </c>
      <c r="L23" s="43">
        <f>K23-39.325-11</f>
        <v>8.4189799999999977</v>
      </c>
      <c r="M23" s="32">
        <v>103.1253</v>
      </c>
    </row>
    <row r="24" spans="1:18" ht="15" thickBot="1" x14ac:dyDescent="0.35">
      <c r="A24" s="27">
        <v>18</v>
      </c>
      <c r="B24" s="28">
        <v>11</v>
      </c>
      <c r="C24" s="9" t="s">
        <v>7</v>
      </c>
      <c r="D24" s="9">
        <v>3</v>
      </c>
      <c r="E24" s="9" t="s">
        <v>10</v>
      </c>
      <c r="F24" s="9" t="s">
        <v>24</v>
      </c>
      <c r="G24" s="9" t="s">
        <v>26</v>
      </c>
      <c r="H24" s="9">
        <v>8</v>
      </c>
      <c r="I24" s="48">
        <v>123</v>
      </c>
      <c r="J24" s="48" t="s">
        <v>31</v>
      </c>
      <c r="K24" s="41">
        <v>58.935200000000002</v>
      </c>
      <c r="L24" s="42">
        <f>K24-39.325-11</f>
        <v>8.610199999999999</v>
      </c>
      <c r="M24" s="40">
        <v>96.857420000000005</v>
      </c>
    </row>
    <row r="25" spans="1:18" x14ac:dyDescent="0.3">
      <c r="A25" s="1">
        <v>19</v>
      </c>
      <c r="B25" s="25">
        <v>7</v>
      </c>
      <c r="C25" s="2" t="s">
        <v>7</v>
      </c>
      <c r="D25" s="3">
        <v>2</v>
      </c>
      <c r="E25" s="2" t="s">
        <v>10</v>
      </c>
      <c r="F25" s="2" t="s">
        <v>12</v>
      </c>
      <c r="G25" s="2" t="s">
        <v>13</v>
      </c>
      <c r="H25" s="2">
        <v>8</v>
      </c>
      <c r="I25" s="9">
        <v>123</v>
      </c>
      <c r="J25" s="9" t="s">
        <v>31</v>
      </c>
      <c r="K25" s="4">
        <v>53.008029999999998</v>
      </c>
      <c r="L25" s="43">
        <f>K25-39.325-11</f>
        <v>2.6830299999999951</v>
      </c>
      <c r="M25" s="6">
        <v>57.629820000000002</v>
      </c>
    </row>
    <row r="26" spans="1:18" x14ac:dyDescent="0.3">
      <c r="A26" s="7">
        <v>20</v>
      </c>
      <c r="B26" s="26">
        <v>7</v>
      </c>
      <c r="C26" s="9" t="s">
        <v>7</v>
      </c>
      <c r="D26" s="10">
        <v>2</v>
      </c>
      <c r="E26" s="9" t="s">
        <v>10</v>
      </c>
      <c r="F26" s="9" t="s">
        <v>21</v>
      </c>
      <c r="G26" s="9" t="s">
        <v>22</v>
      </c>
      <c r="H26" s="9">
        <v>8</v>
      </c>
      <c r="I26" s="9">
        <v>123</v>
      </c>
      <c r="J26" s="9" t="s">
        <v>31</v>
      </c>
      <c r="K26" s="9"/>
      <c r="L26" s="12"/>
      <c r="M26" s="24">
        <v>74.625</v>
      </c>
    </row>
    <row r="27" spans="1:18" x14ac:dyDescent="0.3">
      <c r="A27" s="7">
        <v>21</v>
      </c>
      <c r="B27" s="26">
        <v>7</v>
      </c>
      <c r="C27" s="9" t="s">
        <v>7</v>
      </c>
      <c r="D27" s="10">
        <v>3</v>
      </c>
      <c r="E27" s="9" t="s">
        <v>10</v>
      </c>
      <c r="F27" s="9" t="s">
        <v>23</v>
      </c>
      <c r="G27" s="9" t="s">
        <v>24</v>
      </c>
      <c r="H27" s="9">
        <v>8</v>
      </c>
      <c r="I27" s="9">
        <v>123</v>
      </c>
      <c r="J27" s="9" t="s">
        <v>31</v>
      </c>
      <c r="K27" s="11"/>
      <c r="L27" s="12"/>
      <c r="M27" s="24">
        <v>114.49639999999999</v>
      </c>
    </row>
    <row r="28" spans="1:18" x14ac:dyDescent="0.3">
      <c r="A28" s="7">
        <v>22</v>
      </c>
      <c r="B28" s="26">
        <v>7</v>
      </c>
      <c r="C28" s="9" t="s">
        <v>7</v>
      </c>
      <c r="D28" s="10">
        <v>3</v>
      </c>
      <c r="E28" s="9" t="s">
        <v>10</v>
      </c>
      <c r="F28" s="9" t="s">
        <v>25</v>
      </c>
      <c r="G28" s="9" t="s">
        <v>19</v>
      </c>
      <c r="H28" s="9">
        <v>8</v>
      </c>
      <c r="I28" s="9">
        <v>123</v>
      </c>
      <c r="J28" s="9" t="s">
        <v>31</v>
      </c>
      <c r="K28" s="11"/>
      <c r="L28" s="12"/>
      <c r="M28" s="24">
        <v>128.84270000000001</v>
      </c>
      <c r="N28" s="33"/>
      <c r="O28" s="33"/>
    </row>
    <row r="29" spans="1:18" x14ac:dyDescent="0.3">
      <c r="A29" s="7">
        <v>23</v>
      </c>
      <c r="B29" s="26">
        <v>7</v>
      </c>
      <c r="C29" s="9" t="s">
        <v>7</v>
      </c>
      <c r="D29" s="10">
        <v>3</v>
      </c>
      <c r="E29" s="9" t="s">
        <v>11</v>
      </c>
      <c r="F29" s="9" t="s">
        <v>23</v>
      </c>
      <c r="G29" s="9" t="s">
        <v>24</v>
      </c>
      <c r="H29" s="9">
        <v>8</v>
      </c>
      <c r="I29" s="9">
        <v>123</v>
      </c>
      <c r="J29" s="9" t="s">
        <v>31</v>
      </c>
      <c r="K29" s="11"/>
      <c r="L29" s="12"/>
      <c r="M29" s="34">
        <v>95.542420000000007</v>
      </c>
      <c r="N29" s="33"/>
      <c r="O29" s="33"/>
    </row>
    <row r="30" spans="1:18" x14ac:dyDescent="0.3">
      <c r="A30" s="7"/>
      <c r="B30" s="26">
        <v>7</v>
      </c>
      <c r="C30" s="9" t="s">
        <v>7</v>
      </c>
      <c r="D30" s="10">
        <v>3</v>
      </c>
      <c r="E30" s="9" t="s">
        <v>10</v>
      </c>
      <c r="F30" s="9" t="s">
        <v>17</v>
      </c>
      <c r="G30" s="9" t="s">
        <v>16</v>
      </c>
      <c r="H30" s="9">
        <v>8</v>
      </c>
      <c r="I30" s="9">
        <v>123</v>
      </c>
      <c r="J30" s="9" t="s">
        <v>31</v>
      </c>
      <c r="K30" s="11">
        <v>56.983449999999998</v>
      </c>
      <c r="L30" s="12">
        <f>K30-39.325-11</f>
        <v>6.6584499999999949</v>
      </c>
      <c r="M30" s="34">
        <v>136.44059999999999</v>
      </c>
      <c r="N30" s="33"/>
      <c r="O30" s="33"/>
    </row>
    <row r="31" spans="1:18" x14ac:dyDescent="0.3">
      <c r="A31" s="7">
        <v>24</v>
      </c>
      <c r="B31" s="26">
        <v>7</v>
      </c>
      <c r="C31" s="9" t="s">
        <v>7</v>
      </c>
      <c r="D31" s="9">
        <v>4</v>
      </c>
      <c r="E31" s="9" t="s">
        <v>10</v>
      </c>
      <c r="F31" s="9" t="s">
        <v>17</v>
      </c>
      <c r="G31" s="9" t="s">
        <v>20</v>
      </c>
      <c r="H31" s="9">
        <v>8</v>
      </c>
      <c r="I31" s="9">
        <v>123</v>
      </c>
      <c r="J31" s="9" t="s">
        <v>31</v>
      </c>
      <c r="K31" s="9"/>
      <c r="L31" s="9"/>
      <c r="M31" s="32">
        <v>146.65029999999999</v>
      </c>
      <c r="N31" s="33"/>
      <c r="O31" s="33"/>
      <c r="R31" s="44"/>
    </row>
    <row r="32" spans="1:18" ht="15" thickBot="1" x14ac:dyDescent="0.35">
      <c r="A32" s="18">
        <v>25</v>
      </c>
      <c r="B32" s="19">
        <v>7</v>
      </c>
      <c r="C32" s="20" t="s">
        <v>7</v>
      </c>
      <c r="D32" s="20">
        <v>4</v>
      </c>
      <c r="E32" s="20" t="s">
        <v>10</v>
      </c>
      <c r="F32" s="20" t="s">
        <v>16</v>
      </c>
      <c r="G32" s="20" t="s">
        <v>20</v>
      </c>
      <c r="H32" s="20">
        <v>8</v>
      </c>
      <c r="I32" s="20">
        <v>123</v>
      </c>
      <c r="J32" s="20" t="s">
        <v>31</v>
      </c>
      <c r="K32" s="30">
        <v>58.475189999999998</v>
      </c>
      <c r="L32" s="31">
        <f>K32-39.325-11</f>
        <v>8.1501899999999949</v>
      </c>
      <c r="M32" s="29">
        <v>154.22069999999999</v>
      </c>
    </row>
    <row r="33" spans="1:13" x14ac:dyDescent="0.3">
      <c r="A33" s="1">
        <v>26</v>
      </c>
      <c r="B33" s="25">
        <v>7</v>
      </c>
      <c r="C33" s="9" t="s">
        <v>28</v>
      </c>
      <c r="D33" s="3">
        <v>2</v>
      </c>
      <c r="E33" s="2" t="s">
        <v>10</v>
      </c>
      <c r="F33" s="2" t="s">
        <v>12</v>
      </c>
      <c r="G33" s="2" t="s">
        <v>13</v>
      </c>
      <c r="H33" s="9">
        <v>8</v>
      </c>
      <c r="I33" s="9">
        <v>123</v>
      </c>
      <c r="J33" s="9" t="s">
        <v>31</v>
      </c>
      <c r="K33" s="11">
        <v>54.569940000000003</v>
      </c>
      <c r="L33" s="12">
        <f>K33-39.325-11</f>
        <v>4.2449399999999997</v>
      </c>
      <c r="M33" s="6">
        <v>72.7</v>
      </c>
    </row>
    <row r="34" spans="1:13" x14ac:dyDescent="0.3">
      <c r="A34" s="7">
        <v>27</v>
      </c>
      <c r="B34" s="26">
        <v>7</v>
      </c>
      <c r="C34" s="9" t="s">
        <v>28</v>
      </c>
      <c r="D34" s="9">
        <v>3</v>
      </c>
      <c r="E34" s="9" t="s">
        <v>10</v>
      </c>
      <c r="F34" s="9" t="s">
        <v>21</v>
      </c>
      <c r="G34" s="9" t="s">
        <v>23</v>
      </c>
      <c r="H34" s="9">
        <v>8</v>
      </c>
      <c r="I34" s="9">
        <v>123</v>
      </c>
      <c r="J34" s="9" t="s">
        <v>31</v>
      </c>
      <c r="K34" s="11">
        <v>58.15</v>
      </c>
      <c r="L34" s="12">
        <f>K34-39.325-11</f>
        <v>7.8249999999999957</v>
      </c>
      <c r="M34" s="32">
        <v>135.0454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799BC-EE76-4C42-A73D-AC4D7E6854EE}">
  <dimension ref="A1:AC28"/>
  <sheetViews>
    <sheetView tabSelected="1" zoomScale="90" zoomScaleNormal="90" workbookViewId="0">
      <selection activeCell="R13" sqref="R13"/>
    </sheetView>
  </sheetViews>
  <sheetFormatPr defaultRowHeight="14.4" x14ac:dyDescent="0.3"/>
  <cols>
    <col min="1" max="1" width="16" customWidth="1"/>
    <col min="2" max="3" width="9.77734375" customWidth="1"/>
    <col min="4" max="4" width="0" hidden="1" customWidth="1"/>
    <col min="5" max="5" width="9.6640625" customWidth="1"/>
    <col min="6" max="6" width="9.5546875" customWidth="1"/>
    <col min="8" max="8" width="0" hidden="1" customWidth="1"/>
    <col min="9" max="9" width="9.44140625" customWidth="1"/>
    <col min="11" max="11" width="11.5546875" bestFit="1" customWidth="1"/>
    <col min="12" max="12" width="0" hidden="1" customWidth="1"/>
    <col min="13" max="13" width="9.44140625" customWidth="1"/>
    <col min="16" max="16" width="0" hidden="1" customWidth="1"/>
    <col min="17" max="17" width="9.33203125" customWidth="1"/>
    <col min="18" max="18" width="9" bestFit="1" customWidth="1"/>
    <col min="19" max="19" width="9.6640625" bestFit="1" customWidth="1"/>
    <col min="20" max="20" width="0" hidden="1" customWidth="1"/>
    <col min="21" max="21" width="9.21875" customWidth="1"/>
    <col min="22" max="29" width="0" hidden="1" customWidth="1"/>
  </cols>
  <sheetData>
    <row r="1" spans="1:29" ht="25.2" customHeight="1" x14ac:dyDescent="0.3">
      <c r="A1" s="206" t="s">
        <v>34</v>
      </c>
      <c r="B1" s="192" t="s">
        <v>45</v>
      </c>
      <c r="C1" s="193"/>
      <c r="D1" s="193"/>
      <c r="E1" s="194"/>
      <c r="F1" s="195" t="s">
        <v>46</v>
      </c>
      <c r="G1" s="196"/>
      <c r="H1" s="196"/>
      <c r="I1" s="197"/>
      <c r="J1" s="198" t="s">
        <v>48</v>
      </c>
      <c r="K1" s="199"/>
      <c r="L1" s="199"/>
      <c r="M1" s="199"/>
      <c r="N1" s="200" t="s">
        <v>47</v>
      </c>
      <c r="O1" s="201"/>
      <c r="P1" s="201"/>
      <c r="Q1" s="202"/>
      <c r="R1" s="203" t="s">
        <v>49</v>
      </c>
      <c r="S1" s="204"/>
      <c r="T1" s="204"/>
      <c r="U1" s="205"/>
      <c r="V1" s="183" t="s">
        <v>70</v>
      </c>
      <c r="W1" s="184"/>
      <c r="X1" s="184"/>
      <c r="Y1" s="185"/>
      <c r="Z1" s="208" t="s">
        <v>71</v>
      </c>
      <c r="AA1" s="184"/>
      <c r="AB1" s="184"/>
      <c r="AC1" s="185"/>
    </row>
    <row r="2" spans="1:29" ht="15" thickBot="1" x14ac:dyDescent="0.35">
      <c r="A2" s="207"/>
      <c r="B2" s="66" t="s">
        <v>60</v>
      </c>
      <c r="C2" s="67" t="s">
        <v>52</v>
      </c>
      <c r="D2" s="67" t="s">
        <v>50</v>
      </c>
      <c r="E2" s="68" t="s">
        <v>51</v>
      </c>
      <c r="F2" s="69" t="s">
        <v>60</v>
      </c>
      <c r="G2" s="70" t="s">
        <v>52</v>
      </c>
      <c r="H2" s="70" t="s">
        <v>50</v>
      </c>
      <c r="I2" s="71" t="s">
        <v>51</v>
      </c>
      <c r="J2" s="72" t="s">
        <v>60</v>
      </c>
      <c r="K2" s="73" t="s">
        <v>64</v>
      </c>
      <c r="L2" s="73" t="s">
        <v>50</v>
      </c>
      <c r="M2" s="86" t="s">
        <v>65</v>
      </c>
      <c r="N2" s="74" t="s">
        <v>60</v>
      </c>
      <c r="O2" s="75" t="s">
        <v>52</v>
      </c>
      <c r="P2" s="75" t="s">
        <v>50</v>
      </c>
      <c r="Q2" s="76" t="s">
        <v>51</v>
      </c>
      <c r="R2" s="77" t="s">
        <v>60</v>
      </c>
      <c r="S2" s="78" t="s">
        <v>64</v>
      </c>
      <c r="T2" s="78" t="s">
        <v>50</v>
      </c>
      <c r="U2" s="87" t="s">
        <v>65</v>
      </c>
      <c r="V2" s="186"/>
      <c r="W2" s="187"/>
      <c r="X2" s="187"/>
      <c r="Y2" s="188"/>
      <c r="Z2" s="209"/>
      <c r="AA2" s="187"/>
      <c r="AB2" s="187"/>
      <c r="AC2" s="188"/>
    </row>
    <row r="3" spans="1:29" x14ac:dyDescent="0.3">
      <c r="A3" s="65" t="s">
        <v>0</v>
      </c>
      <c r="B3" s="172">
        <v>9</v>
      </c>
      <c r="C3" s="132">
        <v>152.4</v>
      </c>
      <c r="D3" s="132"/>
      <c r="E3" s="133">
        <v>7.5350000000000001</v>
      </c>
      <c r="F3" s="173">
        <v>7</v>
      </c>
      <c r="G3" s="101">
        <v>136.44059999999999</v>
      </c>
      <c r="H3" s="101"/>
      <c r="I3" s="99">
        <v>6.6584499999999949</v>
      </c>
      <c r="J3" s="89"/>
      <c r="K3" s="107">
        <f>(G3-C3)/C3*100</f>
        <v>-10.472047244094499</v>
      </c>
      <c r="L3" s="107"/>
      <c r="M3" s="107">
        <f t="shared" ref="M3" si="0">(I3-E3)/E3*100</f>
        <v>-11.633045786330527</v>
      </c>
      <c r="N3" s="174">
        <v>11</v>
      </c>
      <c r="O3" s="102">
        <v>103.1253</v>
      </c>
      <c r="P3" s="102"/>
      <c r="Q3" s="100">
        <f>58.74398-11-39.325</f>
        <v>8.4189799999999977</v>
      </c>
      <c r="R3" s="94"/>
      <c r="S3" s="108">
        <f>(O3-C3)/C3*100</f>
        <v>-32.332480314960641</v>
      </c>
      <c r="T3" s="108"/>
      <c r="U3" s="109">
        <f t="shared" ref="U3" si="1">(Q3-E3)/E3*100</f>
        <v>11.731652289316489</v>
      </c>
      <c r="V3" s="189"/>
      <c r="W3" s="190"/>
      <c r="X3" s="190"/>
      <c r="Y3" s="191"/>
      <c r="Z3" s="210"/>
      <c r="AA3" s="190"/>
      <c r="AB3" s="190"/>
      <c r="AC3" s="191"/>
    </row>
    <row r="4" spans="1:29" x14ac:dyDescent="0.3">
      <c r="A4" s="79" t="s">
        <v>6</v>
      </c>
      <c r="B4" s="136" t="s">
        <v>61</v>
      </c>
      <c r="C4" s="137">
        <v>152.4</v>
      </c>
      <c r="D4" s="137"/>
      <c r="E4" s="138">
        <v>7.5350000000000001</v>
      </c>
      <c r="F4" s="139" t="s">
        <v>62</v>
      </c>
      <c r="G4" s="140"/>
      <c r="H4" s="140"/>
      <c r="I4" s="141"/>
      <c r="J4" s="142" t="s">
        <v>59</v>
      </c>
      <c r="K4" s="143">
        <f>(G4-C4)/C4*100</f>
        <v>-100</v>
      </c>
      <c r="L4" s="143"/>
      <c r="M4" s="143">
        <f t="shared" ref="M4:M11" si="2">(I4-E4)/E4*100</f>
        <v>-100</v>
      </c>
      <c r="N4" s="144" t="s">
        <v>59</v>
      </c>
      <c r="O4" s="145"/>
      <c r="P4" s="145"/>
      <c r="Q4" s="146"/>
      <c r="R4" s="110" t="s">
        <v>59</v>
      </c>
      <c r="S4" s="111">
        <f>(O4-C4)/C4*100</f>
        <v>-100</v>
      </c>
      <c r="T4" s="111"/>
      <c r="U4" s="112">
        <f t="shared" ref="U4:U9" si="3">(Q4-E4)/E4*100</f>
        <v>-100</v>
      </c>
      <c r="V4" s="189"/>
      <c r="W4" s="190"/>
      <c r="X4" s="190"/>
      <c r="Y4" s="191"/>
      <c r="Z4" s="210"/>
      <c r="AA4" s="190"/>
      <c r="AB4" s="190"/>
      <c r="AC4" s="191"/>
    </row>
    <row r="5" spans="1:29" ht="28.8" x14ac:dyDescent="0.3">
      <c r="A5" s="127" t="s">
        <v>36</v>
      </c>
      <c r="B5" s="147" t="s">
        <v>10</v>
      </c>
      <c r="C5" s="148">
        <v>152.4</v>
      </c>
      <c r="D5" s="148"/>
      <c r="E5" s="149">
        <v>7.5350000000000001</v>
      </c>
      <c r="F5" s="150" t="s">
        <v>11</v>
      </c>
      <c r="G5" s="121">
        <v>118.15219999999999</v>
      </c>
      <c r="H5" s="121"/>
      <c r="I5" s="122">
        <f>55.61851-39.325-11</f>
        <v>5.2935099999999977</v>
      </c>
      <c r="J5" s="104" t="s">
        <v>59</v>
      </c>
      <c r="K5" s="104">
        <f t="shared" ref="J5:K11" si="4">(G5-C5)/C5*100</f>
        <v>-22.472309711286094</v>
      </c>
      <c r="L5" s="104"/>
      <c r="M5" s="104">
        <f t="shared" si="2"/>
        <v>-29.747710683477141</v>
      </c>
      <c r="N5" s="151" t="s">
        <v>66</v>
      </c>
      <c r="O5" s="123">
        <v>111.4635</v>
      </c>
      <c r="P5" s="123"/>
      <c r="Q5" s="124">
        <f>55.45814-39.325-11</f>
        <v>5.1331399999999974</v>
      </c>
      <c r="R5" s="96" t="s">
        <v>59</v>
      </c>
      <c r="S5" s="113">
        <f t="shared" ref="R5:S9" si="5">(O5-C5)/C5*100</f>
        <v>-26.861220472440948</v>
      </c>
      <c r="T5" s="113"/>
      <c r="U5" s="114">
        <f t="shared" si="3"/>
        <v>-31.876045122760488</v>
      </c>
      <c r="V5" s="189"/>
      <c r="W5" s="190"/>
      <c r="X5" s="190"/>
      <c r="Y5" s="191"/>
      <c r="Z5" s="210"/>
      <c r="AA5" s="190"/>
      <c r="AB5" s="190"/>
      <c r="AC5" s="191"/>
    </row>
    <row r="6" spans="1:29" x14ac:dyDescent="0.3">
      <c r="A6" s="127" t="s">
        <v>35</v>
      </c>
      <c r="B6" s="152">
        <v>3</v>
      </c>
      <c r="C6" s="153">
        <v>152.4</v>
      </c>
      <c r="D6" s="153"/>
      <c r="E6" s="154">
        <v>7.5350000000000001</v>
      </c>
      <c r="F6" s="91">
        <v>2</v>
      </c>
      <c r="G6" s="104">
        <v>142.39420000000001</v>
      </c>
      <c r="H6" s="104"/>
      <c r="I6" s="103">
        <f>57.29672-39.325-11</f>
        <v>6.9717199999999977</v>
      </c>
      <c r="J6" s="88">
        <f t="shared" si="4"/>
        <v>-33.333333333333329</v>
      </c>
      <c r="K6" s="88">
        <f t="shared" si="4"/>
        <v>-6.5654855643044572</v>
      </c>
      <c r="L6" s="88"/>
      <c r="M6" s="88">
        <f t="shared" si="2"/>
        <v>-7.4755142667551748</v>
      </c>
      <c r="N6" s="96">
        <v>4</v>
      </c>
      <c r="O6" s="113">
        <v>162.0814</v>
      </c>
      <c r="P6" s="113"/>
      <c r="Q6" s="114">
        <f>58.43072-39.325-11</f>
        <v>8.105719999999998</v>
      </c>
      <c r="R6" s="95">
        <f t="shared" si="5"/>
        <v>33.333333333333329</v>
      </c>
      <c r="S6" s="93">
        <f t="shared" si="5"/>
        <v>6.3526246719160078</v>
      </c>
      <c r="T6" s="93"/>
      <c r="U6" s="115">
        <f t="shared" si="3"/>
        <v>7.5742534837425071</v>
      </c>
      <c r="V6" s="189"/>
      <c r="W6" s="190"/>
      <c r="X6" s="190"/>
      <c r="Y6" s="191"/>
      <c r="Z6" s="210"/>
      <c r="AA6" s="190"/>
      <c r="AB6" s="190"/>
      <c r="AC6" s="191"/>
    </row>
    <row r="7" spans="1:29" ht="28.8" x14ac:dyDescent="0.3">
      <c r="A7" s="127" t="s">
        <v>67</v>
      </c>
      <c r="B7" s="147">
        <v>13</v>
      </c>
      <c r="C7" s="132">
        <v>152.4</v>
      </c>
      <c r="D7" s="132"/>
      <c r="E7" s="133">
        <v>7.5350000000000001</v>
      </c>
      <c r="F7" s="134">
        <v>7</v>
      </c>
      <c r="G7" s="101">
        <v>121.39</v>
      </c>
      <c r="H7" s="101"/>
      <c r="I7" s="99">
        <v>5.5069999999999997</v>
      </c>
      <c r="J7" s="89">
        <f t="shared" si="4"/>
        <v>-46.153846153846153</v>
      </c>
      <c r="K7" s="107">
        <f t="shared" si="4"/>
        <v>-20.347769028871394</v>
      </c>
      <c r="L7" s="107"/>
      <c r="M7" s="107">
        <f t="shared" si="2"/>
        <v>-26.914399469144001</v>
      </c>
      <c r="N7" s="135">
        <v>15</v>
      </c>
      <c r="O7" s="102">
        <v>160.82470000000001</v>
      </c>
      <c r="P7" s="102"/>
      <c r="Q7" s="100">
        <f>58.54084-39.325-11</f>
        <v>8.21584</v>
      </c>
      <c r="R7" s="94">
        <f t="shared" si="5"/>
        <v>15.384615384615385</v>
      </c>
      <c r="S7" s="108">
        <f t="shared" si="5"/>
        <v>5.5280183727034133</v>
      </c>
      <c r="T7" s="108"/>
      <c r="U7" s="114">
        <f t="shared" si="3"/>
        <v>9.0357000663569984</v>
      </c>
      <c r="V7" s="189"/>
      <c r="W7" s="190"/>
      <c r="X7" s="190"/>
      <c r="Y7" s="191"/>
      <c r="Z7" s="210"/>
      <c r="AA7" s="190"/>
      <c r="AB7" s="190"/>
      <c r="AC7" s="191"/>
    </row>
    <row r="8" spans="1:29" ht="28.8" x14ac:dyDescent="0.3">
      <c r="A8" s="127" t="s">
        <v>68</v>
      </c>
      <c r="B8" s="147">
        <v>15</v>
      </c>
      <c r="C8" s="155">
        <v>152.4</v>
      </c>
      <c r="D8" s="155"/>
      <c r="E8" s="156">
        <v>7.5350000000000001</v>
      </c>
      <c r="F8" s="150">
        <v>9.5</v>
      </c>
      <c r="G8" s="121">
        <v>151.1798</v>
      </c>
      <c r="H8" s="121"/>
      <c r="I8" s="122">
        <f>57.33704-39.325-11</f>
        <v>7.0120399999999989</v>
      </c>
      <c r="J8" s="91">
        <f t="shared" si="4"/>
        <v>-36.666666666666664</v>
      </c>
      <c r="K8" s="104">
        <f t="shared" si="4"/>
        <v>-0.80065616797900618</v>
      </c>
      <c r="L8" s="104"/>
      <c r="M8" s="104">
        <f t="shared" si="2"/>
        <v>-6.9404114134041297</v>
      </c>
      <c r="N8" s="151">
        <v>17</v>
      </c>
      <c r="O8" s="123">
        <v>152.80760000000001</v>
      </c>
      <c r="P8" s="123"/>
      <c r="Q8" s="124">
        <f>58.05524-39.325-11</f>
        <v>7.7302399999999949</v>
      </c>
      <c r="R8" s="96">
        <f t="shared" si="5"/>
        <v>13.333333333333334</v>
      </c>
      <c r="S8" s="113">
        <f t="shared" si="5"/>
        <v>0.26745406824147122</v>
      </c>
      <c r="T8" s="113"/>
      <c r="U8" s="114">
        <f t="shared" si="3"/>
        <v>2.5911081619110119</v>
      </c>
      <c r="V8" s="189"/>
      <c r="W8" s="190"/>
      <c r="X8" s="190"/>
      <c r="Y8" s="191"/>
      <c r="Z8" s="210"/>
      <c r="AA8" s="190"/>
      <c r="AB8" s="190"/>
      <c r="AC8" s="191"/>
    </row>
    <row r="9" spans="1:29" x14ac:dyDescent="0.3">
      <c r="A9" s="129" t="s">
        <v>75</v>
      </c>
      <c r="B9" s="152">
        <v>19</v>
      </c>
      <c r="C9" s="153">
        <v>152.4</v>
      </c>
      <c r="D9" s="153"/>
      <c r="E9" s="154">
        <v>7.5350000000000001</v>
      </c>
      <c r="F9" s="91">
        <v>13</v>
      </c>
      <c r="G9" s="104">
        <v>103.0834</v>
      </c>
      <c r="H9" s="104"/>
      <c r="I9" s="103">
        <f>56.02023-39.325-11</f>
        <v>5.6952299999999951</v>
      </c>
      <c r="J9" s="90">
        <f t="shared" si="4"/>
        <v>-31.578947368421051</v>
      </c>
      <c r="K9" s="88">
        <f t="shared" si="4"/>
        <v>-32.359973753280848</v>
      </c>
      <c r="L9" s="88"/>
      <c r="M9" s="88">
        <f t="shared" si="2"/>
        <v>-24.416323822163307</v>
      </c>
      <c r="N9" s="157">
        <v>17</v>
      </c>
      <c r="O9" s="106">
        <v>136.13589999999999</v>
      </c>
      <c r="P9" s="106"/>
      <c r="Q9" s="105">
        <f>57.24922-39.325-11</f>
        <v>6.9242199999999983</v>
      </c>
      <c r="R9" s="97">
        <f t="shared" si="5"/>
        <v>-10.526315789473683</v>
      </c>
      <c r="S9" s="116">
        <f t="shared" si="5"/>
        <v>-10.671981627296596</v>
      </c>
      <c r="T9" s="116"/>
      <c r="U9" s="117">
        <f t="shared" si="3"/>
        <v>-8.1059057730590833</v>
      </c>
      <c r="V9" s="189"/>
      <c r="W9" s="190"/>
      <c r="X9" s="190"/>
      <c r="Y9" s="191"/>
      <c r="Z9" s="210"/>
      <c r="AA9" s="190"/>
      <c r="AB9" s="190"/>
      <c r="AC9" s="191"/>
    </row>
    <row r="10" spans="1:29" x14ac:dyDescent="0.3">
      <c r="A10" s="128" t="s">
        <v>63</v>
      </c>
      <c r="B10" s="171">
        <v>123</v>
      </c>
      <c r="C10" s="158">
        <v>152.4</v>
      </c>
      <c r="D10" s="158"/>
      <c r="E10" s="159">
        <v>7.5350000000000001</v>
      </c>
      <c r="F10" s="170">
        <v>123456</v>
      </c>
      <c r="G10" s="125">
        <v>189.14449999999999</v>
      </c>
      <c r="H10" s="125"/>
      <c r="I10" s="126">
        <f>57.86372-39.325-11</f>
        <v>7.5387199999999979</v>
      </c>
      <c r="J10" s="92" t="s">
        <v>59</v>
      </c>
      <c r="K10" s="160">
        <f t="shared" si="4"/>
        <v>24.110564304461935</v>
      </c>
      <c r="L10" s="160"/>
      <c r="M10" s="160">
        <f t="shared" si="2"/>
        <v>4.9369608493665888E-2</v>
      </c>
      <c r="N10" s="151" t="s">
        <v>59</v>
      </c>
      <c r="O10" s="123" t="s">
        <v>59</v>
      </c>
      <c r="P10" s="123" t="s">
        <v>59</v>
      </c>
      <c r="Q10" s="124" t="s">
        <v>59</v>
      </c>
      <c r="R10" s="96" t="s">
        <v>59</v>
      </c>
      <c r="S10" s="113" t="s">
        <v>59</v>
      </c>
      <c r="T10" s="113"/>
      <c r="U10" s="114" t="s">
        <v>59</v>
      </c>
      <c r="V10" s="83"/>
      <c r="W10" s="83"/>
      <c r="X10" s="83"/>
      <c r="Y10" s="84"/>
      <c r="Z10" s="82"/>
      <c r="AA10" s="83"/>
      <c r="AB10" s="83"/>
      <c r="AC10" s="84"/>
    </row>
    <row r="11" spans="1:29" ht="15" thickBot="1" x14ac:dyDescent="0.35">
      <c r="A11" s="130" t="s">
        <v>53</v>
      </c>
      <c r="B11" s="161">
        <v>8</v>
      </c>
      <c r="C11" s="162">
        <v>152.4</v>
      </c>
      <c r="D11" s="162"/>
      <c r="E11" s="163">
        <v>7.5350000000000001</v>
      </c>
      <c r="F11" s="164">
        <v>12</v>
      </c>
      <c r="G11" s="165">
        <v>167.1</v>
      </c>
      <c r="H11" s="165"/>
      <c r="I11" s="166">
        <v>7.5350000000000001</v>
      </c>
      <c r="J11" s="167">
        <v>0.5</v>
      </c>
      <c r="K11" s="85">
        <f t="shared" si="4"/>
        <v>9.6456692913385744</v>
      </c>
      <c r="L11" s="85"/>
      <c r="M11" s="85">
        <f t="shared" si="2"/>
        <v>0</v>
      </c>
      <c r="N11" s="168" t="s">
        <v>59</v>
      </c>
      <c r="O11" s="169" t="s">
        <v>59</v>
      </c>
      <c r="P11" s="169"/>
      <c r="Q11" s="169" t="s">
        <v>59</v>
      </c>
      <c r="R11" s="118" t="s">
        <v>59</v>
      </c>
      <c r="S11" s="119" t="s">
        <v>59</v>
      </c>
      <c r="T11" s="119"/>
      <c r="U11" s="120" t="s">
        <v>59</v>
      </c>
      <c r="V11" s="175" t="s">
        <v>69</v>
      </c>
      <c r="W11" s="175"/>
      <c r="X11" s="175"/>
      <c r="Y11" s="176"/>
      <c r="Z11" s="211"/>
      <c r="AA11" s="175"/>
      <c r="AB11" s="175"/>
      <c r="AC11" s="176"/>
    </row>
    <row r="12" spans="1:29" x14ac:dyDescent="0.3">
      <c r="A12" s="98" t="s">
        <v>72</v>
      </c>
      <c r="B12" s="98" t="s">
        <v>73</v>
      </c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</row>
    <row r="13" spans="1:29" ht="25.8" x14ac:dyDescent="0.5">
      <c r="H13" s="81" t="s">
        <v>76</v>
      </c>
    </row>
    <row r="15" spans="1:29" x14ac:dyDescent="0.3">
      <c r="A15" s="61" t="s">
        <v>34</v>
      </c>
      <c r="B15" s="181" t="s">
        <v>54</v>
      </c>
      <c r="C15" s="181"/>
      <c r="D15" s="182"/>
      <c r="H15" s="62"/>
    </row>
    <row r="16" spans="1:29" x14ac:dyDescent="0.3">
      <c r="A16" s="59" t="s">
        <v>52</v>
      </c>
      <c r="B16" s="177" t="s">
        <v>57</v>
      </c>
      <c r="C16" s="177"/>
      <c r="D16" s="178"/>
      <c r="G16" s="63"/>
      <c r="H16" s="64"/>
    </row>
    <row r="17" spans="1:7" x14ac:dyDescent="0.3">
      <c r="A17" s="60" t="s">
        <v>55</v>
      </c>
      <c r="B17" s="179" t="s">
        <v>56</v>
      </c>
      <c r="C17" s="179"/>
      <c r="D17" s="180"/>
      <c r="F17" t="s">
        <v>58</v>
      </c>
      <c r="G17" s="80"/>
    </row>
    <row r="21" spans="1:7" x14ac:dyDescent="0.3">
      <c r="A21" t="s">
        <v>37</v>
      </c>
    </row>
    <row r="22" spans="1:7" x14ac:dyDescent="0.3">
      <c r="A22" t="s">
        <v>38</v>
      </c>
    </row>
    <row r="23" spans="1:7" x14ac:dyDescent="0.3">
      <c r="A23" t="s">
        <v>39</v>
      </c>
    </row>
    <row r="24" spans="1:7" x14ac:dyDescent="0.3">
      <c r="A24" t="s">
        <v>40</v>
      </c>
    </row>
    <row r="25" spans="1:7" x14ac:dyDescent="0.3">
      <c r="A25" t="s">
        <v>41</v>
      </c>
    </row>
    <row r="26" spans="1:7" x14ac:dyDescent="0.3">
      <c r="A26" t="s">
        <v>42</v>
      </c>
    </row>
    <row r="27" spans="1:7" x14ac:dyDescent="0.3">
      <c r="A27" t="s">
        <v>43</v>
      </c>
    </row>
    <row r="28" spans="1:7" x14ac:dyDescent="0.3">
      <c r="A28" t="s">
        <v>44</v>
      </c>
    </row>
  </sheetData>
  <mergeCells count="27">
    <mergeCell ref="Z11:AC11"/>
    <mergeCell ref="Z6:AC6"/>
    <mergeCell ref="Z7:AC7"/>
    <mergeCell ref="Z8:AC8"/>
    <mergeCell ref="Z9:AC9"/>
    <mergeCell ref="V9:Y9"/>
    <mergeCell ref="A1:A2"/>
    <mergeCell ref="Z1:AC2"/>
    <mergeCell ref="Z3:AC3"/>
    <mergeCell ref="Z4:AC4"/>
    <mergeCell ref="Z5:AC5"/>
    <mergeCell ref="V11:Y11"/>
    <mergeCell ref="B16:D16"/>
    <mergeCell ref="B17:D17"/>
    <mergeCell ref="B15:D15"/>
    <mergeCell ref="V1:Y2"/>
    <mergeCell ref="V3:Y3"/>
    <mergeCell ref="V4:Y4"/>
    <mergeCell ref="V5:Y5"/>
    <mergeCell ref="V6:Y6"/>
    <mergeCell ref="V7:Y7"/>
    <mergeCell ref="B1:E1"/>
    <mergeCell ref="F1:I1"/>
    <mergeCell ref="J1:M1"/>
    <mergeCell ref="N1:Q1"/>
    <mergeCell ref="R1:U1"/>
    <mergeCell ref="V8:Y8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E172B7A065CA14588F69A7125C5BD0C" ma:contentTypeVersion="4" ma:contentTypeDescription="Crear nuevo documento." ma:contentTypeScope="" ma:versionID="c347a13695a8e345f3a646912ba294d8">
  <xsd:schema xmlns:xsd="http://www.w3.org/2001/XMLSchema" xmlns:xs="http://www.w3.org/2001/XMLSchema" xmlns:p="http://schemas.microsoft.com/office/2006/metadata/properties" xmlns:ns2="e396dde7-6e29-4e2b-9948-8bd66cb2bb47" xmlns:ns3="c5ae091c-4d86-42b7-bd6d-05a6d5850206" targetNamespace="http://schemas.microsoft.com/office/2006/metadata/properties" ma:root="true" ma:fieldsID="c01a5560f28fea09b4ea7e239530bc69" ns2:_="" ns3:_="">
    <xsd:import namespace="e396dde7-6e29-4e2b-9948-8bd66cb2bb47"/>
    <xsd:import namespace="c5ae091c-4d86-42b7-bd6d-05a6d58502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96dde7-6e29-4e2b-9948-8bd66cb2bb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ae091c-4d86-42b7-bd6d-05a6d58502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5ae091c-4d86-42b7-bd6d-05a6d5850206">
      <UserInfo>
        <DisplayName>Integrantes de la CURSO 1º MUSE</DisplayName>
        <AccountId>16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7A54CB81-BDC2-4F30-B8AA-8FF202FE48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7DAEE4-79A2-4E1E-ADBA-A982983815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96dde7-6e29-4e2b-9948-8bd66cb2bb47"/>
    <ds:schemaRef ds:uri="c5ae091c-4d86-42b7-bd6d-05a6d58502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F2DDC3-8EF2-4F40-AEC5-CBD2E661EA55}">
  <ds:schemaRefs>
    <ds:schemaRef ds:uri="http://schemas.microsoft.com/office/2006/metadata/properties"/>
    <ds:schemaRef ds:uri="http://schemas.microsoft.com/office/infopath/2007/PartnerControls"/>
    <ds:schemaRef ds:uri="c5ae091c-4d86-42b7-bd6d-05a6d585020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It_Bandeja Inf</vt:lpstr>
      <vt:lpstr>Analisis de Sensibilidad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Diego Mataix Caballero</cp:lastModifiedBy>
  <dcterms:created xsi:type="dcterms:W3CDTF">2015-06-05T18:19:34Z</dcterms:created>
  <dcterms:modified xsi:type="dcterms:W3CDTF">2021-04-27T08:58:41Z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0x0101001E172B7A065CA14588F69A7125C5BD0C</vt:lpwstr>
  </property>
</Properties>
</file>